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30720" windowHeight="13536" tabRatio="610" activeTab="3"/>
  </bookViews>
  <sheets>
    <sheet name="Day 5 SOX Review" sheetId="44" r:id="rId1"/>
    <sheet name="Error Checks" sheetId="47" r:id="rId2"/>
    <sheet name="Notes" sheetId="42" r:id="rId3"/>
    <sheet name="YTD PROGRAM SUMMARY" sheetId="28" r:id="rId4"/>
    <sheet name="FORECAST OVERVIEW" sheetId="48" r:id="rId5"/>
    <sheet name="RES kWh ENTRY" sheetId="39" r:id="rId6"/>
    <sheet name="BIZ kWh ENTRY" sheetId="40" r:id="rId7"/>
    <sheet name="BIZ SUM" sheetId="41" r:id="rId8"/>
    <sheet name=" 1M - RES" sheetId="2" r:id="rId9"/>
    <sheet name="2M - SGS" sheetId="10" r:id="rId10"/>
    <sheet name="3M - LGS" sheetId="29" r:id="rId11"/>
    <sheet name="4M - SPS" sheetId="30" r:id="rId12"/>
    <sheet name="11M - LPS" sheetId="31" r:id="rId13"/>
    <sheet name=" LI 1M - RES" sheetId="32" r:id="rId14"/>
    <sheet name="LI 2M - SGS" sheetId="33" r:id="rId15"/>
    <sheet name="LI 3M - LGS" sheetId="34" r:id="rId16"/>
    <sheet name="LI 4M - SPS" sheetId="35" r:id="rId17"/>
    <sheet name="LI 11M - LPS" sheetId="36" r:id="rId18"/>
    <sheet name="Biz DRENE" sheetId="43" r:id="rId1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4" i="40" l="1"/>
  <c r="AR5" i="40"/>
  <c r="AR6" i="40"/>
  <c r="AR7" i="40"/>
  <c r="AR8" i="40"/>
  <c r="AR9" i="40"/>
  <c r="AR10" i="40"/>
  <c r="AR11" i="40"/>
  <c r="AR12" i="40"/>
  <c r="AR13" i="40"/>
  <c r="AR14" i="40"/>
  <c r="AR15" i="40"/>
  <c r="AR16" i="40"/>
  <c r="L237" i="39"/>
  <c r="U16" i="48" l="1"/>
  <c r="U13" i="48"/>
  <c r="BJ160" i="40" l="1"/>
  <c r="BI160" i="40"/>
  <c r="BJ159" i="40"/>
  <c r="BI159" i="40"/>
  <c r="BJ158" i="40"/>
  <c r="BI158" i="40"/>
  <c r="BJ157" i="40"/>
  <c r="BI157" i="40"/>
  <c r="BJ156" i="40"/>
  <c r="BI156" i="40"/>
  <c r="BJ155" i="40"/>
  <c r="BI155" i="40"/>
  <c r="BJ154" i="40"/>
  <c r="BI154" i="40"/>
  <c r="BJ153" i="40"/>
  <c r="BI153" i="40"/>
  <c r="BJ152" i="40"/>
  <c r="BI152" i="40"/>
  <c r="BJ151" i="40"/>
  <c r="BI151" i="40"/>
  <c r="BJ150" i="40"/>
  <c r="BI150" i="40"/>
  <c r="BJ149" i="40"/>
  <c r="BI149" i="40"/>
  <c r="BJ148" i="40"/>
  <c r="BI148" i="40"/>
  <c r="AT160" i="40"/>
  <c r="AS160" i="40"/>
  <c r="AT159" i="40"/>
  <c r="AS159" i="40"/>
  <c r="AT158" i="40"/>
  <c r="AS158" i="40"/>
  <c r="AT157" i="40"/>
  <c r="AS157" i="40"/>
  <c r="AT156" i="40"/>
  <c r="AS156" i="40"/>
  <c r="AT155" i="40"/>
  <c r="AS155" i="40"/>
  <c r="AT154" i="40"/>
  <c r="AS154" i="40"/>
  <c r="AT153" i="40"/>
  <c r="AS153" i="40"/>
  <c r="AT152" i="40"/>
  <c r="AS152" i="40"/>
  <c r="AT151" i="40"/>
  <c r="AS151" i="40"/>
  <c r="AT150" i="40"/>
  <c r="AS150" i="40"/>
  <c r="AT149" i="40"/>
  <c r="AS149" i="40"/>
  <c r="AT148" i="40"/>
  <c r="AS148" i="40"/>
  <c r="AD160" i="40"/>
  <c r="AC160" i="40"/>
  <c r="AD159" i="40"/>
  <c r="AC159" i="40"/>
  <c r="AD158" i="40"/>
  <c r="AC158" i="40"/>
  <c r="AD157" i="40"/>
  <c r="AC157" i="40"/>
  <c r="AD156" i="40"/>
  <c r="AC156" i="40"/>
  <c r="AD155" i="40"/>
  <c r="AC155" i="40"/>
  <c r="AD154" i="40"/>
  <c r="AC154" i="40"/>
  <c r="AD153" i="40"/>
  <c r="AC153" i="40"/>
  <c r="AD152" i="40"/>
  <c r="AC152" i="40"/>
  <c r="AD151" i="40"/>
  <c r="AC151" i="40"/>
  <c r="AD150" i="40"/>
  <c r="AC150" i="40"/>
  <c r="AD149" i="40"/>
  <c r="AC149" i="40"/>
  <c r="AD148" i="40"/>
  <c r="AC148" i="40"/>
  <c r="N160" i="40"/>
  <c r="M160" i="40"/>
  <c r="N159" i="40"/>
  <c r="M159" i="40"/>
  <c r="N158" i="40"/>
  <c r="M158" i="40"/>
  <c r="N157" i="40"/>
  <c r="M157" i="40"/>
  <c r="N156" i="40"/>
  <c r="M156" i="40"/>
  <c r="N155" i="40"/>
  <c r="M155" i="40"/>
  <c r="N154" i="40"/>
  <c r="M154" i="40"/>
  <c r="N153" i="40"/>
  <c r="M153" i="40"/>
  <c r="N152" i="40"/>
  <c r="M152" i="40"/>
  <c r="N151" i="40"/>
  <c r="M151" i="40"/>
  <c r="N150" i="40"/>
  <c r="M150" i="40"/>
  <c r="N149" i="40"/>
  <c r="M149" i="40"/>
  <c r="N148" i="40"/>
  <c r="M148" i="40"/>
  <c r="N112" i="40"/>
  <c r="M112" i="40"/>
  <c r="N111" i="40"/>
  <c r="M111" i="40"/>
  <c r="N110" i="40"/>
  <c r="M110" i="40"/>
  <c r="N109" i="40"/>
  <c r="M109" i="40"/>
  <c r="N108" i="40"/>
  <c r="M108" i="40"/>
  <c r="N107" i="40"/>
  <c r="M107" i="40"/>
  <c r="N106" i="40"/>
  <c r="M106" i="40"/>
  <c r="N105" i="40"/>
  <c r="M105" i="40"/>
  <c r="N104" i="40"/>
  <c r="M104" i="40"/>
  <c r="N103" i="40"/>
  <c r="M103" i="40"/>
  <c r="N102" i="40"/>
  <c r="M102" i="40"/>
  <c r="N101" i="40"/>
  <c r="M101" i="40"/>
  <c r="N100" i="40"/>
  <c r="M100" i="40"/>
  <c r="AD112" i="40"/>
  <c r="AC112" i="40"/>
  <c r="AD111" i="40"/>
  <c r="AC111" i="40"/>
  <c r="AD110" i="40"/>
  <c r="AC110" i="40"/>
  <c r="AD109" i="40"/>
  <c r="AC109" i="40"/>
  <c r="AD108" i="40"/>
  <c r="AC108" i="40"/>
  <c r="AD107" i="40"/>
  <c r="AC107" i="40"/>
  <c r="AD106" i="40"/>
  <c r="AC106" i="40"/>
  <c r="AD105" i="40"/>
  <c r="AC105" i="40"/>
  <c r="AD104" i="40"/>
  <c r="AC104" i="40"/>
  <c r="AD103" i="40"/>
  <c r="AC103" i="40"/>
  <c r="AD102" i="40"/>
  <c r="AC102" i="40"/>
  <c r="AD101" i="40"/>
  <c r="AC101" i="40"/>
  <c r="AD100" i="40"/>
  <c r="AC100" i="40"/>
  <c r="AT112" i="40"/>
  <c r="AS112" i="40"/>
  <c r="AT111" i="40"/>
  <c r="AS111" i="40"/>
  <c r="AT110" i="40"/>
  <c r="AS110" i="40"/>
  <c r="AT109" i="40"/>
  <c r="AS109" i="40"/>
  <c r="AT108" i="40"/>
  <c r="AS108" i="40"/>
  <c r="AT107" i="40"/>
  <c r="AS107" i="40"/>
  <c r="AT106" i="40"/>
  <c r="AS106" i="40"/>
  <c r="AT105" i="40"/>
  <c r="AS105" i="40"/>
  <c r="AT104" i="40"/>
  <c r="AS104" i="40"/>
  <c r="AT103" i="40"/>
  <c r="AS103" i="40"/>
  <c r="AT102" i="40"/>
  <c r="AS102" i="40"/>
  <c r="AT101" i="40"/>
  <c r="AS101" i="40"/>
  <c r="AT100" i="40"/>
  <c r="AS100" i="40"/>
  <c r="BJ112" i="40"/>
  <c r="BI112" i="40"/>
  <c r="BJ111" i="40"/>
  <c r="BI111" i="40"/>
  <c r="BJ110" i="40"/>
  <c r="BI110" i="40"/>
  <c r="BJ109" i="40"/>
  <c r="BI109" i="40"/>
  <c r="BJ108" i="40"/>
  <c r="BI108" i="40"/>
  <c r="BJ107" i="40"/>
  <c r="BI107" i="40"/>
  <c r="BJ106" i="40"/>
  <c r="BI106" i="40"/>
  <c r="BJ105" i="40"/>
  <c r="BI105" i="40"/>
  <c r="BJ104" i="40"/>
  <c r="BI104" i="40"/>
  <c r="BJ103" i="40"/>
  <c r="BI103" i="40"/>
  <c r="BJ102" i="40"/>
  <c r="BI102" i="40"/>
  <c r="BJ101" i="40"/>
  <c r="BI101" i="40"/>
  <c r="BJ100" i="40"/>
  <c r="BI100" i="40"/>
  <c r="BI46" i="40"/>
  <c r="BI42" i="40"/>
  <c r="BI38" i="40"/>
  <c r="AS47" i="40"/>
  <c r="AS43" i="40"/>
  <c r="AS39" i="40"/>
  <c r="AC45" i="40"/>
  <c r="AC41" i="40"/>
  <c r="AC37" i="40"/>
  <c r="M47" i="40"/>
  <c r="M43" i="40"/>
  <c r="M39" i="40"/>
  <c r="BM113" i="40"/>
  <c r="BL113" i="40"/>
  <c r="BM97" i="40"/>
  <c r="BJ96" i="40" s="1"/>
  <c r="BL97" i="40"/>
  <c r="BI96" i="40" s="1"/>
  <c r="BM81" i="40"/>
  <c r="BJ80" i="40" s="1"/>
  <c r="BL81" i="40"/>
  <c r="BI80" i="40" s="1"/>
  <c r="BM65" i="40"/>
  <c r="BJ61" i="40" s="1"/>
  <c r="BL65" i="40"/>
  <c r="BI61" i="40" s="1"/>
  <c r="BM49" i="40"/>
  <c r="BJ45" i="40" s="1"/>
  <c r="BL49" i="40"/>
  <c r="BI45" i="40" s="1"/>
  <c r="BM33" i="40"/>
  <c r="BJ29" i="40" s="1"/>
  <c r="BL33" i="40"/>
  <c r="BI30" i="40" s="1"/>
  <c r="BM17" i="40"/>
  <c r="BJ16" i="40" s="1"/>
  <c r="BL17" i="40"/>
  <c r="AC15" i="40" s="1"/>
  <c r="N182" i="39"/>
  <c r="M182" i="39"/>
  <c r="N181" i="39"/>
  <c r="M181" i="39"/>
  <c r="N180" i="39"/>
  <c r="M180" i="39"/>
  <c r="N179" i="39"/>
  <c r="M179" i="39"/>
  <c r="N178" i="39"/>
  <c r="M178" i="39"/>
  <c r="N177" i="39"/>
  <c r="M177" i="39"/>
  <c r="N176" i="39"/>
  <c r="M176" i="39"/>
  <c r="N175" i="39"/>
  <c r="M175" i="39"/>
  <c r="N174" i="39"/>
  <c r="M174" i="39"/>
  <c r="N173" i="39"/>
  <c r="M173" i="39"/>
  <c r="N172" i="39"/>
  <c r="M172" i="39"/>
  <c r="N168" i="39"/>
  <c r="M168" i="39"/>
  <c r="N167" i="39"/>
  <c r="M167" i="39"/>
  <c r="N166" i="39"/>
  <c r="M166" i="39"/>
  <c r="N165" i="39"/>
  <c r="M165" i="39"/>
  <c r="N164" i="39"/>
  <c r="M164" i="39"/>
  <c r="N163" i="39"/>
  <c r="M163" i="39"/>
  <c r="N162" i="39"/>
  <c r="M162" i="39"/>
  <c r="N161" i="39"/>
  <c r="M161" i="39"/>
  <c r="N160" i="39"/>
  <c r="M160" i="39"/>
  <c r="N159" i="39"/>
  <c r="M159" i="39"/>
  <c r="N158" i="39"/>
  <c r="M158" i="39"/>
  <c r="N126" i="39"/>
  <c r="M126" i="39"/>
  <c r="N125" i="39"/>
  <c r="M125" i="39"/>
  <c r="N124" i="39"/>
  <c r="M124" i="39"/>
  <c r="N123" i="39"/>
  <c r="M123" i="39"/>
  <c r="N122" i="39"/>
  <c r="M122" i="39"/>
  <c r="N121" i="39"/>
  <c r="M121" i="39"/>
  <c r="N120" i="39"/>
  <c r="M120" i="39"/>
  <c r="N119" i="39"/>
  <c r="M119" i="39"/>
  <c r="N118" i="39"/>
  <c r="M118" i="39"/>
  <c r="N117" i="39"/>
  <c r="M117" i="39"/>
  <c r="N116" i="39"/>
  <c r="M116" i="39"/>
  <c r="M8" i="40" l="1"/>
  <c r="M16" i="40"/>
  <c r="N11" i="40"/>
  <c r="AD7" i="40"/>
  <c r="AD11" i="40"/>
  <c r="AD15" i="40"/>
  <c r="AS5" i="40"/>
  <c r="AS9" i="40"/>
  <c r="AS13" i="40"/>
  <c r="BI5" i="40"/>
  <c r="BI9" i="40"/>
  <c r="BI13" i="40"/>
  <c r="M9" i="40"/>
  <c r="N4" i="40"/>
  <c r="N12" i="40"/>
  <c r="AC4" i="40"/>
  <c r="AC8" i="40"/>
  <c r="AC12" i="40"/>
  <c r="AC16" i="40"/>
  <c r="AT5" i="40"/>
  <c r="AT9" i="40"/>
  <c r="AT13" i="40"/>
  <c r="BJ5" i="40"/>
  <c r="BJ9" i="40"/>
  <c r="BJ13" i="40"/>
  <c r="M10" i="40"/>
  <c r="N5" i="40"/>
  <c r="N13" i="40"/>
  <c r="AD4" i="40"/>
  <c r="AD8" i="40"/>
  <c r="AD12" i="40"/>
  <c r="AD16" i="40"/>
  <c r="AS6" i="40"/>
  <c r="AS10" i="40"/>
  <c r="AS14" i="40"/>
  <c r="BI6" i="40"/>
  <c r="BI10" i="40"/>
  <c r="BI14" i="40"/>
  <c r="M11" i="40"/>
  <c r="N6" i="40"/>
  <c r="N14" i="40"/>
  <c r="AC5" i="40"/>
  <c r="AC9" i="40"/>
  <c r="AC13" i="40"/>
  <c r="AT6" i="40"/>
  <c r="AT10" i="40"/>
  <c r="AT14" i="40"/>
  <c r="BJ6" i="40"/>
  <c r="BJ10" i="40"/>
  <c r="BJ14" i="40"/>
  <c r="M4" i="40"/>
  <c r="M12" i="40"/>
  <c r="N7" i="40"/>
  <c r="N15" i="40"/>
  <c r="AD5" i="40"/>
  <c r="AD9" i="40"/>
  <c r="AD13" i="40"/>
  <c r="AS7" i="40"/>
  <c r="AS11" i="40"/>
  <c r="AS15" i="40"/>
  <c r="BI7" i="40"/>
  <c r="BI11" i="40"/>
  <c r="BI15" i="40"/>
  <c r="M5" i="40"/>
  <c r="M13" i="40"/>
  <c r="N8" i="40"/>
  <c r="N16" i="40"/>
  <c r="AC6" i="40"/>
  <c r="AC10" i="40"/>
  <c r="AC14" i="40"/>
  <c r="AT7" i="40"/>
  <c r="AT11" i="40"/>
  <c r="AT15" i="40"/>
  <c r="BJ7" i="40"/>
  <c r="BJ11" i="40"/>
  <c r="BJ15" i="40"/>
  <c r="M6" i="40"/>
  <c r="M14" i="40"/>
  <c r="N9" i="40"/>
  <c r="AD6" i="40"/>
  <c r="AD10" i="40"/>
  <c r="AD14" i="40"/>
  <c r="AS4" i="40"/>
  <c r="AS8" i="40"/>
  <c r="AS12" i="40"/>
  <c r="AS16" i="40"/>
  <c r="BI4" i="40"/>
  <c r="BI8" i="40"/>
  <c r="BI12" i="40"/>
  <c r="BI16" i="40"/>
  <c r="M7" i="40"/>
  <c r="M15" i="40"/>
  <c r="N10" i="40"/>
  <c r="AC7" i="40"/>
  <c r="AC11" i="40"/>
  <c r="AT4" i="40"/>
  <c r="AT8" i="40"/>
  <c r="AT12" i="40"/>
  <c r="AT16" i="40"/>
  <c r="BJ4" i="40"/>
  <c r="BJ8" i="40"/>
  <c r="BJ12" i="40"/>
  <c r="M68" i="40"/>
  <c r="M72" i="40"/>
  <c r="M76" i="40"/>
  <c r="M80" i="40"/>
  <c r="AC71" i="40"/>
  <c r="AC75" i="40"/>
  <c r="AC79" i="40"/>
  <c r="AS70" i="40"/>
  <c r="AS74" i="40"/>
  <c r="AS78" i="40"/>
  <c r="BI69" i="40"/>
  <c r="BI73" i="40"/>
  <c r="BI77" i="40"/>
  <c r="N68" i="40"/>
  <c r="N72" i="40"/>
  <c r="N76" i="40"/>
  <c r="N80" i="40"/>
  <c r="AD71" i="40"/>
  <c r="AD75" i="40"/>
  <c r="AD79" i="40"/>
  <c r="AT70" i="40"/>
  <c r="AT74" i="40"/>
  <c r="AT78" i="40"/>
  <c r="BJ69" i="40"/>
  <c r="BJ73" i="40"/>
  <c r="BJ77" i="40"/>
  <c r="M69" i="40"/>
  <c r="M73" i="40"/>
  <c r="M77" i="40"/>
  <c r="AC68" i="40"/>
  <c r="AC72" i="40"/>
  <c r="AC76" i="40"/>
  <c r="AC80" i="40"/>
  <c r="AS71" i="40"/>
  <c r="AS75" i="40"/>
  <c r="AS79" i="40"/>
  <c r="BI70" i="40"/>
  <c r="BI74" i="40"/>
  <c r="BI78" i="40"/>
  <c r="N69" i="40"/>
  <c r="N73" i="40"/>
  <c r="N77" i="40"/>
  <c r="AD68" i="40"/>
  <c r="AD72" i="40"/>
  <c r="AD76" i="40"/>
  <c r="AD80" i="40"/>
  <c r="AT71" i="40"/>
  <c r="AT75" i="40"/>
  <c r="AT79" i="40"/>
  <c r="BJ70" i="40"/>
  <c r="BJ74" i="40"/>
  <c r="BJ78" i="40"/>
  <c r="M70" i="40"/>
  <c r="M74" i="40"/>
  <c r="M78" i="40"/>
  <c r="AC69" i="40"/>
  <c r="AC73" i="40"/>
  <c r="AC77" i="40"/>
  <c r="AS68" i="40"/>
  <c r="AS72" i="40"/>
  <c r="AS76" i="40"/>
  <c r="AS80" i="40"/>
  <c r="BI71" i="40"/>
  <c r="BI75" i="40"/>
  <c r="BI79" i="40"/>
  <c r="N70" i="40"/>
  <c r="N74" i="40"/>
  <c r="N78" i="40"/>
  <c r="AD69" i="40"/>
  <c r="AD73" i="40"/>
  <c r="AD77" i="40"/>
  <c r="AT68" i="40"/>
  <c r="AT72" i="40"/>
  <c r="AT76" i="40"/>
  <c r="AT80" i="40"/>
  <c r="BJ71" i="40"/>
  <c r="BJ75" i="40"/>
  <c r="BJ79" i="40"/>
  <c r="M71" i="40"/>
  <c r="M75" i="40"/>
  <c r="M79" i="40"/>
  <c r="AC70" i="40"/>
  <c r="AC74" i="40"/>
  <c r="AC78" i="40"/>
  <c r="AS69" i="40"/>
  <c r="AS73" i="40"/>
  <c r="AS77" i="40"/>
  <c r="BI68" i="40"/>
  <c r="BI72" i="40"/>
  <c r="BI76" i="40"/>
  <c r="N71" i="40"/>
  <c r="N75" i="40"/>
  <c r="N79" i="40"/>
  <c r="AD70" i="40"/>
  <c r="AD74" i="40"/>
  <c r="AD78" i="40"/>
  <c r="AT69" i="40"/>
  <c r="AT73" i="40"/>
  <c r="AT77" i="40"/>
  <c r="BJ68" i="40"/>
  <c r="BJ72" i="40"/>
  <c r="BJ76" i="40"/>
  <c r="N39" i="40"/>
  <c r="N43" i="40"/>
  <c r="N47" i="40"/>
  <c r="AD37" i="40"/>
  <c r="AD41" i="40"/>
  <c r="AD45" i="40"/>
  <c r="AT39" i="40"/>
  <c r="AT43" i="40"/>
  <c r="AT47" i="40"/>
  <c r="BJ38" i="40"/>
  <c r="BJ42" i="40"/>
  <c r="BJ46" i="40"/>
  <c r="M36" i="40"/>
  <c r="M40" i="40"/>
  <c r="M44" i="40"/>
  <c r="M48" i="40"/>
  <c r="AC38" i="40"/>
  <c r="AC42" i="40"/>
  <c r="AC46" i="40"/>
  <c r="AS36" i="40"/>
  <c r="AS40" i="40"/>
  <c r="AS44" i="40"/>
  <c r="AS48" i="40"/>
  <c r="BI39" i="40"/>
  <c r="BI43" i="40"/>
  <c r="BI47" i="40"/>
  <c r="N36" i="40"/>
  <c r="N40" i="40"/>
  <c r="N44" i="40"/>
  <c r="N48" i="40"/>
  <c r="AD38" i="40"/>
  <c r="AD42" i="40"/>
  <c r="AD46" i="40"/>
  <c r="AT36" i="40"/>
  <c r="AT40" i="40"/>
  <c r="AT44" i="40"/>
  <c r="AT48" i="40"/>
  <c r="BJ39" i="40"/>
  <c r="BJ43" i="40"/>
  <c r="BJ47" i="40"/>
  <c r="M37" i="40"/>
  <c r="M41" i="40"/>
  <c r="M45" i="40"/>
  <c r="AC39" i="40"/>
  <c r="AC43" i="40"/>
  <c r="AC47" i="40"/>
  <c r="AS37" i="40"/>
  <c r="AS41" i="40"/>
  <c r="AS45" i="40"/>
  <c r="BI36" i="40"/>
  <c r="BI40" i="40"/>
  <c r="BI44" i="40"/>
  <c r="BI48" i="40"/>
  <c r="N37" i="40"/>
  <c r="N41" i="40"/>
  <c r="N45" i="40"/>
  <c r="AD39" i="40"/>
  <c r="AD43" i="40"/>
  <c r="AD47" i="40"/>
  <c r="AT37" i="40"/>
  <c r="AT41" i="40"/>
  <c r="AT45" i="40"/>
  <c r="BJ36" i="40"/>
  <c r="BJ40" i="40"/>
  <c r="BJ44" i="40"/>
  <c r="BJ48" i="40"/>
  <c r="M38" i="40"/>
  <c r="M42" i="40"/>
  <c r="M46" i="40"/>
  <c r="AC36" i="40"/>
  <c r="AC40" i="40"/>
  <c r="AC44" i="40"/>
  <c r="AC48" i="40"/>
  <c r="AS38" i="40"/>
  <c r="AS42" i="40"/>
  <c r="AS46" i="40"/>
  <c r="BI37" i="40"/>
  <c r="BI41" i="40"/>
  <c r="N38" i="40"/>
  <c r="N42" i="40"/>
  <c r="N46" i="40"/>
  <c r="AD36" i="40"/>
  <c r="AD40" i="40"/>
  <c r="AD44" i="40"/>
  <c r="AD48" i="40"/>
  <c r="AT38" i="40"/>
  <c r="AT42" i="40"/>
  <c r="AT46" i="40"/>
  <c r="BJ37" i="40"/>
  <c r="BJ41" i="40"/>
  <c r="M52" i="40"/>
  <c r="M56" i="40"/>
  <c r="M60" i="40"/>
  <c r="M64" i="40"/>
  <c r="AC54" i="40"/>
  <c r="AC58" i="40"/>
  <c r="AC62" i="40"/>
  <c r="AS52" i="40"/>
  <c r="AS56" i="40"/>
  <c r="AS60" i="40"/>
  <c r="AS64" i="40"/>
  <c r="BI54" i="40"/>
  <c r="BI58" i="40"/>
  <c r="BI62" i="40"/>
  <c r="N52" i="40"/>
  <c r="N56" i="40"/>
  <c r="N60" i="40"/>
  <c r="N64" i="40"/>
  <c r="AD54" i="40"/>
  <c r="AD58" i="40"/>
  <c r="AD62" i="40"/>
  <c r="AT52" i="40"/>
  <c r="AT56" i="40"/>
  <c r="AT60" i="40"/>
  <c r="AT64" i="40"/>
  <c r="BJ54" i="40"/>
  <c r="BJ58" i="40"/>
  <c r="BJ62" i="40"/>
  <c r="M53" i="40"/>
  <c r="M57" i="40"/>
  <c r="M61" i="40"/>
  <c r="AC55" i="40"/>
  <c r="AC59" i="40"/>
  <c r="AC63" i="40"/>
  <c r="AS53" i="40"/>
  <c r="AS57" i="40"/>
  <c r="AS61" i="40"/>
  <c r="BI55" i="40"/>
  <c r="BI59" i="40"/>
  <c r="BI63" i="40"/>
  <c r="N53" i="40"/>
  <c r="N57" i="40"/>
  <c r="N61" i="40"/>
  <c r="AD55" i="40"/>
  <c r="AD59" i="40"/>
  <c r="AD63" i="40"/>
  <c r="AT53" i="40"/>
  <c r="AT57" i="40"/>
  <c r="AT61" i="40"/>
  <c r="BJ55" i="40"/>
  <c r="BJ59" i="40"/>
  <c r="BJ63" i="40"/>
  <c r="M54" i="40"/>
  <c r="M58" i="40"/>
  <c r="M62" i="40"/>
  <c r="AC52" i="40"/>
  <c r="AC56" i="40"/>
  <c r="AC60" i="40"/>
  <c r="AC64" i="40"/>
  <c r="AS54" i="40"/>
  <c r="AS58" i="40"/>
  <c r="AS62" i="40"/>
  <c r="BI52" i="40"/>
  <c r="BI56" i="40"/>
  <c r="BI60" i="40"/>
  <c r="BI64" i="40"/>
  <c r="N54" i="40"/>
  <c r="N58" i="40"/>
  <c r="N62" i="40"/>
  <c r="AD52" i="40"/>
  <c r="AD56" i="40"/>
  <c r="AD60" i="40"/>
  <c r="AD64" i="40"/>
  <c r="AT54" i="40"/>
  <c r="AT58" i="40"/>
  <c r="AT62" i="40"/>
  <c r="BJ52" i="40"/>
  <c r="BJ56" i="40"/>
  <c r="BJ60" i="40"/>
  <c r="BJ64" i="40"/>
  <c r="M55" i="40"/>
  <c r="M59" i="40"/>
  <c r="M63" i="40"/>
  <c r="AC53" i="40"/>
  <c r="AC57" i="40"/>
  <c r="AC61" i="40"/>
  <c r="AS55" i="40"/>
  <c r="AS59" i="40"/>
  <c r="AS63" i="40"/>
  <c r="BI53" i="40"/>
  <c r="BI57" i="40"/>
  <c r="N55" i="40"/>
  <c r="N59" i="40"/>
  <c r="N63" i="40"/>
  <c r="AD53" i="40"/>
  <c r="AD57" i="40"/>
  <c r="AD61" i="40"/>
  <c r="AT55" i="40"/>
  <c r="AT59" i="40"/>
  <c r="AT63" i="40"/>
  <c r="BJ53" i="40"/>
  <c r="BJ57" i="40"/>
  <c r="M23" i="40"/>
  <c r="AC32" i="40"/>
  <c r="N23" i="40"/>
  <c r="N27" i="40"/>
  <c r="N31" i="40"/>
  <c r="AD20" i="40"/>
  <c r="AD24" i="40"/>
  <c r="AD28" i="40"/>
  <c r="AD32" i="40"/>
  <c r="AT21" i="40"/>
  <c r="AT25" i="40"/>
  <c r="AT29" i="40"/>
  <c r="BJ22" i="40"/>
  <c r="BJ26" i="40"/>
  <c r="BJ30" i="40"/>
  <c r="AC20" i="40"/>
  <c r="AS21" i="40"/>
  <c r="M20" i="40"/>
  <c r="M24" i="40"/>
  <c r="M28" i="40"/>
  <c r="M32" i="40"/>
  <c r="AC21" i="40"/>
  <c r="AC25" i="40"/>
  <c r="AC29" i="40"/>
  <c r="AS22" i="40"/>
  <c r="AS26" i="40"/>
  <c r="AS30" i="40"/>
  <c r="BI23" i="40"/>
  <c r="BI27" i="40"/>
  <c r="BI31" i="40"/>
  <c r="N20" i="40"/>
  <c r="N24" i="40"/>
  <c r="N28" i="40"/>
  <c r="N32" i="40"/>
  <c r="AD21" i="40"/>
  <c r="AD25" i="40"/>
  <c r="AD29" i="40"/>
  <c r="AT22" i="40"/>
  <c r="AT26" i="40"/>
  <c r="AT30" i="40"/>
  <c r="BJ23" i="40"/>
  <c r="BJ27" i="40"/>
  <c r="BJ31" i="40"/>
  <c r="AC28" i="40"/>
  <c r="BI22" i="40"/>
  <c r="M21" i="40"/>
  <c r="M25" i="40"/>
  <c r="M29" i="40"/>
  <c r="AC22" i="40"/>
  <c r="AC26" i="40"/>
  <c r="AC30" i="40"/>
  <c r="AS23" i="40"/>
  <c r="AS27" i="40"/>
  <c r="AS31" i="40"/>
  <c r="BI20" i="40"/>
  <c r="BI24" i="40"/>
  <c r="BI28" i="40"/>
  <c r="BI32" i="40"/>
  <c r="AC24" i="40"/>
  <c r="BI26" i="40"/>
  <c r="N21" i="40"/>
  <c r="N25" i="40"/>
  <c r="N29" i="40"/>
  <c r="AD22" i="40"/>
  <c r="AD26" i="40"/>
  <c r="AD30" i="40"/>
  <c r="AT23" i="40"/>
  <c r="AT27" i="40"/>
  <c r="AT31" i="40"/>
  <c r="BJ20" i="40"/>
  <c r="BJ24" i="40"/>
  <c r="BJ28" i="40"/>
  <c r="BJ32" i="40"/>
  <c r="M27" i="40"/>
  <c r="AS29" i="40"/>
  <c r="M22" i="40"/>
  <c r="M26" i="40"/>
  <c r="M30" i="40"/>
  <c r="AC23" i="40"/>
  <c r="AC27" i="40"/>
  <c r="AC31" i="40"/>
  <c r="AS20" i="40"/>
  <c r="AS24" i="40"/>
  <c r="AS28" i="40"/>
  <c r="AS32" i="40"/>
  <c r="BI21" i="40"/>
  <c r="BI25" i="40"/>
  <c r="BI29" i="40"/>
  <c r="M31" i="40"/>
  <c r="AS25" i="40"/>
  <c r="N22" i="40"/>
  <c r="N26" i="40"/>
  <c r="N30" i="40"/>
  <c r="AD23" i="40"/>
  <c r="AD27" i="40"/>
  <c r="AD31" i="40"/>
  <c r="AT20" i="40"/>
  <c r="AT24" i="40"/>
  <c r="AT28" i="40"/>
  <c r="AT32" i="40"/>
  <c r="BJ21" i="40"/>
  <c r="BJ25" i="40"/>
  <c r="M86" i="40"/>
  <c r="M90" i="40"/>
  <c r="M94" i="40"/>
  <c r="AC87" i="40"/>
  <c r="AC91" i="40"/>
  <c r="AC95" i="40"/>
  <c r="AS84" i="40"/>
  <c r="AS88" i="40"/>
  <c r="AS92" i="40"/>
  <c r="AS96" i="40"/>
  <c r="BI85" i="40"/>
  <c r="BI89" i="40"/>
  <c r="BI93" i="40"/>
  <c r="N86" i="40"/>
  <c r="N90" i="40"/>
  <c r="N94" i="40"/>
  <c r="AD87" i="40"/>
  <c r="AD91" i="40"/>
  <c r="AD95" i="40"/>
  <c r="AT84" i="40"/>
  <c r="AT88" i="40"/>
  <c r="AT92" i="40"/>
  <c r="AT96" i="40"/>
  <c r="BJ85" i="40"/>
  <c r="BJ89" i="40"/>
  <c r="BJ93" i="40"/>
  <c r="M87" i="40"/>
  <c r="M91" i="40"/>
  <c r="M95" i="40"/>
  <c r="AC84" i="40"/>
  <c r="AC88" i="40"/>
  <c r="AC92" i="40"/>
  <c r="AC96" i="40"/>
  <c r="AS85" i="40"/>
  <c r="AS89" i="40"/>
  <c r="AS93" i="40"/>
  <c r="BI86" i="40"/>
  <c r="BI90" i="40"/>
  <c r="BI94" i="40"/>
  <c r="N87" i="40"/>
  <c r="N91" i="40"/>
  <c r="N95" i="40"/>
  <c r="AD84" i="40"/>
  <c r="AD88" i="40"/>
  <c r="AD92" i="40"/>
  <c r="AD96" i="40"/>
  <c r="AT85" i="40"/>
  <c r="AT89" i="40"/>
  <c r="AT93" i="40"/>
  <c r="BJ86" i="40"/>
  <c r="BJ90" i="40"/>
  <c r="BJ94" i="40"/>
  <c r="M84" i="40"/>
  <c r="M88" i="40"/>
  <c r="M92" i="40"/>
  <c r="M96" i="40"/>
  <c r="AC85" i="40"/>
  <c r="AC89" i="40"/>
  <c r="AC93" i="40"/>
  <c r="AS86" i="40"/>
  <c r="AS90" i="40"/>
  <c r="AS94" i="40"/>
  <c r="BI87" i="40"/>
  <c r="BI91" i="40"/>
  <c r="BI95" i="40"/>
  <c r="N84" i="40"/>
  <c r="N88" i="40"/>
  <c r="N92" i="40"/>
  <c r="N96" i="40"/>
  <c r="AD85" i="40"/>
  <c r="AD89" i="40"/>
  <c r="AD93" i="40"/>
  <c r="AT86" i="40"/>
  <c r="AT90" i="40"/>
  <c r="AT94" i="40"/>
  <c r="BJ87" i="40"/>
  <c r="BJ91" i="40"/>
  <c r="BJ95" i="40"/>
  <c r="M85" i="40"/>
  <c r="M89" i="40"/>
  <c r="M93" i="40"/>
  <c r="AC86" i="40"/>
  <c r="AC90" i="40"/>
  <c r="AC94" i="40"/>
  <c r="AS87" i="40"/>
  <c r="AS91" i="40"/>
  <c r="AS95" i="40"/>
  <c r="BI84" i="40"/>
  <c r="BI88" i="40"/>
  <c r="BI92" i="40"/>
  <c r="N85" i="40"/>
  <c r="N89" i="40"/>
  <c r="N93" i="40"/>
  <c r="AD86" i="40"/>
  <c r="AD90" i="40"/>
  <c r="AD94" i="40"/>
  <c r="AT87" i="40"/>
  <c r="AT91" i="40"/>
  <c r="AT95" i="40"/>
  <c r="BJ84" i="40"/>
  <c r="BJ88" i="40"/>
  <c r="BJ92" i="40"/>
  <c r="Q169" i="39"/>
  <c r="P169" i="39"/>
  <c r="Q127" i="39"/>
  <c r="P127" i="39"/>
  <c r="Q57" i="39"/>
  <c r="P57" i="39"/>
  <c r="AG175" i="39"/>
  <c r="AF182" i="39"/>
  <c r="AG182" i="39" s="1"/>
  <c r="AF181" i="39"/>
  <c r="AG181" i="39" s="1"/>
  <c r="AF180" i="39"/>
  <c r="AG180" i="39" s="1"/>
  <c r="AF179" i="39"/>
  <c r="AG179" i="39" s="1"/>
  <c r="AF178" i="39"/>
  <c r="AG178" i="39" s="1"/>
  <c r="AF177" i="39"/>
  <c r="AG177" i="39" s="1"/>
  <c r="AF176" i="39"/>
  <c r="AG176" i="39" s="1"/>
  <c r="AF175" i="39"/>
  <c r="AF174" i="39"/>
  <c r="AG174" i="39" s="1"/>
  <c r="AF173" i="39"/>
  <c r="AG173" i="39" s="1"/>
  <c r="AF172" i="39"/>
  <c r="AG172" i="39" s="1"/>
  <c r="AG169" i="39"/>
  <c r="AF169" i="39"/>
  <c r="AG155" i="39"/>
  <c r="AF155" i="39"/>
  <c r="AG141" i="39"/>
  <c r="AF141" i="39"/>
  <c r="AG127" i="39"/>
  <c r="AF127" i="39"/>
  <c r="AG113" i="39"/>
  <c r="AF113" i="39"/>
  <c r="AG99" i="39"/>
  <c r="AF99" i="39"/>
  <c r="AG85" i="39"/>
  <c r="AF85" i="39"/>
  <c r="AG71" i="39"/>
  <c r="AF71" i="39"/>
  <c r="AG57" i="39"/>
  <c r="AF57" i="39"/>
  <c r="AG43" i="39"/>
  <c r="AF43" i="39"/>
  <c r="AG29" i="39"/>
  <c r="AF29" i="39"/>
  <c r="AG15" i="39"/>
  <c r="AF15" i="39"/>
  <c r="M56" i="39" l="1"/>
  <c r="M48" i="39"/>
  <c r="M47" i="39"/>
  <c r="M46" i="39"/>
  <c r="M53" i="39"/>
  <c r="M52" i="39"/>
  <c r="M51" i="39"/>
  <c r="M50" i="39"/>
  <c r="M49" i="39"/>
  <c r="M55" i="39"/>
  <c r="M54" i="39"/>
  <c r="N55" i="39"/>
  <c r="N51" i="39"/>
  <c r="N47" i="39"/>
  <c r="N54" i="39"/>
  <c r="N50" i="39"/>
  <c r="N46" i="39"/>
  <c r="N49" i="39"/>
  <c r="N56" i="39"/>
  <c r="N52" i="39"/>
  <c r="N48" i="39"/>
  <c r="N53" i="39"/>
  <c r="AG183" i="39"/>
  <c r="AF183" i="39"/>
  <c r="T172" i="39" l="1"/>
  <c r="T158" i="39"/>
  <c r="AJ156" i="39"/>
  <c r="AI156" i="39"/>
  <c r="AJ142" i="39"/>
  <c r="AI142" i="39"/>
  <c r="AJ128" i="39"/>
  <c r="AI128" i="39"/>
  <c r="AJ114" i="39"/>
  <c r="AI114" i="39"/>
  <c r="AJ100" i="39"/>
  <c r="AI100" i="39"/>
  <c r="AJ86" i="39"/>
  <c r="AI86" i="39"/>
  <c r="AJ72" i="39"/>
  <c r="AI72" i="39"/>
  <c r="AJ58" i="39"/>
  <c r="AI58" i="39"/>
  <c r="AJ44" i="39"/>
  <c r="AI44" i="39"/>
  <c r="AJ30" i="39"/>
  <c r="AI30" i="39"/>
  <c r="AJ16" i="39"/>
  <c r="AI16" i="39"/>
  <c r="Q155" i="39"/>
  <c r="P155" i="39"/>
  <c r="Q141" i="39"/>
  <c r="P141" i="39"/>
  <c r="Q85" i="39"/>
  <c r="P85" i="39"/>
  <c r="Q71" i="39"/>
  <c r="P71" i="39"/>
  <c r="Q43" i="39"/>
  <c r="P43" i="39"/>
  <c r="Q29" i="39"/>
  <c r="P29" i="39"/>
  <c r="Q15" i="39"/>
  <c r="P15" i="39"/>
  <c r="M154" i="39" l="1"/>
  <c r="M150" i="39"/>
  <c r="M146" i="39"/>
  <c r="M153" i="39"/>
  <c r="M149" i="39"/>
  <c r="M145" i="39"/>
  <c r="M152" i="39"/>
  <c r="M148" i="39"/>
  <c r="M144" i="39"/>
  <c r="M151" i="39"/>
  <c r="M147" i="39"/>
  <c r="N154" i="39"/>
  <c r="N150" i="39"/>
  <c r="N146" i="39"/>
  <c r="N153" i="39"/>
  <c r="N149" i="39"/>
  <c r="N145" i="39"/>
  <c r="N152" i="39"/>
  <c r="N148" i="39"/>
  <c r="N144" i="39"/>
  <c r="N151" i="39"/>
  <c r="N147" i="39"/>
  <c r="M139" i="39"/>
  <c r="M135" i="39"/>
  <c r="M131" i="39"/>
  <c r="M138" i="39"/>
  <c r="M134" i="39"/>
  <c r="M130" i="39"/>
  <c r="M137" i="39"/>
  <c r="M133" i="39"/>
  <c r="M140" i="39"/>
  <c r="M136" i="39"/>
  <c r="M132" i="39"/>
  <c r="N139" i="39"/>
  <c r="N135" i="39"/>
  <c r="N131" i="39"/>
  <c r="N138" i="39"/>
  <c r="N134" i="39"/>
  <c r="N130" i="39"/>
  <c r="N137" i="39"/>
  <c r="N133" i="39"/>
  <c r="N140" i="39"/>
  <c r="N136" i="39"/>
  <c r="N132" i="39"/>
  <c r="N69" i="39"/>
  <c r="N65" i="39"/>
  <c r="N61" i="39"/>
  <c r="N66" i="39"/>
  <c r="N68" i="39"/>
  <c r="N64" i="39"/>
  <c r="N60" i="39"/>
  <c r="N67" i="39"/>
  <c r="N63" i="39"/>
  <c r="N70" i="39"/>
  <c r="N62" i="39"/>
  <c r="M69" i="39"/>
  <c r="M65" i="39"/>
  <c r="M61" i="39"/>
  <c r="M68" i="39"/>
  <c r="M60" i="39"/>
  <c r="M70" i="39"/>
  <c r="M62" i="39"/>
  <c r="M64" i="39"/>
  <c r="M67" i="39"/>
  <c r="M63" i="39"/>
  <c r="M66" i="39"/>
  <c r="M81" i="39"/>
  <c r="M84" i="39"/>
  <c r="M80" i="39"/>
  <c r="M76" i="39"/>
  <c r="M83" i="39"/>
  <c r="M79" i="39"/>
  <c r="M75" i="39"/>
  <c r="M82" i="39"/>
  <c r="M78" i="39"/>
  <c r="M74" i="39"/>
  <c r="M77" i="39"/>
  <c r="N84" i="39"/>
  <c r="N80" i="39"/>
  <c r="N76" i="39"/>
  <c r="N77" i="39"/>
  <c r="N81" i="39"/>
  <c r="N83" i="39"/>
  <c r="N79" i="39"/>
  <c r="N75" i="39"/>
  <c r="N82" i="39"/>
  <c r="N78" i="39"/>
  <c r="N74" i="39"/>
  <c r="N23" i="39"/>
  <c r="N26" i="39"/>
  <c r="N22" i="39"/>
  <c r="N18" i="39"/>
  <c r="N19" i="39"/>
  <c r="N25" i="39"/>
  <c r="N21" i="39"/>
  <c r="N28" i="39"/>
  <c r="N24" i="39"/>
  <c r="N20" i="39"/>
  <c r="N27" i="39"/>
  <c r="M27" i="39"/>
  <c r="M23" i="39"/>
  <c r="M19" i="39"/>
  <c r="M22" i="39"/>
  <c r="M18" i="39"/>
  <c r="M26" i="39"/>
  <c r="M25" i="39"/>
  <c r="M21" i="39"/>
  <c r="M28" i="39"/>
  <c r="M24" i="39"/>
  <c r="M20" i="39"/>
  <c r="M32" i="39"/>
  <c r="M42" i="39"/>
  <c r="M37" i="39"/>
  <c r="M40" i="39"/>
  <c r="M39" i="39"/>
  <c r="M35" i="39"/>
  <c r="M38" i="39"/>
  <c r="M34" i="39"/>
  <c r="M41" i="39"/>
  <c r="M33" i="39"/>
  <c r="M36" i="39"/>
  <c r="N33" i="39"/>
  <c r="N40" i="39"/>
  <c r="N39" i="39"/>
  <c r="N35" i="39"/>
  <c r="N42" i="39"/>
  <c r="N34" i="39"/>
  <c r="N41" i="39"/>
  <c r="N36" i="39"/>
  <c r="N38" i="39"/>
  <c r="N37" i="39"/>
  <c r="N32" i="39"/>
  <c r="M12" i="39"/>
  <c r="M4" i="39"/>
  <c r="M11" i="39"/>
  <c r="M10" i="39"/>
  <c r="M5" i="39"/>
  <c r="M9" i="39"/>
  <c r="M8" i="39"/>
  <c r="M7" i="39"/>
  <c r="M14" i="39"/>
  <c r="M6" i="39"/>
  <c r="M13" i="39"/>
  <c r="N9" i="39"/>
  <c r="N14" i="39"/>
  <c r="N10" i="39"/>
  <c r="N11" i="39"/>
  <c r="N6" i="39"/>
  <c r="N4" i="39"/>
  <c r="N12" i="39"/>
  <c r="N5" i="39"/>
  <c r="N13" i="39"/>
  <c r="N7" i="39"/>
  <c r="N8" i="39"/>
  <c r="O5" i="48"/>
  <c r="O6" i="48"/>
  <c r="O7" i="48"/>
  <c r="O8" i="48"/>
  <c r="O9" i="48"/>
  <c r="O10" i="48"/>
  <c r="S11" i="48"/>
  <c r="M11" i="48" s="1"/>
  <c r="P99" i="39" s="1"/>
  <c r="S12" i="48"/>
  <c r="N12" i="48" s="1"/>
  <c r="Q113" i="39" s="1"/>
  <c r="O13" i="48"/>
  <c r="O14" i="48"/>
  <c r="O15" i="48"/>
  <c r="O16" i="48"/>
  <c r="V16" i="48"/>
  <c r="L17" i="48"/>
  <c r="O18" i="48"/>
  <c r="O19" i="48"/>
  <c r="O20" i="48"/>
  <c r="O21" i="48"/>
  <c r="O22" i="48"/>
  <c r="O23" i="48"/>
  <c r="O24" i="48"/>
  <c r="V24" i="48"/>
  <c r="O25" i="48"/>
  <c r="M26" i="48"/>
  <c r="BL129" i="40" s="1"/>
  <c r="N26" i="48"/>
  <c r="M27" i="48"/>
  <c r="N27" i="48"/>
  <c r="BM145" i="40" s="1"/>
  <c r="B28" i="48"/>
  <c r="C28" i="48"/>
  <c r="D28" i="48"/>
  <c r="E28" i="48"/>
  <c r="E29" i="48" s="1"/>
  <c r="F28" i="48"/>
  <c r="F29" i="48" s="1"/>
  <c r="G28" i="48"/>
  <c r="G29" i="48" s="1"/>
  <c r="H28" i="48"/>
  <c r="H29" i="48" s="1"/>
  <c r="I28" i="48"/>
  <c r="I29" i="48" s="1"/>
  <c r="J28" i="48"/>
  <c r="J29" i="48" s="1"/>
  <c r="K28" i="48"/>
  <c r="L28" i="48"/>
  <c r="B29" i="48"/>
  <c r="C29" i="48"/>
  <c r="D29" i="48"/>
  <c r="K29" i="48"/>
  <c r="BH144" i="40"/>
  <c r="BH143" i="40"/>
  <c r="BH142" i="40"/>
  <c r="BH141" i="40"/>
  <c r="BH140" i="40"/>
  <c r="BH139" i="40"/>
  <c r="BH138" i="40"/>
  <c r="BH137" i="40"/>
  <c r="BH136" i="40"/>
  <c r="BH135" i="40"/>
  <c r="BH134" i="40"/>
  <c r="BH133" i="40"/>
  <c r="BH132" i="40"/>
  <c r="BH128" i="40"/>
  <c r="BH127" i="40"/>
  <c r="BH126" i="40"/>
  <c r="BH125" i="40"/>
  <c r="BH124" i="40"/>
  <c r="BH123" i="40"/>
  <c r="BH122" i="40"/>
  <c r="BH121" i="40"/>
  <c r="BH120" i="40"/>
  <c r="BH119" i="40"/>
  <c r="BH118" i="40"/>
  <c r="BH117" i="40"/>
  <c r="BH116" i="40"/>
  <c r="AR144" i="40"/>
  <c r="AR143" i="40"/>
  <c r="AR142" i="40"/>
  <c r="AR141" i="40"/>
  <c r="AR140" i="40"/>
  <c r="AR139" i="40"/>
  <c r="AR138" i="40"/>
  <c r="AR137" i="40"/>
  <c r="AR136" i="40"/>
  <c r="AR135" i="40"/>
  <c r="AR134" i="40"/>
  <c r="AR133" i="40"/>
  <c r="AR132" i="40"/>
  <c r="AR128" i="40"/>
  <c r="AR127" i="40"/>
  <c r="AR126" i="40"/>
  <c r="AR125" i="40"/>
  <c r="AR124" i="40"/>
  <c r="AR123" i="40"/>
  <c r="AR122" i="40"/>
  <c r="AR121" i="40"/>
  <c r="AR120" i="40"/>
  <c r="AR119" i="40"/>
  <c r="AR118" i="40"/>
  <c r="AR117" i="40"/>
  <c r="AR116" i="40"/>
  <c r="BH80" i="40"/>
  <c r="BH79" i="40"/>
  <c r="BH78" i="40"/>
  <c r="BH77" i="40"/>
  <c r="BH76" i="40"/>
  <c r="BH75" i="40"/>
  <c r="BH74" i="40"/>
  <c r="BH73" i="40"/>
  <c r="BH72" i="40"/>
  <c r="BH71" i="40"/>
  <c r="BH70" i="40"/>
  <c r="BH69" i="40"/>
  <c r="BH68" i="40"/>
  <c r="BH64" i="40"/>
  <c r="BH63" i="40"/>
  <c r="BH62" i="40"/>
  <c r="BH61" i="40"/>
  <c r="BH60" i="40"/>
  <c r="BH59" i="40"/>
  <c r="BH58" i="40"/>
  <c r="BH57" i="40"/>
  <c r="BH56" i="40"/>
  <c r="BH55" i="40"/>
  <c r="BH54" i="40"/>
  <c r="BH53" i="40"/>
  <c r="BH52" i="40"/>
  <c r="AR80" i="40"/>
  <c r="AR79" i="40"/>
  <c r="AR78" i="40"/>
  <c r="AR77" i="40"/>
  <c r="AR76" i="40"/>
  <c r="AR75" i="40"/>
  <c r="AR74" i="40"/>
  <c r="AR73" i="40"/>
  <c r="AR72" i="40"/>
  <c r="AR71" i="40"/>
  <c r="AR70" i="40"/>
  <c r="AR69" i="40"/>
  <c r="AR68" i="40"/>
  <c r="AR64" i="40"/>
  <c r="AR63" i="40"/>
  <c r="AR62" i="40"/>
  <c r="AR61" i="40"/>
  <c r="AR60" i="40"/>
  <c r="AR59" i="40"/>
  <c r="AR58" i="40"/>
  <c r="AR57" i="40"/>
  <c r="AR56" i="40"/>
  <c r="AR55" i="40"/>
  <c r="AR54" i="40"/>
  <c r="AR53" i="40"/>
  <c r="AR52" i="40"/>
  <c r="BH48" i="40"/>
  <c r="BH47" i="40"/>
  <c r="BH46" i="40"/>
  <c r="BH45" i="40"/>
  <c r="BH44" i="40"/>
  <c r="BH43" i="40"/>
  <c r="BH42" i="40"/>
  <c r="BH41" i="40"/>
  <c r="BH40" i="40"/>
  <c r="BH39" i="40"/>
  <c r="BH38" i="40"/>
  <c r="BH37" i="40"/>
  <c r="BH36" i="40"/>
  <c r="BH16" i="40"/>
  <c r="BH15" i="40"/>
  <c r="BH14" i="40"/>
  <c r="BH13" i="40"/>
  <c r="BH12" i="40"/>
  <c r="BH11" i="40"/>
  <c r="BH10" i="40"/>
  <c r="BH9" i="40"/>
  <c r="BH8" i="40"/>
  <c r="BH7" i="40"/>
  <c r="BH6" i="40"/>
  <c r="BH5" i="40"/>
  <c r="BH4" i="40"/>
  <c r="N28" i="48" l="1"/>
  <c r="BM129" i="40"/>
  <c r="M128" i="40"/>
  <c r="M124" i="40"/>
  <c r="M120" i="40"/>
  <c r="M116" i="40"/>
  <c r="AC126" i="40"/>
  <c r="AC122" i="40"/>
  <c r="AC118" i="40"/>
  <c r="AS125" i="40"/>
  <c r="AS121" i="40"/>
  <c r="AS117" i="40"/>
  <c r="BI126" i="40"/>
  <c r="BI122" i="40"/>
  <c r="BI118" i="40"/>
  <c r="M127" i="40"/>
  <c r="M123" i="40"/>
  <c r="M119" i="40"/>
  <c r="AC125" i="40"/>
  <c r="AC121" i="40"/>
  <c r="AC117" i="40"/>
  <c r="AS128" i="40"/>
  <c r="AS124" i="40"/>
  <c r="AS120" i="40"/>
  <c r="AS116" i="40"/>
  <c r="BI125" i="40"/>
  <c r="BI121" i="40"/>
  <c r="BI117" i="40"/>
  <c r="M126" i="40"/>
  <c r="M122" i="40"/>
  <c r="M118" i="40"/>
  <c r="AC128" i="40"/>
  <c r="AC124" i="40"/>
  <c r="AC120" i="40"/>
  <c r="AC116" i="40"/>
  <c r="AS127" i="40"/>
  <c r="AS123" i="40"/>
  <c r="AS119" i="40"/>
  <c r="BI128" i="40"/>
  <c r="BI124" i="40"/>
  <c r="BI120" i="40"/>
  <c r="BI116" i="40"/>
  <c r="M125" i="40"/>
  <c r="M121" i="40"/>
  <c r="M117" i="40"/>
  <c r="AC127" i="40"/>
  <c r="AC123" i="40"/>
  <c r="AC119" i="40"/>
  <c r="AS126" i="40"/>
  <c r="AS122" i="40"/>
  <c r="AS118" i="40"/>
  <c r="BI127" i="40"/>
  <c r="BI123" i="40"/>
  <c r="BI119" i="40"/>
  <c r="M96" i="39"/>
  <c r="M92" i="39"/>
  <c r="M88" i="39"/>
  <c r="M90" i="39"/>
  <c r="M95" i="39"/>
  <c r="M91" i="39"/>
  <c r="M94" i="39"/>
  <c r="M98" i="39"/>
  <c r="M93" i="39"/>
  <c r="M97" i="39"/>
  <c r="M89" i="39"/>
  <c r="O27" i="48"/>
  <c r="BL145" i="40"/>
  <c r="N192" i="39"/>
  <c r="N110" i="39"/>
  <c r="N106" i="39"/>
  <c r="N102" i="39"/>
  <c r="N109" i="39"/>
  <c r="N105" i="39"/>
  <c r="N189" i="39" s="1"/>
  <c r="N112" i="39"/>
  <c r="N108" i="39"/>
  <c r="N104" i="39"/>
  <c r="N111" i="39"/>
  <c r="N107" i="39"/>
  <c r="N103" i="39"/>
  <c r="N190" i="39"/>
  <c r="N144" i="40"/>
  <c r="N140" i="40"/>
  <c r="N136" i="40"/>
  <c r="N132" i="40"/>
  <c r="AD143" i="40"/>
  <c r="AD139" i="40"/>
  <c r="AD135" i="40"/>
  <c r="AT144" i="40"/>
  <c r="AT140" i="40"/>
  <c r="AT136" i="40"/>
  <c r="AT132" i="40"/>
  <c r="BJ141" i="40"/>
  <c r="BJ137" i="40"/>
  <c r="BJ133" i="40"/>
  <c r="N143" i="40"/>
  <c r="N139" i="40"/>
  <c r="N135" i="40"/>
  <c r="AD142" i="40"/>
  <c r="AD138" i="40"/>
  <c r="AD134" i="40"/>
  <c r="AT143" i="40"/>
  <c r="AT139" i="40"/>
  <c r="AT135" i="40"/>
  <c r="BJ144" i="40"/>
  <c r="BJ140" i="40"/>
  <c r="BJ136" i="40"/>
  <c r="BJ132" i="40"/>
  <c r="N142" i="40"/>
  <c r="N138" i="40"/>
  <c r="N134" i="40"/>
  <c r="AD141" i="40"/>
  <c r="AD137" i="40"/>
  <c r="AD133" i="40"/>
  <c r="AT142" i="40"/>
  <c r="AT138" i="40"/>
  <c r="AT134" i="40"/>
  <c r="BJ143" i="40"/>
  <c r="BJ139" i="40"/>
  <c r="BJ135" i="40"/>
  <c r="N141" i="40"/>
  <c r="N137" i="40"/>
  <c r="N133" i="40"/>
  <c r="AD144" i="40"/>
  <c r="AD140" i="40"/>
  <c r="AD136" i="40"/>
  <c r="AD132" i="40"/>
  <c r="AT141" i="40"/>
  <c r="AT137" i="40"/>
  <c r="AT133" i="40"/>
  <c r="BJ142" i="40"/>
  <c r="BJ138" i="40"/>
  <c r="BJ134" i="40"/>
  <c r="N195" i="39"/>
  <c r="N186" i="39"/>
  <c r="N194" i="39"/>
  <c r="N188" i="39"/>
  <c r="N193" i="39"/>
  <c r="N196" i="39"/>
  <c r="N191" i="39"/>
  <c r="N187" i="39"/>
  <c r="O26" i="48"/>
  <c r="L29" i="48"/>
  <c r="M28" i="48"/>
  <c r="T27" i="48"/>
  <c r="M12" i="48"/>
  <c r="P113" i="39" s="1"/>
  <c r="S26" i="48"/>
  <c r="M17" i="48"/>
  <c r="N11" i="48"/>
  <c r="O28" i="48"/>
  <c r="N128" i="40" l="1"/>
  <c r="N124" i="40"/>
  <c r="N120" i="40"/>
  <c r="N116" i="40"/>
  <c r="AD126" i="40"/>
  <c r="AD122" i="40"/>
  <c r="AD118" i="40"/>
  <c r="AT125" i="40"/>
  <c r="AT121" i="40"/>
  <c r="AT117" i="40"/>
  <c r="BJ126" i="40"/>
  <c r="BJ122" i="40"/>
  <c r="BJ118" i="40"/>
  <c r="N127" i="40"/>
  <c r="N123" i="40"/>
  <c r="N119" i="40"/>
  <c r="AD125" i="40"/>
  <c r="AD121" i="40"/>
  <c r="AD117" i="40"/>
  <c r="AT128" i="40"/>
  <c r="AT124" i="40"/>
  <c r="AT120" i="40"/>
  <c r="AT116" i="40"/>
  <c r="BJ125" i="40"/>
  <c r="BJ121" i="40"/>
  <c r="BJ117" i="40"/>
  <c r="N126" i="40"/>
  <c r="N122" i="40"/>
  <c r="N118" i="40"/>
  <c r="AD128" i="40"/>
  <c r="AD124" i="40"/>
  <c r="AD120" i="40"/>
  <c r="AD116" i="40"/>
  <c r="AT127" i="40"/>
  <c r="AT123" i="40"/>
  <c r="AT119" i="40"/>
  <c r="BJ128" i="40"/>
  <c r="BJ124" i="40"/>
  <c r="BJ120" i="40"/>
  <c r="BJ116" i="40"/>
  <c r="N125" i="40"/>
  <c r="N121" i="40"/>
  <c r="N117" i="40"/>
  <c r="AD127" i="40"/>
  <c r="AD123" i="40"/>
  <c r="AD119" i="40"/>
  <c r="AT126" i="40"/>
  <c r="AT122" i="40"/>
  <c r="AT118" i="40"/>
  <c r="BJ127" i="40"/>
  <c r="BJ123" i="40"/>
  <c r="BJ119" i="40"/>
  <c r="M144" i="40"/>
  <c r="M140" i="40"/>
  <c r="M136" i="40"/>
  <c r="M132" i="40"/>
  <c r="AC143" i="40"/>
  <c r="AC139" i="40"/>
  <c r="AC135" i="40"/>
  <c r="AS144" i="40"/>
  <c r="AS140" i="40"/>
  <c r="AS136" i="40"/>
  <c r="AS132" i="40"/>
  <c r="BI141" i="40"/>
  <c r="BI137" i="40"/>
  <c r="BI133" i="40"/>
  <c r="M143" i="40"/>
  <c r="M139" i="40"/>
  <c r="M135" i="40"/>
  <c r="AC142" i="40"/>
  <c r="AC138" i="40"/>
  <c r="AC134" i="40"/>
  <c r="AS143" i="40"/>
  <c r="AS139" i="40"/>
  <c r="AS135" i="40"/>
  <c r="BI144" i="40"/>
  <c r="BI140" i="40"/>
  <c r="BI136" i="40"/>
  <c r="BI132" i="40"/>
  <c r="M142" i="40"/>
  <c r="M138" i="40"/>
  <c r="M134" i="40"/>
  <c r="AC141" i="40"/>
  <c r="AC137" i="40"/>
  <c r="AC133" i="40"/>
  <c r="AS142" i="40"/>
  <c r="AS138" i="40"/>
  <c r="AS134" i="40"/>
  <c r="BI143" i="40"/>
  <c r="BI139" i="40"/>
  <c r="BI135" i="40"/>
  <c r="M141" i="40"/>
  <c r="M137" i="40"/>
  <c r="M133" i="40"/>
  <c r="AC144" i="40"/>
  <c r="AC140" i="40"/>
  <c r="AC136" i="40"/>
  <c r="AC132" i="40"/>
  <c r="AS141" i="40"/>
  <c r="AS137" i="40"/>
  <c r="AS133" i="40"/>
  <c r="BI142" i="40"/>
  <c r="BI138" i="40"/>
  <c r="BI134" i="40"/>
  <c r="M29" i="48"/>
  <c r="M110" i="39"/>
  <c r="M106" i="39"/>
  <c r="M102" i="39"/>
  <c r="M109" i="39"/>
  <c r="M105" i="39"/>
  <c r="M112" i="39"/>
  <c r="M108" i="39"/>
  <c r="M104" i="39"/>
  <c r="M111" i="39"/>
  <c r="M107" i="39"/>
  <c r="M103" i="39"/>
  <c r="N197" i="39"/>
  <c r="O11" i="48"/>
  <c r="O17" i="48" s="1"/>
  <c r="Q99" i="39"/>
  <c r="O12" i="48"/>
  <c r="S27" i="48"/>
  <c r="T26" i="48"/>
  <c r="N17" i="48"/>
  <c r="N29" i="48" s="1"/>
  <c r="N96" i="39" l="1"/>
  <c r="N208" i="39" s="1"/>
  <c r="N92" i="39"/>
  <c r="N204" i="39" s="1"/>
  <c r="N88" i="39"/>
  <c r="N200" i="39" s="1"/>
  <c r="N95" i="39"/>
  <c r="N207" i="39" s="1"/>
  <c r="N91" i="39"/>
  <c r="N203" i="39" s="1"/>
  <c r="N98" i="39"/>
  <c r="N210" i="39" s="1"/>
  <c r="N94" i="39"/>
  <c r="N206" i="39" s="1"/>
  <c r="N90" i="39"/>
  <c r="N202" i="39" s="1"/>
  <c r="N97" i="39"/>
  <c r="N209" i="39" s="1"/>
  <c r="N93" i="39"/>
  <c r="N205" i="39" s="1"/>
  <c r="N89" i="39"/>
  <c r="N201" i="39" s="1"/>
  <c r="O29" i="48"/>
  <c r="N211" i="39" l="1"/>
  <c r="V13" i="48" l="1"/>
  <c r="AA145" i="40" l="1"/>
  <c r="N171" i="39" l="1"/>
  <c r="M171" i="39"/>
  <c r="L171" i="39"/>
  <c r="K171" i="39"/>
  <c r="J171" i="39"/>
  <c r="I171" i="39"/>
  <c r="H171" i="39"/>
  <c r="G171" i="39"/>
  <c r="F171" i="39"/>
  <c r="E171" i="39"/>
  <c r="D171" i="39"/>
  <c r="C171" i="39"/>
  <c r="K183" i="39" l="1"/>
  <c r="L183" i="39"/>
  <c r="F183" i="39"/>
  <c r="O177" i="39"/>
  <c r="M183" i="39"/>
  <c r="O175" i="39"/>
  <c r="O176" i="39"/>
  <c r="O178" i="39"/>
  <c r="O179" i="39"/>
  <c r="O182" i="39"/>
  <c r="C183" i="39"/>
  <c r="H183" i="39"/>
  <c r="G183" i="39"/>
  <c r="O174" i="39"/>
  <c r="I183" i="39"/>
  <c r="O173" i="39"/>
  <c r="O181" i="39"/>
  <c r="D183" i="39"/>
  <c r="J183" i="39"/>
  <c r="O180" i="39"/>
  <c r="E183" i="39"/>
  <c r="N183" i="39" l="1"/>
  <c r="O183" i="39" s="1"/>
  <c r="O172" i="39"/>
  <c r="AM53" i="28" l="1"/>
  <c r="AL53" i="28"/>
  <c r="AK53" i="28"/>
  <c r="AJ53" i="28"/>
  <c r="AI53" i="28"/>
  <c r="AH53" i="28"/>
  <c r="AG53" i="28"/>
  <c r="AF53" i="28"/>
  <c r="AE53" i="28"/>
  <c r="AD53" i="28"/>
  <c r="AC53" i="28"/>
  <c r="AM52" i="28"/>
  <c r="AL52" i="28"/>
  <c r="AK52" i="28"/>
  <c r="AJ52" i="28"/>
  <c r="AI52" i="28"/>
  <c r="AH52" i="28"/>
  <c r="AG52" i="28"/>
  <c r="AF52" i="28"/>
  <c r="AE52" i="28"/>
  <c r="AD52" i="28"/>
  <c r="AC52" i="28"/>
  <c r="AM51" i="28"/>
  <c r="AL51" i="28"/>
  <c r="AK51" i="28"/>
  <c r="AJ51" i="28"/>
  <c r="AI51" i="28"/>
  <c r="AH51" i="28"/>
  <c r="AG51" i="28"/>
  <c r="AF51" i="28"/>
  <c r="AE51" i="28"/>
  <c r="AD51" i="28"/>
  <c r="AC51" i="28"/>
  <c r="C17" i="2" l="1"/>
  <c r="D35" i="2" l="1"/>
  <c r="E35" i="2" s="1"/>
  <c r="F35" i="2" s="1"/>
  <c r="G35" i="2" s="1"/>
  <c r="H35" i="2" s="1"/>
  <c r="I35" i="2" s="1"/>
  <c r="J35" i="2" s="1"/>
  <c r="K35" i="2" s="1"/>
  <c r="L35" i="2" s="1"/>
  <c r="AA89" i="43" l="1"/>
  <c r="Z89" i="43"/>
  <c r="Y89" i="43"/>
  <c r="X89" i="43"/>
  <c r="W89" i="43"/>
  <c r="V89" i="43"/>
  <c r="U89" i="43"/>
  <c r="T89" i="43"/>
  <c r="S89" i="43"/>
  <c r="R89" i="43"/>
  <c r="Q89" i="43"/>
  <c r="P89" i="43"/>
  <c r="O89" i="43"/>
  <c r="N89" i="43"/>
  <c r="M89" i="43"/>
  <c r="L89" i="43"/>
  <c r="K89" i="43"/>
  <c r="J89" i="43"/>
  <c r="I89" i="43"/>
  <c r="H89" i="43"/>
  <c r="G89" i="43"/>
  <c r="F89" i="43"/>
  <c r="E89" i="43"/>
  <c r="D89" i="43"/>
  <c r="C89" i="43"/>
  <c r="AA76" i="43"/>
  <c r="Z76" i="43"/>
  <c r="Y76" i="43"/>
  <c r="X76" i="43"/>
  <c r="W76" i="43"/>
  <c r="V76" i="43"/>
  <c r="U76" i="43"/>
  <c r="T76" i="43"/>
  <c r="S76" i="43"/>
  <c r="R76" i="43"/>
  <c r="Q76" i="43"/>
  <c r="P76" i="43"/>
  <c r="O76" i="43"/>
  <c r="N76" i="43"/>
  <c r="M76" i="43"/>
  <c r="L76" i="43"/>
  <c r="K76" i="43"/>
  <c r="J76" i="43"/>
  <c r="I76" i="43"/>
  <c r="H76" i="43"/>
  <c r="G76" i="43"/>
  <c r="F76" i="43"/>
  <c r="E76" i="43"/>
  <c r="D76" i="43"/>
  <c r="C76" i="43"/>
  <c r="AA58" i="43"/>
  <c r="Z58" i="43"/>
  <c r="Y58" i="43"/>
  <c r="X58" i="43"/>
  <c r="W58" i="43"/>
  <c r="V58" i="43"/>
  <c r="U58" i="43"/>
  <c r="T58" i="43"/>
  <c r="S58" i="43"/>
  <c r="R58" i="43"/>
  <c r="Q58" i="43"/>
  <c r="P58" i="43"/>
  <c r="O58" i="43"/>
  <c r="N58" i="43"/>
  <c r="M58" i="43"/>
  <c r="L58" i="43"/>
  <c r="K58" i="43"/>
  <c r="J58" i="43"/>
  <c r="I58" i="43"/>
  <c r="H58" i="43"/>
  <c r="G58" i="43"/>
  <c r="F58" i="43"/>
  <c r="E58" i="43"/>
  <c r="D58" i="43"/>
  <c r="C58" i="43"/>
  <c r="AA40" i="43"/>
  <c r="Z40" i="43"/>
  <c r="Y40" i="43"/>
  <c r="X40" i="43"/>
  <c r="W40" i="43"/>
  <c r="V40" i="43"/>
  <c r="U40" i="43"/>
  <c r="T40" i="43"/>
  <c r="S40" i="43"/>
  <c r="R40" i="43"/>
  <c r="Q40" i="43"/>
  <c r="P40" i="43"/>
  <c r="O40" i="43"/>
  <c r="N40" i="43"/>
  <c r="M40" i="43"/>
  <c r="L40" i="43"/>
  <c r="K40" i="43"/>
  <c r="J40" i="43"/>
  <c r="I40" i="43"/>
  <c r="H40" i="43"/>
  <c r="G40" i="43"/>
  <c r="F40" i="43"/>
  <c r="E40" i="43"/>
  <c r="D40" i="43"/>
  <c r="C40" i="43"/>
  <c r="AA22" i="43"/>
  <c r="Z22" i="43"/>
  <c r="Y22" i="43"/>
  <c r="X22" i="43"/>
  <c r="W22" i="43"/>
  <c r="V22" i="43"/>
  <c r="U22" i="43"/>
  <c r="T22" i="43"/>
  <c r="S22" i="43"/>
  <c r="R22" i="43"/>
  <c r="Q22" i="43"/>
  <c r="P22" i="43"/>
  <c r="O22" i="43"/>
  <c r="N22" i="43"/>
  <c r="M22" i="43"/>
  <c r="L22" i="43"/>
  <c r="K22" i="43"/>
  <c r="J22" i="43"/>
  <c r="I22" i="43"/>
  <c r="H22" i="43"/>
  <c r="G22" i="43"/>
  <c r="F22" i="43"/>
  <c r="E22" i="43"/>
  <c r="D22" i="43"/>
  <c r="C22" i="43"/>
  <c r="AA188" i="36"/>
  <c r="Z188" i="36"/>
  <c r="Y188" i="36"/>
  <c r="X188" i="36"/>
  <c r="W188" i="36"/>
  <c r="V188" i="36"/>
  <c r="U188" i="36"/>
  <c r="T188" i="36"/>
  <c r="S188" i="36"/>
  <c r="R188" i="36"/>
  <c r="Q188" i="36"/>
  <c r="P188" i="36"/>
  <c r="O188" i="36"/>
  <c r="N188" i="36"/>
  <c r="M188" i="36"/>
  <c r="L188" i="36"/>
  <c r="K188" i="36"/>
  <c r="J188" i="36"/>
  <c r="I188" i="36"/>
  <c r="H188" i="36"/>
  <c r="G188" i="36"/>
  <c r="F188" i="36"/>
  <c r="E188" i="36"/>
  <c r="D188" i="36"/>
  <c r="C188" i="36"/>
  <c r="AA181" i="36"/>
  <c r="Z181" i="36"/>
  <c r="Y181" i="36"/>
  <c r="X181" i="36"/>
  <c r="W181" i="36"/>
  <c r="V181" i="36"/>
  <c r="U181" i="36"/>
  <c r="T181" i="36"/>
  <c r="S181" i="36"/>
  <c r="R181" i="36"/>
  <c r="Q181" i="36"/>
  <c r="P181" i="36"/>
  <c r="O181" i="36"/>
  <c r="N181" i="36"/>
  <c r="M181" i="36"/>
  <c r="L181" i="36"/>
  <c r="K181" i="36"/>
  <c r="J181" i="36"/>
  <c r="I181" i="36"/>
  <c r="H181" i="36"/>
  <c r="G181" i="36"/>
  <c r="F181" i="36"/>
  <c r="E181" i="36"/>
  <c r="D181" i="36"/>
  <c r="C181" i="36"/>
  <c r="AA161" i="36"/>
  <c r="Z161" i="36"/>
  <c r="Y161" i="36"/>
  <c r="X161" i="36"/>
  <c r="W161" i="36"/>
  <c r="V161" i="36"/>
  <c r="U161" i="36"/>
  <c r="T161" i="36"/>
  <c r="S161" i="36"/>
  <c r="R161" i="36"/>
  <c r="Q161" i="36"/>
  <c r="P161" i="36"/>
  <c r="O161" i="36"/>
  <c r="N161" i="36"/>
  <c r="M161" i="36"/>
  <c r="L161" i="36"/>
  <c r="K161" i="36"/>
  <c r="J161" i="36"/>
  <c r="I161" i="36"/>
  <c r="H161" i="36"/>
  <c r="G161" i="36"/>
  <c r="F161" i="36"/>
  <c r="E161" i="36"/>
  <c r="D161" i="36"/>
  <c r="C161" i="36"/>
  <c r="AA142" i="36"/>
  <c r="Z142" i="36"/>
  <c r="Y142" i="36"/>
  <c r="X142" i="36"/>
  <c r="W142" i="36"/>
  <c r="V142" i="36"/>
  <c r="U142" i="36"/>
  <c r="T142" i="36"/>
  <c r="S142" i="36"/>
  <c r="R142" i="36"/>
  <c r="Q142" i="36"/>
  <c r="P142" i="36"/>
  <c r="O142" i="36"/>
  <c r="N142" i="36"/>
  <c r="M142" i="36"/>
  <c r="L142" i="36"/>
  <c r="K142" i="36"/>
  <c r="J142" i="36"/>
  <c r="I142" i="36"/>
  <c r="H142" i="36"/>
  <c r="G142" i="36"/>
  <c r="F142" i="36"/>
  <c r="E142" i="36"/>
  <c r="D142" i="36"/>
  <c r="C142" i="36"/>
  <c r="AA126" i="36"/>
  <c r="Z126" i="36"/>
  <c r="Y126" i="36"/>
  <c r="X126" i="36"/>
  <c r="W126" i="36"/>
  <c r="V126" i="36"/>
  <c r="U126" i="36"/>
  <c r="T126" i="36"/>
  <c r="S126" i="36"/>
  <c r="R126" i="36"/>
  <c r="Q126" i="36"/>
  <c r="P126" i="36"/>
  <c r="O126" i="36"/>
  <c r="N126" i="36"/>
  <c r="M126" i="36"/>
  <c r="L126" i="36"/>
  <c r="K126" i="36"/>
  <c r="J126" i="36"/>
  <c r="I126" i="36"/>
  <c r="H126" i="36"/>
  <c r="G126" i="36"/>
  <c r="F126" i="36"/>
  <c r="E126" i="36"/>
  <c r="D126" i="36"/>
  <c r="C126" i="36"/>
  <c r="AA109" i="36"/>
  <c r="Z109" i="36"/>
  <c r="Y109" i="36"/>
  <c r="X109" i="36"/>
  <c r="W109" i="36"/>
  <c r="V109" i="36"/>
  <c r="U109" i="36"/>
  <c r="T109" i="36"/>
  <c r="S109" i="36"/>
  <c r="R109" i="36"/>
  <c r="Q109" i="36"/>
  <c r="P109" i="36"/>
  <c r="O109" i="36"/>
  <c r="N109" i="36"/>
  <c r="M109" i="36"/>
  <c r="L109" i="36"/>
  <c r="K109" i="36"/>
  <c r="J109" i="36"/>
  <c r="I109" i="36"/>
  <c r="H109" i="36"/>
  <c r="G109" i="36"/>
  <c r="F109" i="36"/>
  <c r="E109" i="36"/>
  <c r="D109" i="36"/>
  <c r="C109" i="36"/>
  <c r="AA92" i="36"/>
  <c r="Z92" i="36"/>
  <c r="Y92" i="36"/>
  <c r="X92" i="36"/>
  <c r="W92" i="36"/>
  <c r="V92" i="36"/>
  <c r="U92" i="36"/>
  <c r="T92" i="36"/>
  <c r="S92" i="36"/>
  <c r="R92" i="36"/>
  <c r="Q92" i="36"/>
  <c r="P92" i="36"/>
  <c r="O92" i="36"/>
  <c r="N92" i="36"/>
  <c r="M92" i="36"/>
  <c r="L92" i="36"/>
  <c r="K92" i="36"/>
  <c r="J92" i="36"/>
  <c r="I92" i="36"/>
  <c r="H92" i="36"/>
  <c r="G92" i="36"/>
  <c r="F92" i="36"/>
  <c r="E92" i="36"/>
  <c r="D92" i="36"/>
  <c r="C92" i="36"/>
  <c r="AA77" i="36"/>
  <c r="Z77" i="36"/>
  <c r="Y77" i="36"/>
  <c r="X77" i="36"/>
  <c r="W77" i="36"/>
  <c r="V77" i="36"/>
  <c r="U77" i="36"/>
  <c r="T77" i="36"/>
  <c r="S77" i="36"/>
  <c r="R77" i="36"/>
  <c r="Q77" i="36"/>
  <c r="P77" i="36"/>
  <c r="O77" i="36"/>
  <c r="N77" i="36"/>
  <c r="M77" i="36"/>
  <c r="L77" i="36"/>
  <c r="K77" i="36"/>
  <c r="J77" i="36"/>
  <c r="I77" i="36"/>
  <c r="H77" i="36"/>
  <c r="G77" i="36"/>
  <c r="F77" i="36"/>
  <c r="E77" i="36"/>
  <c r="D77" i="36"/>
  <c r="C77" i="36"/>
  <c r="AA58" i="36"/>
  <c r="Z58" i="36"/>
  <c r="Y58" i="36"/>
  <c r="X58" i="36"/>
  <c r="W58" i="36"/>
  <c r="V58" i="36"/>
  <c r="U58" i="36"/>
  <c r="T58" i="36"/>
  <c r="S58" i="36"/>
  <c r="R58" i="36"/>
  <c r="Q58" i="36"/>
  <c r="P58" i="36"/>
  <c r="O58" i="36"/>
  <c r="N58" i="36"/>
  <c r="M58" i="36"/>
  <c r="L58" i="36"/>
  <c r="K58" i="36"/>
  <c r="J58" i="36"/>
  <c r="I58" i="36"/>
  <c r="H58" i="36"/>
  <c r="G58" i="36"/>
  <c r="F58" i="36"/>
  <c r="E58" i="36"/>
  <c r="D58" i="36"/>
  <c r="C58" i="36"/>
  <c r="AA40" i="36"/>
  <c r="Z40" i="36"/>
  <c r="Y40" i="36"/>
  <c r="X40" i="36"/>
  <c r="W40" i="36"/>
  <c r="V40" i="36"/>
  <c r="U40" i="36"/>
  <c r="T40" i="36"/>
  <c r="S40" i="36"/>
  <c r="R40" i="36"/>
  <c r="Q40" i="36"/>
  <c r="P40" i="36"/>
  <c r="O40" i="36"/>
  <c r="N40" i="36"/>
  <c r="M40" i="36"/>
  <c r="L40" i="36"/>
  <c r="K40" i="36"/>
  <c r="J40" i="36"/>
  <c r="I40" i="36"/>
  <c r="H40" i="36"/>
  <c r="G40" i="36"/>
  <c r="F40" i="36"/>
  <c r="E40" i="36"/>
  <c r="D40" i="36"/>
  <c r="C40" i="36"/>
  <c r="AA22" i="36"/>
  <c r="Z22" i="36"/>
  <c r="Y22" i="36"/>
  <c r="X22" i="36"/>
  <c r="W22" i="36"/>
  <c r="V22" i="36"/>
  <c r="U22" i="36"/>
  <c r="T22" i="36"/>
  <c r="S22" i="36"/>
  <c r="R22" i="36"/>
  <c r="Q22" i="36"/>
  <c r="P22" i="36"/>
  <c r="O22" i="36"/>
  <c r="N22" i="36"/>
  <c r="M22" i="36"/>
  <c r="L22" i="36"/>
  <c r="K22" i="36"/>
  <c r="J22" i="36"/>
  <c r="I22" i="36"/>
  <c r="H22" i="36"/>
  <c r="G22" i="36"/>
  <c r="F22" i="36"/>
  <c r="E22" i="36"/>
  <c r="D22" i="36"/>
  <c r="C22" i="36"/>
  <c r="AA188" i="35"/>
  <c r="Z188" i="35"/>
  <c r="Y188" i="35"/>
  <c r="X188" i="35"/>
  <c r="W188" i="35"/>
  <c r="V188" i="35"/>
  <c r="U188" i="35"/>
  <c r="T188" i="35"/>
  <c r="S188" i="35"/>
  <c r="R188" i="35"/>
  <c r="Q188" i="35"/>
  <c r="P188" i="35"/>
  <c r="O188" i="35"/>
  <c r="N188" i="35"/>
  <c r="M188" i="35"/>
  <c r="L188" i="35"/>
  <c r="K188" i="35"/>
  <c r="J188" i="35"/>
  <c r="I188" i="35"/>
  <c r="H188" i="35"/>
  <c r="G188" i="35"/>
  <c r="F188" i="35"/>
  <c r="E188" i="35"/>
  <c r="D188" i="35"/>
  <c r="C188" i="35"/>
  <c r="AA181" i="35"/>
  <c r="Z181" i="35"/>
  <c r="Y181" i="35"/>
  <c r="X181" i="35"/>
  <c r="W181" i="35"/>
  <c r="V181" i="35"/>
  <c r="U181" i="35"/>
  <c r="T181" i="35"/>
  <c r="S181" i="35"/>
  <c r="R181" i="35"/>
  <c r="Q181" i="35"/>
  <c r="P181" i="35"/>
  <c r="O181" i="35"/>
  <c r="N181" i="35"/>
  <c r="M181" i="35"/>
  <c r="L181" i="35"/>
  <c r="K181" i="35"/>
  <c r="J181" i="35"/>
  <c r="I181" i="35"/>
  <c r="H181" i="35"/>
  <c r="G181" i="35"/>
  <c r="F181" i="35"/>
  <c r="E181" i="35"/>
  <c r="D181" i="35"/>
  <c r="C181" i="35"/>
  <c r="AA161" i="35"/>
  <c r="Z161" i="35"/>
  <c r="Y161" i="35"/>
  <c r="X161" i="35"/>
  <c r="W161" i="35"/>
  <c r="V161" i="35"/>
  <c r="U161" i="35"/>
  <c r="T161" i="35"/>
  <c r="S161" i="35"/>
  <c r="R161" i="35"/>
  <c r="Q161" i="35"/>
  <c r="P161" i="35"/>
  <c r="O161" i="35"/>
  <c r="N161" i="35"/>
  <c r="M161" i="35"/>
  <c r="L161" i="35"/>
  <c r="K161" i="35"/>
  <c r="J161" i="35"/>
  <c r="I161" i="35"/>
  <c r="H161" i="35"/>
  <c r="G161" i="35"/>
  <c r="F161" i="35"/>
  <c r="E161" i="35"/>
  <c r="D161" i="35"/>
  <c r="C161" i="35"/>
  <c r="AA142" i="35"/>
  <c r="Z142" i="35"/>
  <c r="Y142" i="35"/>
  <c r="X142" i="35"/>
  <c r="W142" i="35"/>
  <c r="V142" i="35"/>
  <c r="U142" i="35"/>
  <c r="T142" i="35"/>
  <c r="S142" i="35"/>
  <c r="R142" i="35"/>
  <c r="Q142" i="35"/>
  <c r="P142" i="35"/>
  <c r="O142" i="35"/>
  <c r="N142" i="35"/>
  <c r="M142" i="35"/>
  <c r="L142" i="35"/>
  <c r="K142" i="35"/>
  <c r="J142" i="35"/>
  <c r="I142" i="35"/>
  <c r="H142" i="35"/>
  <c r="G142" i="35"/>
  <c r="F142" i="35"/>
  <c r="E142" i="35"/>
  <c r="D142" i="35"/>
  <c r="C142" i="35"/>
  <c r="AA126" i="35"/>
  <c r="Z126" i="35"/>
  <c r="Y126" i="35"/>
  <c r="X126" i="35"/>
  <c r="W126" i="35"/>
  <c r="V126" i="35"/>
  <c r="U126" i="35"/>
  <c r="T126" i="35"/>
  <c r="S126" i="35"/>
  <c r="R126" i="35"/>
  <c r="Q126" i="35"/>
  <c r="P126" i="35"/>
  <c r="O126" i="35"/>
  <c r="N126" i="35"/>
  <c r="M126" i="35"/>
  <c r="L126" i="35"/>
  <c r="K126" i="35"/>
  <c r="J126" i="35"/>
  <c r="I126" i="35"/>
  <c r="H126" i="35"/>
  <c r="G126" i="35"/>
  <c r="F126" i="35"/>
  <c r="E126" i="35"/>
  <c r="D126" i="35"/>
  <c r="C126" i="35"/>
  <c r="AA109" i="35"/>
  <c r="Z109" i="35"/>
  <c r="Y109" i="35"/>
  <c r="X109" i="35"/>
  <c r="W109" i="35"/>
  <c r="V109" i="35"/>
  <c r="U109" i="35"/>
  <c r="T109" i="35"/>
  <c r="S109" i="35"/>
  <c r="R109" i="35"/>
  <c r="Q109" i="35"/>
  <c r="P109" i="35"/>
  <c r="O109" i="35"/>
  <c r="N109" i="35"/>
  <c r="M109" i="35"/>
  <c r="L109" i="35"/>
  <c r="K109" i="35"/>
  <c r="J109" i="35"/>
  <c r="I109" i="35"/>
  <c r="H109" i="35"/>
  <c r="G109" i="35"/>
  <c r="F109" i="35"/>
  <c r="E109" i="35"/>
  <c r="D109" i="35"/>
  <c r="C109" i="35"/>
  <c r="AA92" i="35"/>
  <c r="Z92" i="35"/>
  <c r="Y92" i="35"/>
  <c r="X92" i="35"/>
  <c r="W92" i="35"/>
  <c r="V92" i="35"/>
  <c r="U92" i="35"/>
  <c r="T92" i="35"/>
  <c r="S92" i="35"/>
  <c r="R92" i="35"/>
  <c r="Q92" i="35"/>
  <c r="P92" i="35"/>
  <c r="O92" i="35"/>
  <c r="N92" i="35"/>
  <c r="M92" i="35"/>
  <c r="L92" i="35"/>
  <c r="K92" i="35"/>
  <c r="J92" i="35"/>
  <c r="I92" i="35"/>
  <c r="H92" i="35"/>
  <c r="G92" i="35"/>
  <c r="F92" i="35"/>
  <c r="E92" i="35"/>
  <c r="D92" i="35"/>
  <c r="C92" i="35"/>
  <c r="AA77" i="35"/>
  <c r="Z77" i="35"/>
  <c r="Y77" i="35"/>
  <c r="X77" i="35"/>
  <c r="W77" i="35"/>
  <c r="V77" i="35"/>
  <c r="U77" i="35"/>
  <c r="T77" i="35"/>
  <c r="S77" i="35"/>
  <c r="R77" i="35"/>
  <c r="Q77" i="35"/>
  <c r="P77" i="35"/>
  <c r="O77" i="35"/>
  <c r="N77" i="35"/>
  <c r="M77" i="35"/>
  <c r="L77" i="35"/>
  <c r="K77" i="35"/>
  <c r="J77" i="35"/>
  <c r="I77" i="35"/>
  <c r="H77" i="35"/>
  <c r="G77" i="35"/>
  <c r="F77" i="35"/>
  <c r="E77" i="35"/>
  <c r="D77" i="35"/>
  <c r="C77" i="35"/>
  <c r="AA58" i="35"/>
  <c r="Z58" i="35"/>
  <c r="Y58" i="35"/>
  <c r="X58" i="35"/>
  <c r="W58" i="35"/>
  <c r="V58" i="35"/>
  <c r="U58" i="35"/>
  <c r="T58" i="35"/>
  <c r="S58" i="35"/>
  <c r="R58" i="35"/>
  <c r="Q58" i="35"/>
  <c r="P58" i="35"/>
  <c r="O58" i="35"/>
  <c r="N58" i="35"/>
  <c r="M58" i="35"/>
  <c r="L58" i="35"/>
  <c r="K58" i="35"/>
  <c r="J58" i="35"/>
  <c r="I58" i="35"/>
  <c r="H58" i="35"/>
  <c r="G58" i="35"/>
  <c r="F58" i="35"/>
  <c r="E58" i="35"/>
  <c r="D58" i="35"/>
  <c r="C58" i="35"/>
  <c r="AA40" i="35"/>
  <c r="Z40" i="35"/>
  <c r="Y40" i="35"/>
  <c r="X40" i="35"/>
  <c r="W40" i="35"/>
  <c r="V40" i="35"/>
  <c r="U40" i="35"/>
  <c r="T40" i="35"/>
  <c r="S40" i="35"/>
  <c r="R40" i="35"/>
  <c r="Q40" i="35"/>
  <c r="P40" i="35"/>
  <c r="O40" i="35"/>
  <c r="N40" i="35"/>
  <c r="M40" i="35"/>
  <c r="L40" i="35"/>
  <c r="K40" i="35"/>
  <c r="J40" i="35"/>
  <c r="I40" i="35"/>
  <c r="H40" i="35"/>
  <c r="G40" i="35"/>
  <c r="F40" i="35"/>
  <c r="E40" i="35"/>
  <c r="D40" i="35"/>
  <c r="C40" i="35"/>
  <c r="AA22" i="35"/>
  <c r="Z22" i="35"/>
  <c r="Y22" i="35"/>
  <c r="X22" i="35"/>
  <c r="W22" i="35"/>
  <c r="V22" i="35"/>
  <c r="U22" i="35"/>
  <c r="T22" i="35"/>
  <c r="S22" i="35"/>
  <c r="R22" i="35"/>
  <c r="Q22" i="35"/>
  <c r="P22" i="35"/>
  <c r="O22" i="35"/>
  <c r="N22" i="35"/>
  <c r="M22" i="35"/>
  <c r="L22" i="35"/>
  <c r="K22" i="35"/>
  <c r="J22" i="35"/>
  <c r="I22" i="35"/>
  <c r="H22" i="35"/>
  <c r="G22" i="35"/>
  <c r="F22" i="35"/>
  <c r="E22" i="35"/>
  <c r="D22" i="35"/>
  <c r="C22" i="35"/>
  <c r="AA187" i="34"/>
  <c r="Z187" i="34"/>
  <c r="Y187" i="34"/>
  <c r="X187" i="34"/>
  <c r="W187" i="34"/>
  <c r="V187" i="34"/>
  <c r="U187" i="34"/>
  <c r="T187" i="34"/>
  <c r="S187" i="34"/>
  <c r="R187" i="34"/>
  <c r="Q187" i="34"/>
  <c r="P187" i="34"/>
  <c r="O187" i="34"/>
  <c r="N187" i="34"/>
  <c r="M187" i="34"/>
  <c r="L187" i="34"/>
  <c r="K187" i="34"/>
  <c r="J187" i="34"/>
  <c r="I187" i="34"/>
  <c r="H187" i="34"/>
  <c r="G187" i="34"/>
  <c r="F187" i="34"/>
  <c r="E187" i="34"/>
  <c r="D187" i="34"/>
  <c r="C187" i="34"/>
  <c r="AA180" i="34"/>
  <c r="Z180" i="34"/>
  <c r="Y180" i="34"/>
  <c r="X180" i="34"/>
  <c r="W180" i="34"/>
  <c r="V180" i="34"/>
  <c r="U180" i="34"/>
  <c r="T180" i="34"/>
  <c r="S180" i="34"/>
  <c r="R180" i="34"/>
  <c r="Q180" i="34"/>
  <c r="P180" i="34"/>
  <c r="O180" i="34"/>
  <c r="N180" i="34"/>
  <c r="M180" i="34"/>
  <c r="L180" i="34"/>
  <c r="K180" i="34"/>
  <c r="J180" i="34"/>
  <c r="I180" i="34"/>
  <c r="H180" i="34"/>
  <c r="G180" i="34"/>
  <c r="F180" i="34"/>
  <c r="E180" i="34"/>
  <c r="D180" i="34"/>
  <c r="C180" i="34"/>
  <c r="AA160" i="34"/>
  <c r="Z160" i="34"/>
  <c r="Y160" i="34"/>
  <c r="X160" i="34"/>
  <c r="W160" i="34"/>
  <c r="V160" i="34"/>
  <c r="U160" i="34"/>
  <c r="T160" i="34"/>
  <c r="S160" i="34"/>
  <c r="R160" i="34"/>
  <c r="Q160" i="34"/>
  <c r="P160" i="34"/>
  <c r="O160" i="34"/>
  <c r="N160" i="34"/>
  <c r="M160" i="34"/>
  <c r="L160" i="34"/>
  <c r="K160" i="34"/>
  <c r="J160" i="34"/>
  <c r="I160" i="34"/>
  <c r="H160" i="34"/>
  <c r="G160" i="34"/>
  <c r="F160" i="34"/>
  <c r="E160" i="34"/>
  <c r="D160" i="34"/>
  <c r="C160" i="34"/>
  <c r="AA141" i="34"/>
  <c r="Z141" i="34"/>
  <c r="Y141" i="34"/>
  <c r="X141" i="34"/>
  <c r="W141" i="34"/>
  <c r="V141" i="34"/>
  <c r="U141" i="34"/>
  <c r="T141" i="34"/>
  <c r="S141" i="34"/>
  <c r="R141" i="34"/>
  <c r="Q141" i="34"/>
  <c r="P141" i="34"/>
  <c r="O141" i="34"/>
  <c r="N141" i="34"/>
  <c r="M141" i="34"/>
  <c r="L141" i="34"/>
  <c r="K141" i="34"/>
  <c r="J141" i="34"/>
  <c r="I141" i="34"/>
  <c r="H141" i="34"/>
  <c r="G141" i="34"/>
  <c r="F141" i="34"/>
  <c r="E141" i="34"/>
  <c r="D141" i="34"/>
  <c r="C141" i="34"/>
  <c r="AA126" i="34"/>
  <c r="Z126" i="34"/>
  <c r="Y126" i="34"/>
  <c r="X126" i="34"/>
  <c r="W126" i="34"/>
  <c r="V126" i="34"/>
  <c r="U126" i="34"/>
  <c r="T126" i="34"/>
  <c r="S126" i="34"/>
  <c r="R126" i="34"/>
  <c r="Q126" i="34"/>
  <c r="P126" i="34"/>
  <c r="O126" i="34"/>
  <c r="N126" i="34"/>
  <c r="M126" i="34"/>
  <c r="L126" i="34"/>
  <c r="K126" i="34"/>
  <c r="J126" i="34"/>
  <c r="I126" i="34"/>
  <c r="H126" i="34"/>
  <c r="G126" i="34"/>
  <c r="F126" i="34"/>
  <c r="E126" i="34"/>
  <c r="D126" i="34"/>
  <c r="C126" i="34"/>
  <c r="AA109" i="34"/>
  <c r="Z109" i="34"/>
  <c r="Y109" i="34"/>
  <c r="X109" i="34"/>
  <c r="W109" i="34"/>
  <c r="V109" i="34"/>
  <c r="U109" i="34"/>
  <c r="T109" i="34"/>
  <c r="S109" i="34"/>
  <c r="R109" i="34"/>
  <c r="Q109" i="34"/>
  <c r="P109" i="34"/>
  <c r="O109" i="34"/>
  <c r="N109" i="34"/>
  <c r="M109" i="34"/>
  <c r="L109" i="34"/>
  <c r="K109" i="34"/>
  <c r="J109" i="34"/>
  <c r="I109" i="34"/>
  <c r="H109" i="34"/>
  <c r="G109" i="34"/>
  <c r="F109" i="34"/>
  <c r="E109" i="34"/>
  <c r="D109" i="34"/>
  <c r="C109" i="34"/>
  <c r="AA92" i="34"/>
  <c r="Z92" i="34"/>
  <c r="Y92" i="34"/>
  <c r="X92" i="34"/>
  <c r="W92" i="34"/>
  <c r="V92" i="34"/>
  <c r="U92" i="34"/>
  <c r="T92" i="34"/>
  <c r="S92" i="34"/>
  <c r="R92" i="34"/>
  <c r="Q92" i="34"/>
  <c r="P92" i="34"/>
  <c r="O92" i="34"/>
  <c r="N92" i="34"/>
  <c r="M92" i="34"/>
  <c r="L92" i="34"/>
  <c r="K92" i="34"/>
  <c r="J92" i="34"/>
  <c r="I92" i="34"/>
  <c r="H92" i="34"/>
  <c r="G92" i="34"/>
  <c r="F92" i="34"/>
  <c r="E92" i="34"/>
  <c r="D92" i="34"/>
  <c r="C92" i="34"/>
  <c r="AA77" i="34"/>
  <c r="Z77" i="34"/>
  <c r="Y77" i="34"/>
  <c r="X77" i="34"/>
  <c r="W77" i="34"/>
  <c r="V77" i="34"/>
  <c r="U77" i="34"/>
  <c r="T77" i="34"/>
  <c r="S77" i="34"/>
  <c r="R77" i="34"/>
  <c r="Q77" i="34"/>
  <c r="P77" i="34"/>
  <c r="O77" i="34"/>
  <c r="N77" i="34"/>
  <c r="M77" i="34"/>
  <c r="L77" i="34"/>
  <c r="K77" i="34"/>
  <c r="J77" i="34"/>
  <c r="I77" i="34"/>
  <c r="H77" i="34"/>
  <c r="G77" i="34"/>
  <c r="F77" i="34"/>
  <c r="E77" i="34"/>
  <c r="D77" i="34"/>
  <c r="C77" i="34"/>
  <c r="AA58" i="34"/>
  <c r="Z58" i="34"/>
  <c r="Y58" i="34"/>
  <c r="X58" i="34"/>
  <c r="W58" i="34"/>
  <c r="V58" i="34"/>
  <c r="U58" i="34"/>
  <c r="T58" i="34"/>
  <c r="S58" i="34"/>
  <c r="R58" i="34"/>
  <c r="Q58" i="34"/>
  <c r="P58" i="34"/>
  <c r="O58" i="34"/>
  <c r="N58" i="34"/>
  <c r="M58" i="34"/>
  <c r="L58" i="34"/>
  <c r="K58" i="34"/>
  <c r="J58" i="34"/>
  <c r="I58" i="34"/>
  <c r="H58" i="34"/>
  <c r="G58" i="34"/>
  <c r="F58" i="34"/>
  <c r="E58" i="34"/>
  <c r="D58" i="34"/>
  <c r="C58" i="34"/>
  <c r="AA40" i="34"/>
  <c r="Z40" i="34"/>
  <c r="Y40" i="34"/>
  <c r="X40" i="34"/>
  <c r="W40" i="34"/>
  <c r="V40" i="34"/>
  <c r="U40" i="34"/>
  <c r="T40" i="34"/>
  <c r="S40" i="34"/>
  <c r="R40" i="34"/>
  <c r="Q40" i="34"/>
  <c r="P40" i="34"/>
  <c r="O40" i="34"/>
  <c r="N40" i="34"/>
  <c r="M40" i="34"/>
  <c r="L40" i="34"/>
  <c r="K40" i="34"/>
  <c r="J40" i="34"/>
  <c r="I40" i="34"/>
  <c r="H40" i="34"/>
  <c r="G40" i="34"/>
  <c r="F40" i="34"/>
  <c r="E40" i="34"/>
  <c r="D40" i="34"/>
  <c r="C40" i="34"/>
  <c r="AA22" i="34"/>
  <c r="Z22" i="34"/>
  <c r="Y22" i="34"/>
  <c r="X22" i="34"/>
  <c r="W22" i="34"/>
  <c r="V22" i="34"/>
  <c r="U22" i="34"/>
  <c r="T22" i="34"/>
  <c r="S22" i="34"/>
  <c r="R22" i="34"/>
  <c r="Q22" i="34"/>
  <c r="P22" i="34"/>
  <c r="O22" i="34"/>
  <c r="N22" i="34"/>
  <c r="M22" i="34"/>
  <c r="L22" i="34"/>
  <c r="K22" i="34"/>
  <c r="J22" i="34"/>
  <c r="I22" i="34"/>
  <c r="H22" i="34"/>
  <c r="G22" i="34"/>
  <c r="F22" i="34"/>
  <c r="E22" i="34"/>
  <c r="D22" i="34"/>
  <c r="C22" i="34"/>
  <c r="AA92" i="33"/>
  <c r="Z92" i="33"/>
  <c r="Y92" i="33"/>
  <c r="X92" i="33"/>
  <c r="W92" i="33"/>
  <c r="V92" i="33"/>
  <c r="U92" i="33"/>
  <c r="T92" i="33"/>
  <c r="S92" i="33"/>
  <c r="R92" i="33"/>
  <c r="Q92" i="33"/>
  <c r="P92" i="33"/>
  <c r="O92" i="33"/>
  <c r="N92" i="33"/>
  <c r="M92" i="33"/>
  <c r="L92" i="33"/>
  <c r="K92" i="33"/>
  <c r="J92" i="33"/>
  <c r="I92" i="33"/>
  <c r="H92" i="33"/>
  <c r="G92" i="33"/>
  <c r="F92" i="33"/>
  <c r="E92" i="33"/>
  <c r="D92" i="33"/>
  <c r="C92" i="33"/>
  <c r="AA77" i="33"/>
  <c r="Z77" i="33"/>
  <c r="Y77" i="33"/>
  <c r="X77" i="33"/>
  <c r="W77" i="33"/>
  <c r="V77" i="33"/>
  <c r="U77" i="33"/>
  <c r="T77" i="33"/>
  <c r="S77" i="33"/>
  <c r="R77" i="33"/>
  <c r="Q77" i="33"/>
  <c r="P77" i="33"/>
  <c r="O77" i="33"/>
  <c r="N77" i="33"/>
  <c r="M77" i="33"/>
  <c r="L77" i="33"/>
  <c r="K77" i="33"/>
  <c r="J77" i="33"/>
  <c r="I77" i="33"/>
  <c r="H77" i="33"/>
  <c r="G77" i="33"/>
  <c r="F77" i="33"/>
  <c r="E77" i="33"/>
  <c r="D77" i="33"/>
  <c r="C77" i="33"/>
  <c r="AA58" i="33"/>
  <c r="Z58" i="33"/>
  <c r="Y58" i="33"/>
  <c r="X58" i="33"/>
  <c r="W58" i="33"/>
  <c r="V58" i="33"/>
  <c r="U58" i="33"/>
  <c r="T58" i="33"/>
  <c r="S58" i="33"/>
  <c r="R58" i="33"/>
  <c r="Q58" i="33"/>
  <c r="P58" i="33"/>
  <c r="O58" i="33"/>
  <c r="N58" i="33"/>
  <c r="M58" i="33"/>
  <c r="L58" i="33"/>
  <c r="K58" i="33"/>
  <c r="J58" i="33"/>
  <c r="I58" i="33"/>
  <c r="H58" i="33"/>
  <c r="G58" i="33"/>
  <c r="F58" i="33"/>
  <c r="E58" i="33"/>
  <c r="D58" i="33"/>
  <c r="C58" i="33"/>
  <c r="AA40" i="33"/>
  <c r="Z40" i="33"/>
  <c r="Y40" i="33"/>
  <c r="X40" i="33"/>
  <c r="W40" i="33"/>
  <c r="V40" i="33"/>
  <c r="U40" i="33"/>
  <c r="T40" i="33"/>
  <c r="S40" i="33"/>
  <c r="R40" i="33"/>
  <c r="Q40" i="33"/>
  <c r="P40" i="33"/>
  <c r="O40" i="33"/>
  <c r="N40" i="33"/>
  <c r="M40" i="33"/>
  <c r="L40" i="33"/>
  <c r="K40" i="33"/>
  <c r="J40" i="33"/>
  <c r="I40" i="33"/>
  <c r="H40" i="33"/>
  <c r="G40" i="33"/>
  <c r="F40" i="33"/>
  <c r="E40" i="33"/>
  <c r="D40" i="33"/>
  <c r="C40" i="33"/>
  <c r="AA22" i="33"/>
  <c r="Z22" i="33"/>
  <c r="Y22" i="33"/>
  <c r="X22" i="33"/>
  <c r="W22" i="33"/>
  <c r="V22" i="33"/>
  <c r="U22" i="33"/>
  <c r="T22" i="33"/>
  <c r="S22" i="33"/>
  <c r="R22" i="33"/>
  <c r="Q22" i="33"/>
  <c r="P22" i="33"/>
  <c r="O22" i="33"/>
  <c r="N22" i="33"/>
  <c r="M22" i="33"/>
  <c r="L22" i="33"/>
  <c r="K22" i="33"/>
  <c r="J22" i="33"/>
  <c r="I22" i="33"/>
  <c r="H22" i="33"/>
  <c r="G22" i="33"/>
  <c r="F22" i="33"/>
  <c r="E22" i="33"/>
  <c r="D22" i="33"/>
  <c r="C22" i="33"/>
  <c r="AA77" i="32"/>
  <c r="Z77" i="32"/>
  <c r="Y77" i="32"/>
  <c r="X77" i="32"/>
  <c r="W77" i="32"/>
  <c r="V77" i="32"/>
  <c r="U77" i="32"/>
  <c r="T77" i="32"/>
  <c r="S77" i="32"/>
  <c r="R77" i="32"/>
  <c r="Q77" i="32"/>
  <c r="P77" i="32"/>
  <c r="O77" i="32"/>
  <c r="N77" i="32"/>
  <c r="M77" i="32"/>
  <c r="L77" i="32"/>
  <c r="K77" i="32"/>
  <c r="J77" i="32"/>
  <c r="I77" i="32"/>
  <c r="H77" i="32"/>
  <c r="G77" i="32"/>
  <c r="F77" i="32"/>
  <c r="E77" i="32"/>
  <c r="D77" i="32"/>
  <c r="C77" i="32"/>
  <c r="AA65" i="32"/>
  <c r="Z65" i="32"/>
  <c r="Y65" i="32"/>
  <c r="X65" i="32"/>
  <c r="W65" i="32"/>
  <c r="V65" i="32"/>
  <c r="U65" i="32"/>
  <c r="T65" i="32"/>
  <c r="S65" i="32"/>
  <c r="R65" i="32"/>
  <c r="Q65" i="32"/>
  <c r="P65" i="32"/>
  <c r="O65" i="32"/>
  <c r="N65" i="32"/>
  <c r="M65" i="32"/>
  <c r="L65" i="32"/>
  <c r="K65" i="32"/>
  <c r="J65" i="32"/>
  <c r="I65" i="32"/>
  <c r="H65" i="32"/>
  <c r="G65" i="32"/>
  <c r="F65" i="32"/>
  <c r="E65" i="32"/>
  <c r="D65" i="32"/>
  <c r="C65" i="32"/>
  <c r="AA49" i="32"/>
  <c r="Z49" i="32"/>
  <c r="Y49" i="32"/>
  <c r="X49" i="32"/>
  <c r="W49" i="32"/>
  <c r="V49" i="32"/>
  <c r="U49" i="32"/>
  <c r="T49" i="32"/>
  <c r="S49" i="32"/>
  <c r="R49" i="32"/>
  <c r="Q49" i="32"/>
  <c r="P49" i="32"/>
  <c r="O49" i="32"/>
  <c r="N49" i="32"/>
  <c r="M49" i="32"/>
  <c r="L49" i="32"/>
  <c r="K49" i="32"/>
  <c r="J49" i="32"/>
  <c r="I49" i="32"/>
  <c r="H49" i="32"/>
  <c r="G49" i="32"/>
  <c r="F49" i="32"/>
  <c r="E49" i="32"/>
  <c r="D49" i="32"/>
  <c r="C49" i="32"/>
  <c r="AA34" i="32"/>
  <c r="Z34" i="32"/>
  <c r="Y34" i="32"/>
  <c r="X34" i="32"/>
  <c r="W34" i="32"/>
  <c r="V34" i="32"/>
  <c r="U34" i="32"/>
  <c r="T34" i="32"/>
  <c r="S34" i="32"/>
  <c r="R34" i="32"/>
  <c r="Q34" i="32"/>
  <c r="P34" i="32"/>
  <c r="O34" i="32"/>
  <c r="N34" i="32"/>
  <c r="M34" i="32"/>
  <c r="L34" i="32"/>
  <c r="K34" i="32"/>
  <c r="J34" i="32"/>
  <c r="I34" i="32"/>
  <c r="H34" i="32"/>
  <c r="G34" i="32"/>
  <c r="F34" i="32"/>
  <c r="E34" i="32"/>
  <c r="D34" i="32"/>
  <c r="C34" i="32"/>
  <c r="AA19" i="32"/>
  <c r="Z19" i="32"/>
  <c r="Y19" i="32"/>
  <c r="X19" i="32"/>
  <c r="W19" i="32"/>
  <c r="V19" i="32"/>
  <c r="U19" i="32"/>
  <c r="T19" i="32"/>
  <c r="S19" i="32"/>
  <c r="R19" i="32"/>
  <c r="Q19" i="32"/>
  <c r="P19" i="32"/>
  <c r="O19" i="32"/>
  <c r="N19" i="32"/>
  <c r="M19" i="32"/>
  <c r="L19" i="32"/>
  <c r="K19" i="32"/>
  <c r="J19" i="32"/>
  <c r="I19" i="32"/>
  <c r="H19" i="32"/>
  <c r="G19" i="32"/>
  <c r="F19" i="32"/>
  <c r="E19" i="32"/>
  <c r="D19" i="32"/>
  <c r="C19" i="32"/>
  <c r="AA188" i="31"/>
  <c r="Z188" i="31"/>
  <c r="Y188" i="31"/>
  <c r="X188" i="31"/>
  <c r="W188" i="31"/>
  <c r="V188" i="31"/>
  <c r="U188" i="31"/>
  <c r="T188" i="31"/>
  <c r="S188" i="31"/>
  <c r="R188" i="31"/>
  <c r="Q188" i="31"/>
  <c r="P188" i="31"/>
  <c r="O188" i="31"/>
  <c r="N188" i="31"/>
  <c r="M188" i="31"/>
  <c r="L188" i="31"/>
  <c r="K188" i="31"/>
  <c r="J188" i="31"/>
  <c r="I188" i="31"/>
  <c r="H188" i="31"/>
  <c r="G188" i="31"/>
  <c r="F188" i="31"/>
  <c r="E188" i="31"/>
  <c r="D188" i="31"/>
  <c r="C188" i="31"/>
  <c r="AA181" i="31"/>
  <c r="Z181" i="31"/>
  <c r="Y181" i="31"/>
  <c r="X181" i="31"/>
  <c r="W181" i="31"/>
  <c r="V181" i="31"/>
  <c r="U181" i="31"/>
  <c r="T181" i="31"/>
  <c r="S181" i="31"/>
  <c r="R181" i="31"/>
  <c r="Q181" i="31"/>
  <c r="P181" i="31"/>
  <c r="O181" i="31"/>
  <c r="N181" i="31"/>
  <c r="M181" i="31"/>
  <c r="L181" i="31"/>
  <c r="K181" i="31"/>
  <c r="J181" i="31"/>
  <c r="I181" i="31"/>
  <c r="H181" i="31"/>
  <c r="G181" i="31"/>
  <c r="F181" i="31"/>
  <c r="E181" i="31"/>
  <c r="D181" i="31"/>
  <c r="C181" i="31"/>
  <c r="AA161" i="31"/>
  <c r="Z161" i="31"/>
  <c r="Y161" i="31"/>
  <c r="X161" i="31"/>
  <c r="W161" i="31"/>
  <c r="V161" i="31"/>
  <c r="U161" i="31"/>
  <c r="T161" i="31"/>
  <c r="S161" i="31"/>
  <c r="R161" i="31"/>
  <c r="Q161" i="31"/>
  <c r="P161" i="31"/>
  <c r="O161" i="31"/>
  <c r="N161" i="31"/>
  <c r="M161" i="31"/>
  <c r="L161" i="31"/>
  <c r="K161" i="31"/>
  <c r="J161" i="31"/>
  <c r="I161" i="31"/>
  <c r="H161" i="31"/>
  <c r="G161" i="31"/>
  <c r="F161" i="31"/>
  <c r="E161" i="31"/>
  <c r="D161" i="31"/>
  <c r="C161" i="31"/>
  <c r="AA142" i="31"/>
  <c r="Z142" i="31"/>
  <c r="Y142" i="31"/>
  <c r="X142" i="31"/>
  <c r="W142" i="31"/>
  <c r="V142" i="31"/>
  <c r="U142" i="31"/>
  <c r="T142" i="31"/>
  <c r="S142" i="31"/>
  <c r="R142" i="31"/>
  <c r="Q142" i="31"/>
  <c r="P142" i="31"/>
  <c r="O142" i="31"/>
  <c r="N142" i="31"/>
  <c r="M142" i="31"/>
  <c r="L142" i="31"/>
  <c r="K142" i="31"/>
  <c r="J142" i="31"/>
  <c r="I142" i="31"/>
  <c r="H142" i="31"/>
  <c r="G142" i="31"/>
  <c r="F142" i="31"/>
  <c r="E142" i="31"/>
  <c r="D142" i="31"/>
  <c r="C142" i="31"/>
  <c r="AA126" i="31"/>
  <c r="Z126" i="31"/>
  <c r="Y126" i="31"/>
  <c r="X126" i="31"/>
  <c r="W126" i="31"/>
  <c r="V126" i="31"/>
  <c r="U126" i="31"/>
  <c r="T126" i="31"/>
  <c r="S126" i="31"/>
  <c r="R126" i="31"/>
  <c r="Q126" i="31"/>
  <c r="P126" i="31"/>
  <c r="O126" i="31"/>
  <c r="N126" i="31"/>
  <c r="M126" i="31"/>
  <c r="L126" i="31"/>
  <c r="K126" i="31"/>
  <c r="J126" i="31"/>
  <c r="I126" i="31"/>
  <c r="H126" i="31"/>
  <c r="G126" i="31"/>
  <c r="F126" i="31"/>
  <c r="E126" i="31"/>
  <c r="D126" i="31"/>
  <c r="C126" i="31"/>
  <c r="AA109" i="31"/>
  <c r="Z109" i="31"/>
  <c r="Y109" i="31"/>
  <c r="X109" i="31"/>
  <c r="W109" i="31"/>
  <c r="V109" i="31"/>
  <c r="U109" i="31"/>
  <c r="T109" i="31"/>
  <c r="S109" i="31"/>
  <c r="R109" i="31"/>
  <c r="Q109" i="31"/>
  <c r="P109" i="31"/>
  <c r="O109" i="31"/>
  <c r="N109" i="31"/>
  <c r="M109" i="31"/>
  <c r="L109" i="31"/>
  <c r="K109" i="31"/>
  <c r="J109" i="31"/>
  <c r="I109" i="31"/>
  <c r="H109" i="31"/>
  <c r="G109" i="31"/>
  <c r="F109" i="31"/>
  <c r="E109" i="31"/>
  <c r="D109" i="31"/>
  <c r="C109" i="31"/>
  <c r="AA92" i="31"/>
  <c r="Z92" i="31"/>
  <c r="Y92" i="31"/>
  <c r="X92" i="31"/>
  <c r="W92" i="31"/>
  <c r="V92" i="31"/>
  <c r="U92" i="31"/>
  <c r="T92" i="31"/>
  <c r="S92" i="31"/>
  <c r="R92" i="31"/>
  <c r="Q92" i="31"/>
  <c r="P92" i="31"/>
  <c r="O92" i="31"/>
  <c r="N92" i="31"/>
  <c r="M92" i="31"/>
  <c r="L92" i="31"/>
  <c r="K92" i="31"/>
  <c r="J92" i="31"/>
  <c r="I92" i="31"/>
  <c r="H92" i="31"/>
  <c r="G92" i="31"/>
  <c r="F92" i="31"/>
  <c r="E92" i="31"/>
  <c r="D92" i="31"/>
  <c r="C92" i="31"/>
  <c r="AA77" i="31"/>
  <c r="Z77" i="31"/>
  <c r="Y77" i="31"/>
  <c r="X77" i="31"/>
  <c r="W77" i="31"/>
  <c r="V77" i="31"/>
  <c r="U77" i="31"/>
  <c r="T77" i="31"/>
  <c r="S77" i="31"/>
  <c r="R77" i="31"/>
  <c r="Q77" i="31"/>
  <c r="P77" i="31"/>
  <c r="O77" i="31"/>
  <c r="N77" i="31"/>
  <c r="M77" i="31"/>
  <c r="L77" i="31"/>
  <c r="K77" i="31"/>
  <c r="J77" i="31"/>
  <c r="I77" i="31"/>
  <c r="H77" i="31"/>
  <c r="G77" i="31"/>
  <c r="F77" i="31"/>
  <c r="E77" i="31"/>
  <c r="D77" i="31"/>
  <c r="C77" i="31"/>
  <c r="AA58" i="31"/>
  <c r="Z58" i="31"/>
  <c r="Y58" i="31"/>
  <c r="X58" i="31"/>
  <c r="W58" i="31"/>
  <c r="V58" i="31"/>
  <c r="U58" i="31"/>
  <c r="T58" i="31"/>
  <c r="S58" i="31"/>
  <c r="R58" i="31"/>
  <c r="Q58" i="31"/>
  <c r="P58" i="31"/>
  <c r="O58" i="31"/>
  <c r="N58" i="31"/>
  <c r="M58" i="31"/>
  <c r="L58" i="31"/>
  <c r="K58" i="31"/>
  <c r="J58" i="31"/>
  <c r="I58" i="31"/>
  <c r="H58" i="31"/>
  <c r="G58" i="31"/>
  <c r="F58" i="31"/>
  <c r="E58" i="31"/>
  <c r="D58" i="31"/>
  <c r="C58" i="31"/>
  <c r="AA40" i="31"/>
  <c r="Z40" i="31"/>
  <c r="Y40" i="31"/>
  <c r="X40" i="31"/>
  <c r="W40" i="31"/>
  <c r="V40" i="31"/>
  <c r="U40" i="31"/>
  <c r="T40" i="31"/>
  <c r="S40" i="31"/>
  <c r="R40" i="31"/>
  <c r="Q40" i="31"/>
  <c r="P40" i="31"/>
  <c r="O40" i="31"/>
  <c r="N40" i="31"/>
  <c r="M40" i="31"/>
  <c r="L40" i="31"/>
  <c r="K40" i="31"/>
  <c r="J40" i="31"/>
  <c r="I40" i="31"/>
  <c r="H40" i="31"/>
  <c r="G40" i="31"/>
  <c r="F40" i="31"/>
  <c r="E40" i="31"/>
  <c r="D40" i="31"/>
  <c r="C40" i="31"/>
  <c r="AA22" i="31"/>
  <c r="Z22" i="31"/>
  <c r="Y22" i="31"/>
  <c r="X22" i="31"/>
  <c r="W22" i="31"/>
  <c r="V22" i="31"/>
  <c r="U22" i="31"/>
  <c r="T22" i="31"/>
  <c r="S22" i="31"/>
  <c r="R22" i="31"/>
  <c r="Q22" i="31"/>
  <c r="P22" i="31"/>
  <c r="O22" i="31"/>
  <c r="N22" i="31"/>
  <c r="M22" i="31"/>
  <c r="L22" i="31"/>
  <c r="K22" i="31"/>
  <c r="J22" i="31"/>
  <c r="I22" i="31"/>
  <c r="H22" i="31"/>
  <c r="G22" i="31"/>
  <c r="F22" i="31"/>
  <c r="E22" i="31"/>
  <c r="D22" i="31"/>
  <c r="C22" i="31"/>
  <c r="C22" i="30"/>
  <c r="D22" i="30"/>
  <c r="E22" i="30"/>
  <c r="F22" i="30"/>
  <c r="G22" i="30"/>
  <c r="H22" i="30"/>
  <c r="I22" i="30"/>
  <c r="J22" i="30"/>
  <c r="K22" i="30"/>
  <c r="L22" i="30"/>
  <c r="M22" i="30"/>
  <c r="N22" i="30"/>
  <c r="O22" i="30"/>
  <c r="P22" i="30"/>
  <c r="Q22" i="30"/>
  <c r="R22" i="30"/>
  <c r="S22" i="30"/>
  <c r="T22" i="30"/>
  <c r="U22" i="30"/>
  <c r="V22" i="30"/>
  <c r="W22" i="30"/>
  <c r="X22" i="30"/>
  <c r="Y22" i="30"/>
  <c r="Z22" i="30"/>
  <c r="AA22" i="30"/>
  <c r="AA188" i="30"/>
  <c r="Z188" i="30"/>
  <c r="Y188" i="30"/>
  <c r="X188" i="30"/>
  <c r="W188" i="30"/>
  <c r="V188" i="30"/>
  <c r="U188" i="30"/>
  <c r="T188" i="30"/>
  <c r="S188" i="30"/>
  <c r="R188" i="30"/>
  <c r="Q188" i="30"/>
  <c r="P188" i="30"/>
  <c r="O188" i="30"/>
  <c r="N188" i="30"/>
  <c r="M188" i="30"/>
  <c r="L188" i="30"/>
  <c r="K188" i="30"/>
  <c r="J188" i="30"/>
  <c r="I188" i="30"/>
  <c r="H188" i="30"/>
  <c r="G188" i="30"/>
  <c r="F188" i="30"/>
  <c r="E188" i="30"/>
  <c r="D188" i="30"/>
  <c r="C188" i="30"/>
  <c r="AA181" i="30"/>
  <c r="Z181" i="30"/>
  <c r="Y181" i="30"/>
  <c r="X181" i="30"/>
  <c r="W181" i="30"/>
  <c r="V181" i="30"/>
  <c r="U181" i="30"/>
  <c r="T181" i="30"/>
  <c r="S181" i="30"/>
  <c r="R181" i="30"/>
  <c r="Q181" i="30"/>
  <c r="P181" i="30"/>
  <c r="O181" i="30"/>
  <c r="N181" i="30"/>
  <c r="M181" i="30"/>
  <c r="L181" i="30"/>
  <c r="K181" i="30"/>
  <c r="J181" i="30"/>
  <c r="I181" i="30"/>
  <c r="H181" i="30"/>
  <c r="G181" i="30"/>
  <c r="F181" i="30"/>
  <c r="E181" i="30"/>
  <c r="D181" i="30"/>
  <c r="C181" i="30"/>
  <c r="AA161" i="30"/>
  <c r="Z161" i="30"/>
  <c r="Y161" i="30"/>
  <c r="X161" i="30"/>
  <c r="W161" i="30"/>
  <c r="V161" i="30"/>
  <c r="U161" i="30"/>
  <c r="T161" i="30"/>
  <c r="S161" i="30"/>
  <c r="R161" i="30"/>
  <c r="Q161" i="30"/>
  <c r="P161" i="30"/>
  <c r="O161" i="30"/>
  <c r="N161" i="30"/>
  <c r="M161" i="30"/>
  <c r="L161" i="30"/>
  <c r="K161" i="30"/>
  <c r="J161" i="30"/>
  <c r="I161" i="30"/>
  <c r="H161" i="30"/>
  <c r="G161" i="30"/>
  <c r="F161" i="30"/>
  <c r="E161" i="30"/>
  <c r="D161" i="30"/>
  <c r="C161" i="30"/>
  <c r="AA142" i="30"/>
  <c r="Z142" i="30"/>
  <c r="Y142" i="30"/>
  <c r="X142" i="30"/>
  <c r="W142" i="30"/>
  <c r="V142" i="30"/>
  <c r="U142" i="30"/>
  <c r="T142" i="30"/>
  <c r="S142" i="30"/>
  <c r="R142" i="30"/>
  <c r="Q142" i="30"/>
  <c r="P142" i="30"/>
  <c r="O142" i="30"/>
  <c r="N142" i="30"/>
  <c r="M142" i="30"/>
  <c r="L142" i="30"/>
  <c r="K142" i="30"/>
  <c r="J142" i="30"/>
  <c r="I142" i="30"/>
  <c r="H142" i="30"/>
  <c r="G142" i="30"/>
  <c r="F142" i="30"/>
  <c r="E142" i="30"/>
  <c r="D142" i="30"/>
  <c r="C142" i="30"/>
  <c r="AA126" i="30"/>
  <c r="Z126" i="30"/>
  <c r="Y126" i="30"/>
  <c r="X126" i="30"/>
  <c r="W126" i="30"/>
  <c r="V126" i="30"/>
  <c r="U126" i="30"/>
  <c r="T126" i="30"/>
  <c r="S126" i="30"/>
  <c r="R126" i="30"/>
  <c r="Q126" i="30"/>
  <c r="P126" i="30"/>
  <c r="O126" i="30"/>
  <c r="N126" i="30"/>
  <c r="M126" i="30"/>
  <c r="L126" i="30"/>
  <c r="K126" i="30"/>
  <c r="J126" i="30"/>
  <c r="I126" i="30"/>
  <c r="H126" i="30"/>
  <c r="G126" i="30"/>
  <c r="F126" i="30"/>
  <c r="E126" i="30"/>
  <c r="D126" i="30"/>
  <c r="C126" i="30"/>
  <c r="AA109" i="30"/>
  <c r="Z109" i="30"/>
  <c r="Y109" i="30"/>
  <c r="X109" i="30"/>
  <c r="W109" i="30"/>
  <c r="V109" i="30"/>
  <c r="U109" i="30"/>
  <c r="T109" i="30"/>
  <c r="S109" i="30"/>
  <c r="R109" i="30"/>
  <c r="Q109" i="30"/>
  <c r="P109" i="30"/>
  <c r="O109" i="30"/>
  <c r="N109" i="30"/>
  <c r="M109" i="30"/>
  <c r="L109" i="30"/>
  <c r="K109" i="30"/>
  <c r="J109" i="30"/>
  <c r="I109" i="30"/>
  <c r="H109" i="30"/>
  <c r="G109" i="30"/>
  <c r="F109" i="30"/>
  <c r="E109" i="30"/>
  <c r="D109" i="30"/>
  <c r="C109" i="30"/>
  <c r="AA92" i="30"/>
  <c r="Z92" i="30"/>
  <c r="Y92" i="30"/>
  <c r="X92" i="30"/>
  <c r="W92" i="30"/>
  <c r="V92" i="30"/>
  <c r="U92" i="30"/>
  <c r="T92" i="30"/>
  <c r="S92" i="30"/>
  <c r="R92" i="30"/>
  <c r="Q92" i="30"/>
  <c r="P92" i="30"/>
  <c r="O92" i="30"/>
  <c r="N92" i="30"/>
  <c r="M92" i="30"/>
  <c r="L92" i="30"/>
  <c r="K92" i="30"/>
  <c r="J92" i="30"/>
  <c r="I92" i="30"/>
  <c r="H92" i="30"/>
  <c r="G92" i="30"/>
  <c r="F92" i="30"/>
  <c r="E92" i="30"/>
  <c r="D92" i="30"/>
  <c r="C92" i="30"/>
  <c r="AA77" i="30"/>
  <c r="Z77" i="30"/>
  <c r="Y77" i="30"/>
  <c r="X77" i="30"/>
  <c r="W77" i="30"/>
  <c r="V77" i="30"/>
  <c r="U77" i="30"/>
  <c r="T77" i="30"/>
  <c r="S77" i="30"/>
  <c r="R77" i="30"/>
  <c r="Q77" i="30"/>
  <c r="P77" i="30"/>
  <c r="O77" i="30"/>
  <c r="N77" i="30"/>
  <c r="M77" i="30"/>
  <c r="L77" i="30"/>
  <c r="K77" i="30"/>
  <c r="J77" i="30"/>
  <c r="I77" i="30"/>
  <c r="H77" i="30"/>
  <c r="G77" i="30"/>
  <c r="F77" i="30"/>
  <c r="E77" i="30"/>
  <c r="D77" i="30"/>
  <c r="C77" i="30"/>
  <c r="AA58" i="30"/>
  <c r="Z58" i="30"/>
  <c r="Y58" i="30"/>
  <c r="X58" i="30"/>
  <c r="W58" i="30"/>
  <c r="V58" i="30"/>
  <c r="U58" i="30"/>
  <c r="T58" i="30"/>
  <c r="S58" i="30"/>
  <c r="R58" i="30"/>
  <c r="Q58" i="30"/>
  <c r="P58" i="30"/>
  <c r="O58" i="30"/>
  <c r="N58" i="30"/>
  <c r="M58" i="30"/>
  <c r="L58" i="30"/>
  <c r="K58" i="30"/>
  <c r="J58" i="30"/>
  <c r="I58" i="30"/>
  <c r="H58" i="30"/>
  <c r="G58" i="30"/>
  <c r="F58" i="30"/>
  <c r="E58" i="30"/>
  <c r="D58" i="30"/>
  <c r="C58" i="30"/>
  <c r="AA40" i="30"/>
  <c r="Z40" i="30"/>
  <c r="Y40" i="30"/>
  <c r="X40" i="30"/>
  <c r="W40" i="30"/>
  <c r="V40" i="30"/>
  <c r="U40" i="30"/>
  <c r="T40" i="30"/>
  <c r="S40" i="30"/>
  <c r="R40" i="30"/>
  <c r="Q40" i="30"/>
  <c r="P40" i="30"/>
  <c r="O40" i="30"/>
  <c r="N40" i="30"/>
  <c r="M40" i="30"/>
  <c r="L40" i="30"/>
  <c r="K40" i="30"/>
  <c r="J40" i="30"/>
  <c r="I40" i="30"/>
  <c r="H40" i="30"/>
  <c r="G40" i="30"/>
  <c r="F40" i="30"/>
  <c r="E40" i="30"/>
  <c r="D40" i="30"/>
  <c r="C40" i="30"/>
  <c r="AA188" i="29"/>
  <c r="Z188" i="29"/>
  <c r="Y188" i="29"/>
  <c r="X188" i="29"/>
  <c r="W188" i="29"/>
  <c r="V188" i="29"/>
  <c r="U188" i="29"/>
  <c r="T188" i="29"/>
  <c r="S188" i="29"/>
  <c r="R188" i="29"/>
  <c r="Q188" i="29"/>
  <c r="P188" i="29"/>
  <c r="O188" i="29"/>
  <c r="N188" i="29"/>
  <c r="M188" i="29"/>
  <c r="L188" i="29"/>
  <c r="K188" i="29"/>
  <c r="J188" i="29"/>
  <c r="I188" i="29"/>
  <c r="H188" i="29"/>
  <c r="G188" i="29"/>
  <c r="F188" i="29"/>
  <c r="E188" i="29"/>
  <c r="D188" i="29"/>
  <c r="C188" i="29"/>
  <c r="AA181" i="29"/>
  <c r="Z181" i="29"/>
  <c r="Y181" i="29"/>
  <c r="X181" i="29"/>
  <c r="W181" i="29"/>
  <c r="V181" i="29"/>
  <c r="U181" i="29"/>
  <c r="T181" i="29"/>
  <c r="S181" i="29"/>
  <c r="R181" i="29"/>
  <c r="Q181" i="29"/>
  <c r="P181" i="29"/>
  <c r="O181" i="29"/>
  <c r="N181" i="29"/>
  <c r="M181" i="29"/>
  <c r="L181" i="29"/>
  <c r="K181" i="29"/>
  <c r="J181" i="29"/>
  <c r="I181" i="29"/>
  <c r="H181" i="29"/>
  <c r="G181" i="29"/>
  <c r="F181" i="29"/>
  <c r="E181" i="29"/>
  <c r="D181" i="29"/>
  <c r="C181" i="29"/>
  <c r="AA161" i="29"/>
  <c r="Z161" i="29"/>
  <c r="Y161" i="29"/>
  <c r="X161" i="29"/>
  <c r="W161" i="29"/>
  <c r="V161" i="29"/>
  <c r="U161" i="29"/>
  <c r="T161" i="29"/>
  <c r="S161" i="29"/>
  <c r="R161" i="29"/>
  <c r="Q161" i="29"/>
  <c r="P161" i="29"/>
  <c r="O161" i="29"/>
  <c r="N161" i="29"/>
  <c r="M161" i="29"/>
  <c r="L161" i="29"/>
  <c r="K161" i="29"/>
  <c r="J161" i="29"/>
  <c r="I161" i="29"/>
  <c r="H161" i="29"/>
  <c r="G161" i="29"/>
  <c r="F161" i="29"/>
  <c r="E161" i="29"/>
  <c r="D161" i="29"/>
  <c r="C161" i="29"/>
  <c r="AA142" i="29"/>
  <c r="Z142" i="29"/>
  <c r="Y142" i="29"/>
  <c r="X142" i="29"/>
  <c r="W142" i="29"/>
  <c r="V142" i="29"/>
  <c r="U142" i="29"/>
  <c r="T142" i="29"/>
  <c r="S142" i="29"/>
  <c r="R142" i="29"/>
  <c r="Q142" i="29"/>
  <c r="P142" i="29"/>
  <c r="O142" i="29"/>
  <c r="N142" i="29"/>
  <c r="M142" i="29"/>
  <c r="L142" i="29"/>
  <c r="K142" i="29"/>
  <c r="J142" i="29"/>
  <c r="I142" i="29"/>
  <c r="H142" i="29"/>
  <c r="G142" i="29"/>
  <c r="F142" i="29"/>
  <c r="E142" i="29"/>
  <c r="D142" i="29"/>
  <c r="C142" i="29"/>
  <c r="AA126" i="29"/>
  <c r="Z126" i="29"/>
  <c r="Y126" i="29"/>
  <c r="X126" i="29"/>
  <c r="W126" i="29"/>
  <c r="V126" i="29"/>
  <c r="U126" i="29"/>
  <c r="T126" i="29"/>
  <c r="S126" i="29"/>
  <c r="R126" i="29"/>
  <c r="Q126" i="29"/>
  <c r="P126" i="29"/>
  <c r="O126" i="29"/>
  <c r="N126" i="29"/>
  <c r="M126" i="29"/>
  <c r="L126" i="29"/>
  <c r="K126" i="29"/>
  <c r="J126" i="29"/>
  <c r="I126" i="29"/>
  <c r="H126" i="29"/>
  <c r="G126" i="29"/>
  <c r="F126" i="29"/>
  <c r="E126" i="29"/>
  <c r="D126" i="29"/>
  <c r="C126" i="29"/>
  <c r="AA109" i="29"/>
  <c r="Z109" i="29"/>
  <c r="Y109" i="29"/>
  <c r="X109" i="29"/>
  <c r="W109" i="29"/>
  <c r="V109" i="29"/>
  <c r="U109" i="29"/>
  <c r="T109" i="29"/>
  <c r="S109" i="29"/>
  <c r="R109" i="29"/>
  <c r="Q109" i="29"/>
  <c r="P109" i="29"/>
  <c r="O109" i="29"/>
  <c r="N109" i="29"/>
  <c r="M109" i="29"/>
  <c r="L109" i="29"/>
  <c r="K109" i="29"/>
  <c r="J109" i="29"/>
  <c r="I109" i="29"/>
  <c r="H109" i="29"/>
  <c r="G109" i="29"/>
  <c r="F109" i="29"/>
  <c r="E109" i="29"/>
  <c r="D109" i="29"/>
  <c r="C109" i="29"/>
  <c r="AA92" i="29"/>
  <c r="Z92" i="29"/>
  <c r="Y92" i="29"/>
  <c r="X92" i="29"/>
  <c r="W92" i="29"/>
  <c r="V92" i="29"/>
  <c r="U92" i="29"/>
  <c r="T92" i="29"/>
  <c r="S92" i="29"/>
  <c r="R92" i="29"/>
  <c r="Q92" i="29"/>
  <c r="P92" i="29"/>
  <c r="O92" i="29"/>
  <c r="N92" i="29"/>
  <c r="M92" i="29"/>
  <c r="L92" i="29"/>
  <c r="K92" i="29"/>
  <c r="J92" i="29"/>
  <c r="I92" i="29"/>
  <c r="H92" i="29"/>
  <c r="G92" i="29"/>
  <c r="F92" i="29"/>
  <c r="E92" i="29"/>
  <c r="D92" i="29"/>
  <c r="C92" i="29"/>
  <c r="AA77" i="29"/>
  <c r="Z77" i="29"/>
  <c r="Y77" i="29"/>
  <c r="X77" i="29"/>
  <c r="W77" i="29"/>
  <c r="V77" i="29"/>
  <c r="U77" i="29"/>
  <c r="T77" i="29"/>
  <c r="S77" i="29"/>
  <c r="R77" i="29"/>
  <c r="Q77" i="29"/>
  <c r="P77" i="29"/>
  <c r="O77" i="29"/>
  <c r="N77" i="29"/>
  <c r="M77" i="29"/>
  <c r="L77" i="29"/>
  <c r="K77" i="29"/>
  <c r="J77" i="29"/>
  <c r="I77" i="29"/>
  <c r="H77" i="29"/>
  <c r="G77" i="29"/>
  <c r="F77" i="29"/>
  <c r="E77" i="29"/>
  <c r="D77" i="29"/>
  <c r="C77" i="29"/>
  <c r="AA58" i="29"/>
  <c r="Z58" i="29"/>
  <c r="Y58" i="29"/>
  <c r="X58" i="29"/>
  <c r="W58" i="29"/>
  <c r="V58" i="29"/>
  <c r="U58" i="29"/>
  <c r="T58" i="29"/>
  <c r="S58" i="29"/>
  <c r="R58" i="29"/>
  <c r="Q58" i="29"/>
  <c r="P58" i="29"/>
  <c r="O58" i="29"/>
  <c r="N58" i="29"/>
  <c r="M58" i="29"/>
  <c r="L58" i="29"/>
  <c r="K58" i="29"/>
  <c r="J58" i="29"/>
  <c r="I58" i="29"/>
  <c r="H58" i="29"/>
  <c r="G58" i="29"/>
  <c r="F58" i="29"/>
  <c r="E58" i="29"/>
  <c r="D58" i="29"/>
  <c r="C58" i="29"/>
  <c r="AA40" i="29"/>
  <c r="Z40" i="29"/>
  <c r="Y40" i="29"/>
  <c r="X40" i="29"/>
  <c r="W40" i="29"/>
  <c r="V40" i="29"/>
  <c r="U40" i="29"/>
  <c r="T40" i="29"/>
  <c r="S40" i="29"/>
  <c r="R40" i="29"/>
  <c r="Q40" i="29"/>
  <c r="P40" i="29"/>
  <c r="O40" i="29"/>
  <c r="N40" i="29"/>
  <c r="M40" i="29"/>
  <c r="L40" i="29"/>
  <c r="K40" i="29"/>
  <c r="J40" i="29"/>
  <c r="I40" i="29"/>
  <c r="H40" i="29"/>
  <c r="G40" i="29"/>
  <c r="F40" i="29"/>
  <c r="E40" i="29"/>
  <c r="D40" i="29"/>
  <c r="C40" i="29"/>
  <c r="AA22" i="29"/>
  <c r="Z22" i="29"/>
  <c r="Y22" i="29"/>
  <c r="X22" i="29"/>
  <c r="W22" i="29"/>
  <c r="V22" i="29"/>
  <c r="U22" i="29"/>
  <c r="T22" i="29"/>
  <c r="S22" i="29"/>
  <c r="R22" i="29"/>
  <c r="Q22" i="29"/>
  <c r="P22" i="29"/>
  <c r="O22" i="29"/>
  <c r="N22" i="29"/>
  <c r="M22" i="29"/>
  <c r="L22" i="29"/>
  <c r="K22" i="29"/>
  <c r="J22" i="29"/>
  <c r="I22" i="29"/>
  <c r="H22" i="29"/>
  <c r="G22" i="29"/>
  <c r="F22" i="29"/>
  <c r="E22" i="29"/>
  <c r="D22" i="29"/>
  <c r="C22" i="29"/>
  <c r="AA92" i="10"/>
  <c r="Z92" i="10"/>
  <c r="Y92" i="10"/>
  <c r="X92" i="10"/>
  <c r="W92" i="10"/>
  <c r="V92" i="10"/>
  <c r="U92" i="10"/>
  <c r="T92" i="10"/>
  <c r="S92" i="10"/>
  <c r="R92" i="10"/>
  <c r="Q92" i="10"/>
  <c r="P92" i="10"/>
  <c r="O92" i="10"/>
  <c r="N92" i="10"/>
  <c r="M92" i="10"/>
  <c r="L92" i="10"/>
  <c r="K92" i="10"/>
  <c r="J92" i="10"/>
  <c r="I92" i="10"/>
  <c r="H92" i="10"/>
  <c r="G92" i="10"/>
  <c r="F92" i="10"/>
  <c r="E92" i="10"/>
  <c r="D92" i="10"/>
  <c r="C92"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AA58" i="10"/>
  <c r="Z58" i="10"/>
  <c r="Y58" i="10"/>
  <c r="X58" i="10"/>
  <c r="W58" i="10"/>
  <c r="V58" i="10"/>
  <c r="U58" i="10"/>
  <c r="T58" i="10"/>
  <c r="S58" i="10"/>
  <c r="R58" i="10"/>
  <c r="Q58" i="10"/>
  <c r="P58" i="10"/>
  <c r="O58" i="10"/>
  <c r="N58" i="10"/>
  <c r="M58" i="10"/>
  <c r="L58" i="10"/>
  <c r="K58" i="10"/>
  <c r="J58" i="10"/>
  <c r="I58" i="10"/>
  <c r="H58" i="10"/>
  <c r="G58" i="10"/>
  <c r="F58" i="10"/>
  <c r="E58" i="10"/>
  <c r="D58" i="10"/>
  <c r="C58" i="10"/>
  <c r="AA40" i="10"/>
  <c r="Z40" i="10"/>
  <c r="Y40" i="10"/>
  <c r="X40" i="10"/>
  <c r="W40" i="10"/>
  <c r="V40" i="10"/>
  <c r="U40" i="10"/>
  <c r="T40" i="10"/>
  <c r="S40" i="10"/>
  <c r="R40" i="10"/>
  <c r="Q40" i="10"/>
  <c r="P40" i="10"/>
  <c r="O40" i="10"/>
  <c r="N40" i="10"/>
  <c r="M40" i="10"/>
  <c r="L40" i="10"/>
  <c r="K40" i="10"/>
  <c r="J40" i="10"/>
  <c r="I40" i="10"/>
  <c r="H40" i="10"/>
  <c r="G40" i="10"/>
  <c r="F40" i="10"/>
  <c r="E40" i="10"/>
  <c r="D40" i="10"/>
  <c r="C40"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AA77" i="2"/>
  <c r="Z77" i="2"/>
  <c r="Y77" i="2"/>
  <c r="X77" i="2"/>
  <c r="W77" i="2"/>
  <c r="V77" i="2"/>
  <c r="U77" i="2"/>
  <c r="T77" i="2"/>
  <c r="S77" i="2"/>
  <c r="R77" i="2"/>
  <c r="Q77" i="2"/>
  <c r="P77" i="2"/>
  <c r="O77" i="2"/>
  <c r="N77" i="2"/>
  <c r="M77" i="2"/>
  <c r="L77" i="2"/>
  <c r="K77" i="2"/>
  <c r="J77" i="2"/>
  <c r="I77" i="2"/>
  <c r="H77" i="2"/>
  <c r="G77" i="2"/>
  <c r="F77" i="2"/>
  <c r="E77" i="2"/>
  <c r="D77" i="2"/>
  <c r="C77" i="2"/>
  <c r="AA65" i="2"/>
  <c r="Z65" i="2"/>
  <c r="Y65" i="2"/>
  <c r="X65" i="2"/>
  <c r="W65" i="2"/>
  <c r="V65" i="2"/>
  <c r="U65" i="2"/>
  <c r="T65" i="2"/>
  <c r="S65" i="2"/>
  <c r="R65" i="2"/>
  <c r="Q65" i="2"/>
  <c r="P65" i="2"/>
  <c r="O65" i="2"/>
  <c r="N65" i="2"/>
  <c r="M65" i="2"/>
  <c r="L65" i="2"/>
  <c r="K65" i="2"/>
  <c r="J65" i="2"/>
  <c r="I65" i="2"/>
  <c r="H65" i="2"/>
  <c r="G65" i="2"/>
  <c r="F65" i="2"/>
  <c r="E65" i="2"/>
  <c r="D65" i="2"/>
  <c r="C65" i="2"/>
  <c r="AA49" i="2"/>
  <c r="Z49" i="2"/>
  <c r="Y49" i="2"/>
  <c r="X49" i="2"/>
  <c r="W49" i="2"/>
  <c r="V49" i="2"/>
  <c r="U49" i="2"/>
  <c r="T49" i="2"/>
  <c r="S49" i="2"/>
  <c r="R49" i="2"/>
  <c r="Q49" i="2"/>
  <c r="P49" i="2"/>
  <c r="O49" i="2"/>
  <c r="N49" i="2"/>
  <c r="M49" i="2"/>
  <c r="L49" i="2"/>
  <c r="K49" i="2"/>
  <c r="J49" i="2"/>
  <c r="I49" i="2"/>
  <c r="H49" i="2"/>
  <c r="G49" i="2"/>
  <c r="F49" i="2"/>
  <c r="E49" i="2"/>
  <c r="D49" i="2"/>
  <c r="C49" i="2"/>
  <c r="AA34" i="2"/>
  <c r="Z34" i="2"/>
  <c r="Y34" i="2"/>
  <c r="X34" i="2"/>
  <c r="W34" i="2"/>
  <c r="V34" i="2"/>
  <c r="U34" i="2"/>
  <c r="T34" i="2"/>
  <c r="S34" i="2"/>
  <c r="R34" i="2"/>
  <c r="Q34" i="2"/>
  <c r="P34" i="2"/>
  <c r="O34" i="2"/>
  <c r="N34" i="2"/>
  <c r="M34" i="2"/>
  <c r="L34" i="2"/>
  <c r="K34" i="2"/>
  <c r="J34" i="2"/>
  <c r="I34" i="2"/>
  <c r="H34" i="2"/>
  <c r="G34" i="2"/>
  <c r="F34" i="2"/>
  <c r="E34" i="2"/>
  <c r="D34" i="2"/>
  <c r="C34" i="2"/>
  <c r="AA19" i="2"/>
  <c r="Z19" i="2"/>
  <c r="Y19" i="2"/>
  <c r="X19" i="2"/>
  <c r="W19" i="2"/>
  <c r="V19" i="2"/>
  <c r="U19" i="2"/>
  <c r="T19" i="2"/>
  <c r="S19" i="2"/>
  <c r="R19" i="2"/>
  <c r="Q19" i="2"/>
  <c r="P19" i="2"/>
  <c r="O19" i="2"/>
  <c r="N19" i="2"/>
  <c r="M19" i="2"/>
  <c r="L19" i="2"/>
  <c r="K19" i="2"/>
  <c r="J19" i="2"/>
  <c r="I19" i="2"/>
  <c r="H19" i="2"/>
  <c r="G19" i="2"/>
  <c r="F19" i="2"/>
  <c r="E19" i="2"/>
  <c r="D19" i="2"/>
  <c r="C19" i="2"/>
  <c r="N179" i="41"/>
  <c r="M179" i="41"/>
  <c r="L179" i="41"/>
  <c r="K179" i="41"/>
  <c r="J179" i="41"/>
  <c r="I179" i="41"/>
  <c r="H179" i="41"/>
  <c r="G179" i="41"/>
  <c r="F179" i="41"/>
  <c r="E179" i="41"/>
  <c r="D179" i="41"/>
  <c r="C179" i="41"/>
  <c r="N163" i="41"/>
  <c r="M163" i="41"/>
  <c r="L163" i="41"/>
  <c r="K163" i="41"/>
  <c r="J163" i="41"/>
  <c r="I163" i="41"/>
  <c r="H163" i="41"/>
  <c r="G163" i="41"/>
  <c r="F163" i="41"/>
  <c r="E163" i="41"/>
  <c r="D163" i="41"/>
  <c r="C163" i="41"/>
  <c r="N147" i="41"/>
  <c r="M147" i="41"/>
  <c r="L147" i="41"/>
  <c r="K147" i="41"/>
  <c r="J147" i="41"/>
  <c r="I147" i="41"/>
  <c r="H147" i="41"/>
  <c r="G147" i="41"/>
  <c r="F147" i="41"/>
  <c r="E147" i="41"/>
  <c r="D147" i="41"/>
  <c r="C147" i="41"/>
  <c r="N131" i="41"/>
  <c r="M131" i="41"/>
  <c r="L131" i="41"/>
  <c r="K131" i="41"/>
  <c r="J131" i="41"/>
  <c r="I131" i="41"/>
  <c r="H131" i="41"/>
  <c r="G131" i="41"/>
  <c r="F131" i="41"/>
  <c r="E131" i="41"/>
  <c r="D131" i="41"/>
  <c r="C131" i="41"/>
  <c r="N115" i="41"/>
  <c r="M115" i="41"/>
  <c r="L115" i="41"/>
  <c r="K115" i="41"/>
  <c r="J115" i="41"/>
  <c r="I115" i="41"/>
  <c r="H115" i="41"/>
  <c r="G115" i="41"/>
  <c r="F115" i="41"/>
  <c r="E115" i="41"/>
  <c r="D115" i="41"/>
  <c r="C115" i="41"/>
  <c r="N99" i="41"/>
  <c r="M99" i="41"/>
  <c r="L99" i="41"/>
  <c r="K99" i="41"/>
  <c r="J99" i="41"/>
  <c r="I99" i="41"/>
  <c r="H99" i="41"/>
  <c r="G99" i="41"/>
  <c r="F99" i="41"/>
  <c r="E99" i="41"/>
  <c r="D99" i="41"/>
  <c r="C99" i="41"/>
  <c r="N83" i="41"/>
  <c r="M83" i="41"/>
  <c r="L83" i="41"/>
  <c r="K83" i="41"/>
  <c r="J83" i="41"/>
  <c r="I83" i="41"/>
  <c r="H83" i="41"/>
  <c r="G83" i="41"/>
  <c r="F83" i="41"/>
  <c r="E83" i="41"/>
  <c r="D83" i="41"/>
  <c r="C83" i="41"/>
  <c r="N67" i="41"/>
  <c r="M67" i="41"/>
  <c r="L67" i="41"/>
  <c r="K67" i="41"/>
  <c r="J67" i="41"/>
  <c r="I67" i="41"/>
  <c r="H67" i="41"/>
  <c r="G67" i="41"/>
  <c r="F67" i="41"/>
  <c r="E67" i="41"/>
  <c r="D67" i="41"/>
  <c r="C67" i="41"/>
  <c r="N51" i="41"/>
  <c r="M51" i="41"/>
  <c r="L51" i="41"/>
  <c r="K51" i="41"/>
  <c r="J51" i="41"/>
  <c r="I51" i="41"/>
  <c r="H51" i="41"/>
  <c r="G51" i="41"/>
  <c r="F51" i="41"/>
  <c r="E51" i="41"/>
  <c r="D51" i="41"/>
  <c r="C51" i="41"/>
  <c r="N35" i="41"/>
  <c r="M35" i="41"/>
  <c r="L35" i="41"/>
  <c r="K35" i="41"/>
  <c r="J35" i="41"/>
  <c r="I35" i="41"/>
  <c r="H35" i="41"/>
  <c r="G35" i="41"/>
  <c r="F35" i="41"/>
  <c r="E35" i="41"/>
  <c r="D35" i="41"/>
  <c r="C35" i="41"/>
  <c r="N19" i="41"/>
  <c r="M19" i="41"/>
  <c r="L19" i="41"/>
  <c r="K19" i="41"/>
  <c r="J19" i="41"/>
  <c r="I19" i="41"/>
  <c r="H19" i="41"/>
  <c r="G19" i="41"/>
  <c r="F19" i="41"/>
  <c r="E19" i="41"/>
  <c r="D19" i="41"/>
  <c r="C19" i="41"/>
  <c r="BJ3" i="40"/>
  <c r="BI3" i="40"/>
  <c r="BH3" i="40"/>
  <c r="BG3" i="40"/>
  <c r="BF3" i="40"/>
  <c r="BE3" i="40"/>
  <c r="BD3" i="40"/>
  <c r="BC3" i="40"/>
  <c r="BB3" i="40"/>
  <c r="BA3" i="40"/>
  <c r="AZ3" i="40"/>
  <c r="AY3" i="40"/>
  <c r="AT3" i="40"/>
  <c r="AS3" i="40"/>
  <c r="AR3" i="40"/>
  <c r="AQ3" i="40"/>
  <c r="AP3" i="40"/>
  <c r="AO3" i="40"/>
  <c r="AN3" i="40"/>
  <c r="AM3" i="40"/>
  <c r="AL3" i="40"/>
  <c r="AK3" i="40"/>
  <c r="AJ3" i="40"/>
  <c r="AI3" i="40"/>
  <c r="AD3" i="40"/>
  <c r="AC3" i="40"/>
  <c r="AB3" i="40"/>
  <c r="AA3" i="40"/>
  <c r="Z3" i="40"/>
  <c r="Y3" i="40"/>
  <c r="X3" i="40"/>
  <c r="W3" i="40"/>
  <c r="V3" i="40"/>
  <c r="U3" i="40"/>
  <c r="T3" i="40"/>
  <c r="S3" i="40"/>
  <c r="BJ179" i="40"/>
  <c r="BI179" i="40"/>
  <c r="BH179" i="40"/>
  <c r="BG179" i="40"/>
  <c r="BF179" i="40"/>
  <c r="BE179" i="40"/>
  <c r="BD179" i="40"/>
  <c r="BC179" i="40"/>
  <c r="BB179" i="40"/>
  <c r="BA179" i="40"/>
  <c r="AZ179" i="40"/>
  <c r="AY179" i="40"/>
  <c r="BJ163" i="40"/>
  <c r="BI163" i="40"/>
  <c r="BH163" i="40"/>
  <c r="BG163" i="40"/>
  <c r="BF163" i="40"/>
  <c r="BE163" i="40"/>
  <c r="BD163" i="40"/>
  <c r="BC163" i="40"/>
  <c r="BB163" i="40"/>
  <c r="BA163" i="40"/>
  <c r="AZ163" i="40"/>
  <c r="AY163" i="40"/>
  <c r="BJ147" i="40"/>
  <c r="BI147" i="40"/>
  <c r="BH147" i="40"/>
  <c r="BG147" i="40"/>
  <c r="BF147" i="40"/>
  <c r="BE147" i="40"/>
  <c r="BD147" i="40"/>
  <c r="BC147" i="40"/>
  <c r="BB147" i="40"/>
  <c r="BA147" i="40"/>
  <c r="AZ147" i="40"/>
  <c r="AY147" i="40"/>
  <c r="BJ131" i="40"/>
  <c r="BI131" i="40"/>
  <c r="BH131" i="40"/>
  <c r="BG131" i="40"/>
  <c r="BF131" i="40"/>
  <c r="BE131" i="40"/>
  <c r="BD131" i="40"/>
  <c r="BC131" i="40"/>
  <c r="BB131" i="40"/>
  <c r="BA131" i="40"/>
  <c r="AZ131" i="40"/>
  <c r="AY131" i="40"/>
  <c r="BJ115" i="40"/>
  <c r="BI115" i="40"/>
  <c r="BH115" i="40"/>
  <c r="BG115" i="40"/>
  <c r="BF115" i="40"/>
  <c r="BE115" i="40"/>
  <c r="BD115" i="40"/>
  <c r="BC115" i="40"/>
  <c r="BB115" i="40"/>
  <c r="BA115" i="40"/>
  <c r="AZ115" i="40"/>
  <c r="AY115" i="40"/>
  <c r="BJ99" i="40"/>
  <c r="BI99" i="40"/>
  <c r="BH99" i="40"/>
  <c r="BG99" i="40"/>
  <c r="BF99" i="40"/>
  <c r="BE99" i="40"/>
  <c r="BD99" i="40"/>
  <c r="BC99" i="40"/>
  <c r="BB99" i="40"/>
  <c r="BA99" i="40"/>
  <c r="AZ99" i="40"/>
  <c r="AY99" i="40"/>
  <c r="BJ83" i="40"/>
  <c r="BI83" i="40"/>
  <c r="BH83" i="40"/>
  <c r="BG83" i="40"/>
  <c r="BF83" i="40"/>
  <c r="BE83" i="40"/>
  <c r="BD83" i="40"/>
  <c r="BC83" i="40"/>
  <c r="BB83" i="40"/>
  <c r="BA83" i="40"/>
  <c r="AZ83" i="40"/>
  <c r="AY83" i="40"/>
  <c r="BJ67" i="40"/>
  <c r="BI67" i="40"/>
  <c r="BH67" i="40"/>
  <c r="BG67" i="40"/>
  <c r="BF67" i="40"/>
  <c r="BE67" i="40"/>
  <c r="BD67" i="40"/>
  <c r="BC67" i="40"/>
  <c r="BB67" i="40"/>
  <c r="BA67" i="40"/>
  <c r="AZ67" i="40"/>
  <c r="AY67" i="40"/>
  <c r="BJ51" i="40"/>
  <c r="BI51" i="40"/>
  <c r="BH51" i="40"/>
  <c r="BG51" i="40"/>
  <c r="BF51" i="40"/>
  <c r="BE51" i="40"/>
  <c r="BD51" i="40"/>
  <c r="BC51" i="40"/>
  <c r="BB51" i="40"/>
  <c r="BA51" i="40"/>
  <c r="AZ51" i="40"/>
  <c r="AY51" i="40"/>
  <c r="BJ35" i="40"/>
  <c r="BI35" i="40"/>
  <c r="BH35" i="40"/>
  <c r="BG35" i="40"/>
  <c r="BF35" i="40"/>
  <c r="BE35" i="40"/>
  <c r="BD35" i="40"/>
  <c r="BC35" i="40"/>
  <c r="BB35" i="40"/>
  <c r="BA35" i="40"/>
  <c r="AZ35" i="40"/>
  <c r="AY35" i="40"/>
  <c r="BJ19" i="40"/>
  <c r="BI19" i="40"/>
  <c r="BH19" i="40"/>
  <c r="BG19" i="40"/>
  <c r="BF19" i="40"/>
  <c r="BE19" i="40"/>
  <c r="BD19" i="40"/>
  <c r="BC19" i="40"/>
  <c r="BB19" i="40"/>
  <c r="BA19" i="40"/>
  <c r="AZ19" i="40"/>
  <c r="AY19" i="40"/>
  <c r="AT19" i="40"/>
  <c r="AS19" i="40"/>
  <c r="AR19" i="40"/>
  <c r="AQ19" i="40"/>
  <c r="AP19" i="40"/>
  <c r="AO19" i="40"/>
  <c r="AN19" i="40"/>
  <c r="AM19" i="40"/>
  <c r="AL19" i="40"/>
  <c r="AK19" i="40"/>
  <c r="AJ19" i="40"/>
  <c r="AI19" i="40"/>
  <c r="AT35" i="40"/>
  <c r="AS35" i="40"/>
  <c r="AR35" i="40"/>
  <c r="AQ35" i="40"/>
  <c r="AP35" i="40"/>
  <c r="AO35" i="40"/>
  <c r="AN35" i="40"/>
  <c r="AM35" i="40"/>
  <c r="AL35" i="40"/>
  <c r="AK35" i="40"/>
  <c r="AJ35" i="40"/>
  <c r="AI35" i="40"/>
  <c r="AT51" i="40"/>
  <c r="AS51" i="40"/>
  <c r="AR51" i="40"/>
  <c r="AQ51" i="40"/>
  <c r="AP51" i="40"/>
  <c r="AO51" i="40"/>
  <c r="AN51" i="40"/>
  <c r="AM51" i="40"/>
  <c r="AL51" i="40"/>
  <c r="AK51" i="40"/>
  <c r="AJ51" i="40"/>
  <c r="AI51" i="40"/>
  <c r="AT67" i="40"/>
  <c r="AS67" i="40"/>
  <c r="AR67" i="40"/>
  <c r="AQ67" i="40"/>
  <c r="AP67" i="40"/>
  <c r="AO67" i="40"/>
  <c r="AN67" i="40"/>
  <c r="AM67" i="40"/>
  <c r="AL67" i="40"/>
  <c r="AK67" i="40"/>
  <c r="AJ67" i="40"/>
  <c r="AI67" i="40"/>
  <c r="AT83" i="40"/>
  <c r="AS83" i="40"/>
  <c r="AR83" i="40"/>
  <c r="AQ83" i="40"/>
  <c r="AP83" i="40"/>
  <c r="AO83" i="40"/>
  <c r="AN83" i="40"/>
  <c r="AM83" i="40"/>
  <c r="AL83" i="40"/>
  <c r="AK83" i="40"/>
  <c r="AJ83" i="40"/>
  <c r="AI83" i="40"/>
  <c r="AT99" i="40"/>
  <c r="AS99" i="40"/>
  <c r="AR99" i="40"/>
  <c r="AQ99" i="40"/>
  <c r="AP99" i="40"/>
  <c r="AO99" i="40"/>
  <c r="AN99" i="40"/>
  <c r="AM99" i="40"/>
  <c r="AL99" i="40"/>
  <c r="AK99" i="40"/>
  <c r="AJ99" i="40"/>
  <c r="AI99" i="40"/>
  <c r="AT115" i="40"/>
  <c r="AS115" i="40"/>
  <c r="AR115" i="40"/>
  <c r="AQ115" i="40"/>
  <c r="AP115" i="40"/>
  <c r="AO115" i="40"/>
  <c r="AN115" i="40"/>
  <c r="AM115" i="40"/>
  <c r="AL115" i="40"/>
  <c r="AK115" i="40"/>
  <c r="AJ115" i="40"/>
  <c r="AI115" i="40"/>
  <c r="AT131" i="40"/>
  <c r="AS131" i="40"/>
  <c r="AR131" i="40"/>
  <c r="AQ131" i="40"/>
  <c r="AP131" i="40"/>
  <c r="AO131" i="40"/>
  <c r="AN131" i="40"/>
  <c r="AM131" i="40"/>
  <c r="AL131" i="40"/>
  <c r="AK131" i="40"/>
  <c r="AJ131" i="40"/>
  <c r="AI131" i="40"/>
  <c r="AT147" i="40"/>
  <c r="AS147" i="40"/>
  <c r="AR147" i="40"/>
  <c r="AQ147" i="40"/>
  <c r="AP147" i="40"/>
  <c r="AO147" i="40"/>
  <c r="AN147" i="40"/>
  <c r="AM147" i="40"/>
  <c r="AL147" i="40"/>
  <c r="AK147" i="40"/>
  <c r="AJ147" i="40"/>
  <c r="AI147" i="40"/>
  <c r="AT163" i="40"/>
  <c r="AS163" i="40"/>
  <c r="AR163" i="40"/>
  <c r="AQ163" i="40"/>
  <c r="AP163" i="40"/>
  <c r="AO163" i="40"/>
  <c r="AN163" i="40"/>
  <c r="AM163" i="40"/>
  <c r="AL163" i="40"/>
  <c r="AK163" i="40"/>
  <c r="AJ163" i="40"/>
  <c r="AI163" i="40"/>
  <c r="AT179" i="40"/>
  <c r="AS179" i="40"/>
  <c r="AR179" i="40"/>
  <c r="AQ179" i="40"/>
  <c r="AP179" i="40"/>
  <c r="AO179" i="40"/>
  <c r="AN179" i="40"/>
  <c r="AM179" i="40"/>
  <c r="AL179" i="40"/>
  <c r="AK179" i="40"/>
  <c r="AJ179" i="40"/>
  <c r="AI179" i="40"/>
  <c r="AD179" i="40"/>
  <c r="AC179" i="40"/>
  <c r="AB179" i="40"/>
  <c r="AA179" i="40"/>
  <c r="Z179" i="40"/>
  <c r="Y179" i="40"/>
  <c r="X179" i="40"/>
  <c r="W179" i="40"/>
  <c r="V179" i="40"/>
  <c r="U179" i="40"/>
  <c r="T179" i="40"/>
  <c r="S179" i="40"/>
  <c r="AD163" i="40"/>
  <c r="AC163" i="40"/>
  <c r="AB163" i="40"/>
  <c r="AA163" i="40"/>
  <c r="Z163" i="40"/>
  <c r="Y163" i="40"/>
  <c r="X163" i="40"/>
  <c r="W163" i="40"/>
  <c r="V163" i="40"/>
  <c r="U163" i="40"/>
  <c r="T163" i="40"/>
  <c r="S163" i="40"/>
  <c r="AD147" i="40"/>
  <c r="AC147" i="40"/>
  <c r="AB147" i="40"/>
  <c r="AA147" i="40"/>
  <c r="Z147" i="40"/>
  <c r="Y147" i="40"/>
  <c r="X147" i="40"/>
  <c r="W147" i="40"/>
  <c r="V147" i="40"/>
  <c r="U147" i="40"/>
  <c r="T147" i="40"/>
  <c r="S147" i="40"/>
  <c r="AD131" i="40"/>
  <c r="AC131" i="40"/>
  <c r="AB131" i="40"/>
  <c r="AA131" i="40"/>
  <c r="Z131" i="40"/>
  <c r="Y131" i="40"/>
  <c r="X131" i="40"/>
  <c r="W131" i="40"/>
  <c r="V131" i="40"/>
  <c r="U131" i="40"/>
  <c r="T131" i="40"/>
  <c r="S131" i="40"/>
  <c r="AD115" i="40"/>
  <c r="AC115" i="40"/>
  <c r="AB115" i="40"/>
  <c r="AA115" i="40"/>
  <c r="Z115" i="40"/>
  <c r="Y115" i="40"/>
  <c r="X115" i="40"/>
  <c r="W115" i="40"/>
  <c r="V115" i="40"/>
  <c r="U115" i="40"/>
  <c r="T115" i="40"/>
  <c r="S115" i="40"/>
  <c r="AD99" i="40"/>
  <c r="AC99" i="40"/>
  <c r="AB99" i="40"/>
  <c r="AA99" i="40"/>
  <c r="Z99" i="40"/>
  <c r="Y99" i="40"/>
  <c r="X99" i="40"/>
  <c r="W99" i="40"/>
  <c r="V99" i="40"/>
  <c r="U99" i="40"/>
  <c r="T99" i="40"/>
  <c r="S99" i="40"/>
  <c r="AD83" i="40"/>
  <c r="AC83" i="40"/>
  <c r="AB83" i="40"/>
  <c r="AA83" i="40"/>
  <c r="Z83" i="40"/>
  <c r="Y83" i="40"/>
  <c r="X83" i="40"/>
  <c r="W83" i="40"/>
  <c r="V83" i="40"/>
  <c r="U83" i="40"/>
  <c r="T83" i="40"/>
  <c r="S83" i="40"/>
  <c r="AD67" i="40"/>
  <c r="AC67" i="40"/>
  <c r="AB67" i="40"/>
  <c r="AA67" i="40"/>
  <c r="Z67" i="40"/>
  <c r="Y67" i="40"/>
  <c r="X67" i="40"/>
  <c r="W67" i="40"/>
  <c r="V67" i="40"/>
  <c r="U67" i="40"/>
  <c r="T67" i="40"/>
  <c r="S67" i="40"/>
  <c r="AD51" i="40"/>
  <c r="AC51" i="40"/>
  <c r="AB51" i="40"/>
  <c r="AA51" i="40"/>
  <c r="Z51" i="40"/>
  <c r="Y51" i="40"/>
  <c r="X51" i="40"/>
  <c r="W51" i="40"/>
  <c r="V51" i="40"/>
  <c r="U51" i="40"/>
  <c r="T51" i="40"/>
  <c r="S51" i="40"/>
  <c r="AD35" i="40"/>
  <c r="AC35" i="40"/>
  <c r="AB35" i="40"/>
  <c r="AA35" i="40"/>
  <c r="Z35" i="40"/>
  <c r="Y35" i="40"/>
  <c r="X35" i="40"/>
  <c r="W35" i="40"/>
  <c r="V35" i="40"/>
  <c r="U35" i="40"/>
  <c r="T35" i="40"/>
  <c r="S35" i="40"/>
  <c r="AD19" i="40"/>
  <c r="AC19" i="40"/>
  <c r="AB19" i="40"/>
  <c r="AA19" i="40"/>
  <c r="Z19" i="40"/>
  <c r="Y19" i="40"/>
  <c r="X19" i="40"/>
  <c r="W19" i="40"/>
  <c r="V19" i="40"/>
  <c r="U19" i="40"/>
  <c r="T19" i="40"/>
  <c r="S19" i="40"/>
  <c r="N179" i="40"/>
  <c r="M179" i="40"/>
  <c r="L179" i="40"/>
  <c r="K179" i="40"/>
  <c r="J179" i="40"/>
  <c r="I179" i="40"/>
  <c r="H179" i="40"/>
  <c r="G179" i="40"/>
  <c r="F179" i="40"/>
  <c r="E179" i="40"/>
  <c r="D179" i="40"/>
  <c r="C179" i="40"/>
  <c r="N163" i="40"/>
  <c r="M163" i="40"/>
  <c r="L163" i="40"/>
  <c r="K163" i="40"/>
  <c r="J163" i="40"/>
  <c r="I163" i="40"/>
  <c r="H163" i="40"/>
  <c r="G163" i="40"/>
  <c r="F163" i="40"/>
  <c r="E163" i="40"/>
  <c r="D163" i="40"/>
  <c r="C163" i="40"/>
  <c r="N131" i="40"/>
  <c r="M131" i="40"/>
  <c r="L131" i="40"/>
  <c r="K131" i="40"/>
  <c r="J131" i="40"/>
  <c r="I131" i="40"/>
  <c r="H131" i="40"/>
  <c r="G131" i="40"/>
  <c r="F131" i="40"/>
  <c r="E131" i="40"/>
  <c r="D131" i="40"/>
  <c r="C131" i="40"/>
  <c r="N115" i="40"/>
  <c r="M115" i="40"/>
  <c r="L115" i="40"/>
  <c r="K115" i="40"/>
  <c r="J115" i="40"/>
  <c r="I115" i="40"/>
  <c r="H115" i="40"/>
  <c r="G115" i="40"/>
  <c r="F115" i="40"/>
  <c r="E115" i="40"/>
  <c r="D115" i="40"/>
  <c r="C115" i="40"/>
  <c r="N99" i="40"/>
  <c r="M99" i="40"/>
  <c r="L99" i="40"/>
  <c r="K99" i="40"/>
  <c r="J99" i="40"/>
  <c r="I99" i="40"/>
  <c r="H99" i="40"/>
  <c r="G99" i="40"/>
  <c r="F99" i="40"/>
  <c r="E99" i="40"/>
  <c r="D99" i="40"/>
  <c r="C99" i="40"/>
  <c r="N83" i="40"/>
  <c r="M83" i="40"/>
  <c r="L83" i="40"/>
  <c r="K83" i="40"/>
  <c r="J83" i="40"/>
  <c r="I83" i="40"/>
  <c r="H83" i="40"/>
  <c r="G83" i="40"/>
  <c r="F83" i="40"/>
  <c r="E83" i="40"/>
  <c r="D83" i="40"/>
  <c r="C83" i="40"/>
  <c r="N67" i="40"/>
  <c r="M67" i="40"/>
  <c r="L67" i="40"/>
  <c r="K67" i="40"/>
  <c r="J67" i="40"/>
  <c r="I67" i="40"/>
  <c r="H67" i="40"/>
  <c r="G67" i="40"/>
  <c r="F67" i="40"/>
  <c r="E67" i="40"/>
  <c r="D67" i="40"/>
  <c r="C67" i="40"/>
  <c r="N51" i="40"/>
  <c r="M51" i="40"/>
  <c r="L51" i="40"/>
  <c r="K51" i="40"/>
  <c r="J51" i="40"/>
  <c r="I51" i="40"/>
  <c r="H51" i="40"/>
  <c r="G51" i="40"/>
  <c r="F51" i="40"/>
  <c r="E51" i="40"/>
  <c r="D51" i="40"/>
  <c r="C51" i="40"/>
  <c r="C35" i="40"/>
  <c r="D35" i="40"/>
  <c r="E35" i="40"/>
  <c r="F35" i="40"/>
  <c r="G35" i="40"/>
  <c r="H35" i="40"/>
  <c r="I35" i="40"/>
  <c r="J35" i="40"/>
  <c r="K35" i="40"/>
  <c r="L35" i="40"/>
  <c r="M35" i="40"/>
  <c r="N35" i="40"/>
  <c r="N19" i="40"/>
  <c r="M19" i="40"/>
  <c r="L19" i="40"/>
  <c r="K19" i="40"/>
  <c r="J19" i="40"/>
  <c r="I19" i="40"/>
  <c r="H19" i="40"/>
  <c r="G19" i="40"/>
  <c r="F19" i="40"/>
  <c r="E19" i="40"/>
  <c r="D19" i="40"/>
  <c r="C19" i="40"/>
  <c r="N199" i="39"/>
  <c r="M199" i="39"/>
  <c r="L199" i="39"/>
  <c r="K199" i="39"/>
  <c r="J199" i="39"/>
  <c r="I199" i="39"/>
  <c r="H199" i="39"/>
  <c r="G199" i="39"/>
  <c r="F199" i="39"/>
  <c r="E199" i="39"/>
  <c r="D199" i="39"/>
  <c r="C199" i="39"/>
  <c r="N185" i="39"/>
  <c r="M185" i="39"/>
  <c r="L185" i="39"/>
  <c r="K185" i="39"/>
  <c r="J185" i="39"/>
  <c r="I185" i="39"/>
  <c r="H185" i="39"/>
  <c r="G185" i="39"/>
  <c r="F185" i="39"/>
  <c r="E185" i="39"/>
  <c r="D185" i="39"/>
  <c r="C185" i="39"/>
  <c r="N157" i="39"/>
  <c r="M157" i="39"/>
  <c r="L157" i="39"/>
  <c r="K157" i="39"/>
  <c r="J157" i="39"/>
  <c r="I157" i="39"/>
  <c r="H157" i="39"/>
  <c r="G157" i="39"/>
  <c r="F157" i="39"/>
  <c r="E157" i="39"/>
  <c r="D157" i="39"/>
  <c r="C157" i="39"/>
  <c r="N143" i="39"/>
  <c r="M143" i="39"/>
  <c r="L143" i="39"/>
  <c r="K143" i="39"/>
  <c r="J143" i="39"/>
  <c r="I143" i="39"/>
  <c r="H143" i="39"/>
  <c r="G143" i="39"/>
  <c r="F143" i="39"/>
  <c r="E143" i="39"/>
  <c r="D143" i="39"/>
  <c r="C143" i="39"/>
  <c r="N129" i="39"/>
  <c r="M129" i="39"/>
  <c r="L129" i="39"/>
  <c r="K129" i="39"/>
  <c r="J129" i="39"/>
  <c r="I129" i="39"/>
  <c r="H129" i="39"/>
  <c r="G129" i="39"/>
  <c r="F129" i="39"/>
  <c r="E129" i="39"/>
  <c r="D129" i="39"/>
  <c r="C129" i="39"/>
  <c r="N115" i="39"/>
  <c r="M115" i="39"/>
  <c r="L115" i="39"/>
  <c r="K115" i="39"/>
  <c r="J115" i="39"/>
  <c r="I115" i="39"/>
  <c r="H115" i="39"/>
  <c r="G115" i="39"/>
  <c r="F115" i="39"/>
  <c r="E115" i="39"/>
  <c r="D115" i="39"/>
  <c r="C115" i="39"/>
  <c r="N101" i="39"/>
  <c r="M101" i="39"/>
  <c r="L101" i="39"/>
  <c r="K101" i="39"/>
  <c r="J101" i="39"/>
  <c r="I101" i="39"/>
  <c r="H101" i="39"/>
  <c r="G101" i="39"/>
  <c r="F101" i="39"/>
  <c r="E101" i="39"/>
  <c r="D101" i="39"/>
  <c r="C101" i="39"/>
  <c r="N87" i="39"/>
  <c r="M87" i="39"/>
  <c r="L87" i="39"/>
  <c r="K87" i="39"/>
  <c r="J87" i="39"/>
  <c r="I87" i="39"/>
  <c r="H87" i="39"/>
  <c r="G87" i="39"/>
  <c r="F87" i="39"/>
  <c r="E87" i="39"/>
  <c r="D87" i="39"/>
  <c r="C87" i="39"/>
  <c r="N73" i="39"/>
  <c r="M73" i="39"/>
  <c r="L73" i="39"/>
  <c r="K73" i="39"/>
  <c r="J73" i="39"/>
  <c r="I73" i="39"/>
  <c r="H73" i="39"/>
  <c r="G73" i="39"/>
  <c r="F73" i="39"/>
  <c r="E73" i="39"/>
  <c r="D73" i="39"/>
  <c r="C73" i="39"/>
  <c r="N59" i="39"/>
  <c r="M59" i="39"/>
  <c r="L59" i="39"/>
  <c r="K59" i="39"/>
  <c r="J59" i="39"/>
  <c r="I59" i="39"/>
  <c r="H59" i="39"/>
  <c r="G59" i="39"/>
  <c r="F59" i="39"/>
  <c r="E59" i="39"/>
  <c r="D59" i="39"/>
  <c r="C59" i="39"/>
  <c r="N45" i="39"/>
  <c r="M45" i="39"/>
  <c r="L45" i="39"/>
  <c r="K45" i="39"/>
  <c r="J45" i="39"/>
  <c r="I45" i="39"/>
  <c r="H45" i="39"/>
  <c r="G45" i="39"/>
  <c r="F45" i="39"/>
  <c r="E45" i="39"/>
  <c r="D45" i="39"/>
  <c r="C45" i="39"/>
  <c r="N31" i="39"/>
  <c r="M31" i="39"/>
  <c r="L31" i="39"/>
  <c r="K31" i="39"/>
  <c r="J31" i="39"/>
  <c r="I31" i="39"/>
  <c r="H31" i="39"/>
  <c r="G31" i="39"/>
  <c r="F31" i="39"/>
  <c r="E31" i="39"/>
  <c r="D31" i="39"/>
  <c r="C31" i="39"/>
  <c r="N17" i="39"/>
  <c r="M17" i="39"/>
  <c r="L17" i="39"/>
  <c r="K17" i="39"/>
  <c r="J17" i="39"/>
  <c r="I17" i="39"/>
  <c r="H17" i="39"/>
  <c r="G17" i="39"/>
  <c r="F17" i="39"/>
  <c r="E17" i="39"/>
  <c r="D17" i="39"/>
  <c r="C17" i="39"/>
  <c r="E21" i="28"/>
  <c r="F21" i="28"/>
  <c r="G21" i="28"/>
  <c r="H21" i="28"/>
  <c r="I21" i="28"/>
  <c r="J21" i="28"/>
  <c r="K21" i="28"/>
  <c r="L21" i="28"/>
  <c r="M21" i="28"/>
  <c r="N21" i="28"/>
  <c r="O21" i="28"/>
  <c r="P21" i="28"/>
  <c r="Q21" i="28"/>
  <c r="R21" i="28"/>
  <c r="S21" i="28"/>
  <c r="T21" i="28"/>
  <c r="U21" i="28"/>
  <c r="V21" i="28"/>
  <c r="W21" i="28"/>
  <c r="X21" i="28"/>
  <c r="Y21" i="28"/>
  <c r="Z21" i="28"/>
  <c r="AA21" i="28"/>
  <c r="D21" i="28"/>
  <c r="I210" i="39"/>
  <c r="F210" i="39"/>
  <c r="L209" i="39"/>
  <c r="D209" i="39"/>
  <c r="G208" i="39"/>
  <c r="E208" i="39"/>
  <c r="J207" i="39"/>
  <c r="H207" i="39"/>
  <c r="G207" i="39"/>
  <c r="M206" i="39"/>
  <c r="K206" i="39"/>
  <c r="J206" i="39"/>
  <c r="C206" i="39"/>
  <c r="M205" i="39"/>
  <c r="F205" i="39"/>
  <c r="E205" i="39"/>
  <c r="K204" i="39"/>
  <c r="H204" i="39"/>
  <c r="K203" i="39"/>
  <c r="D203" i="39"/>
  <c r="I202" i="39"/>
  <c r="G202" i="39"/>
  <c r="F202" i="39"/>
  <c r="L201" i="39"/>
  <c r="I201" i="39"/>
  <c r="L200" i="39"/>
  <c r="G200" i="39"/>
  <c r="E200" i="39"/>
  <c r="C203" i="39" l="1"/>
  <c r="L203" i="39"/>
  <c r="I204" i="39"/>
  <c r="E206" i="39"/>
  <c r="D200" i="39"/>
  <c r="M200" i="39"/>
  <c r="J201" i="39"/>
  <c r="F203" i="39"/>
  <c r="C204" i="39"/>
  <c r="H205" i="39"/>
  <c r="D201" i="39"/>
  <c r="L208" i="39"/>
  <c r="I209" i="39"/>
  <c r="G210" i="39"/>
  <c r="D208" i="39"/>
  <c r="M208" i="39"/>
  <c r="J209" i="39"/>
  <c r="I200" i="39"/>
  <c r="F201" i="39"/>
  <c r="C202" i="39"/>
  <c r="K202" i="39"/>
  <c r="H203" i="39"/>
  <c r="E204" i="39"/>
  <c r="M204" i="39"/>
  <c r="J205" i="39"/>
  <c r="G206" i="39"/>
  <c r="D207" i="39"/>
  <c r="L207" i="39"/>
  <c r="I208" i="39"/>
  <c r="F209" i="39"/>
  <c r="C210" i="39"/>
  <c r="K210" i="39"/>
  <c r="J200" i="39"/>
  <c r="G201" i="39"/>
  <c r="D202" i="39"/>
  <c r="L202" i="39"/>
  <c r="I203" i="39"/>
  <c r="F204" i="39"/>
  <c r="C205" i="39"/>
  <c r="K205" i="39"/>
  <c r="H206" i="39"/>
  <c r="E207" i="39"/>
  <c r="M207" i="39"/>
  <c r="J208" i="39"/>
  <c r="G209" i="39"/>
  <c r="D210" i="39"/>
  <c r="L210" i="39"/>
  <c r="C200" i="39"/>
  <c r="K200" i="39"/>
  <c r="H201" i="39"/>
  <c r="E202" i="39"/>
  <c r="M202" i="39"/>
  <c r="J203" i="39"/>
  <c r="G204" i="39"/>
  <c r="D205" i="39"/>
  <c r="L205" i="39"/>
  <c r="I206" i="39"/>
  <c r="F207" i="39"/>
  <c r="C208" i="39"/>
  <c r="K208" i="39"/>
  <c r="H209" i="39"/>
  <c r="E210" i="39"/>
  <c r="M210" i="39"/>
  <c r="F200" i="39"/>
  <c r="C201" i="39"/>
  <c r="K201" i="39"/>
  <c r="H202" i="39"/>
  <c r="E203" i="39"/>
  <c r="M203" i="39"/>
  <c r="J204" i="39"/>
  <c r="G205" i="39"/>
  <c r="D206" i="39"/>
  <c r="L206" i="39"/>
  <c r="I207" i="39"/>
  <c r="F208" i="39"/>
  <c r="C209" i="39"/>
  <c r="K209" i="39"/>
  <c r="H210" i="39"/>
  <c r="H200" i="39"/>
  <c r="E201" i="39"/>
  <c r="M201" i="39"/>
  <c r="J202" i="39"/>
  <c r="G203" i="39"/>
  <c r="D204" i="39"/>
  <c r="L204" i="39"/>
  <c r="I205" i="39"/>
  <c r="F206" i="39"/>
  <c r="C207" i="39"/>
  <c r="K207" i="39"/>
  <c r="H208" i="39"/>
  <c r="E209" i="39"/>
  <c r="M209" i="39"/>
  <c r="J210" i="39"/>
  <c r="AK50" i="28"/>
  <c r="AK46" i="28"/>
  <c r="AK42" i="28"/>
  <c r="AK38" i="28"/>
  <c r="AW49" i="28" l="1"/>
  <c r="AW48" i="28"/>
  <c r="AW47" i="28"/>
  <c r="AW45" i="28"/>
  <c r="AW44" i="28"/>
  <c r="AW43" i="28"/>
  <c r="AW41" i="28"/>
  <c r="AW40" i="28"/>
  <c r="AW39" i="28"/>
  <c r="AW37" i="28"/>
  <c r="AW36" i="28"/>
  <c r="AW35" i="28"/>
  <c r="N90" i="36" l="1"/>
  <c r="M90" i="36"/>
  <c r="L90" i="36"/>
  <c r="K90" i="36"/>
  <c r="J90" i="36"/>
  <c r="I90" i="36"/>
  <c r="H90" i="36"/>
  <c r="G90" i="36"/>
  <c r="F90" i="36"/>
  <c r="E90" i="36"/>
  <c r="D90" i="36"/>
  <c r="C90" i="36"/>
  <c r="N89" i="36"/>
  <c r="M89" i="36"/>
  <c r="L89" i="36"/>
  <c r="K89" i="36"/>
  <c r="J89" i="36"/>
  <c r="I89" i="36"/>
  <c r="H89" i="36"/>
  <c r="G89" i="36"/>
  <c r="F89" i="36"/>
  <c r="E89" i="36"/>
  <c r="D89" i="36"/>
  <c r="C89" i="36"/>
  <c r="N88" i="36"/>
  <c r="M88" i="36"/>
  <c r="L88" i="36"/>
  <c r="K88" i="36"/>
  <c r="J88" i="36"/>
  <c r="I88" i="36"/>
  <c r="H88" i="36"/>
  <c r="G88" i="36"/>
  <c r="F88" i="36"/>
  <c r="E88" i="36"/>
  <c r="D88" i="36"/>
  <c r="C88" i="36"/>
  <c r="N87" i="36"/>
  <c r="M87" i="36"/>
  <c r="L87" i="36"/>
  <c r="K87" i="36"/>
  <c r="J87" i="36"/>
  <c r="I87" i="36"/>
  <c r="H87" i="36"/>
  <c r="G87" i="36"/>
  <c r="F87" i="36"/>
  <c r="E87" i="36"/>
  <c r="D87" i="36"/>
  <c r="C87" i="36"/>
  <c r="N86" i="36"/>
  <c r="M86" i="36"/>
  <c r="L86" i="36"/>
  <c r="K86" i="36"/>
  <c r="J86" i="36"/>
  <c r="I86" i="36"/>
  <c r="H86" i="36"/>
  <c r="G86" i="36"/>
  <c r="F86" i="36"/>
  <c r="E86" i="36"/>
  <c r="D86" i="36"/>
  <c r="C86" i="36"/>
  <c r="N85" i="36"/>
  <c r="M85" i="36"/>
  <c r="L85" i="36"/>
  <c r="K85" i="36"/>
  <c r="J85" i="36"/>
  <c r="I85" i="36"/>
  <c r="H85" i="36"/>
  <c r="G85" i="36"/>
  <c r="F85" i="36"/>
  <c r="E85" i="36"/>
  <c r="D85" i="36"/>
  <c r="C85" i="36"/>
  <c r="N84" i="36"/>
  <c r="M84" i="36"/>
  <c r="L84" i="36"/>
  <c r="K84" i="36"/>
  <c r="J84" i="36"/>
  <c r="I84" i="36"/>
  <c r="H84" i="36"/>
  <c r="G84" i="36"/>
  <c r="F84" i="36"/>
  <c r="E84" i="36"/>
  <c r="D84" i="36"/>
  <c r="C84" i="36"/>
  <c r="N83" i="36"/>
  <c r="M83" i="36"/>
  <c r="L83" i="36"/>
  <c r="K83" i="36"/>
  <c r="J83" i="36"/>
  <c r="I83" i="36"/>
  <c r="H83" i="36"/>
  <c r="G83" i="36"/>
  <c r="F83" i="36"/>
  <c r="E83" i="36"/>
  <c r="D83" i="36"/>
  <c r="C83" i="36"/>
  <c r="N82" i="36"/>
  <c r="M82" i="36"/>
  <c r="L82" i="36"/>
  <c r="K82" i="36"/>
  <c r="J82" i="36"/>
  <c r="I82" i="36"/>
  <c r="H82" i="36"/>
  <c r="G82" i="36"/>
  <c r="F82" i="36"/>
  <c r="E82" i="36"/>
  <c r="D82" i="36"/>
  <c r="C82" i="36"/>
  <c r="N81" i="36"/>
  <c r="M81" i="36"/>
  <c r="L81" i="36"/>
  <c r="K81" i="36"/>
  <c r="J81" i="36"/>
  <c r="I81" i="36"/>
  <c r="H81" i="36"/>
  <c r="G81" i="36"/>
  <c r="F81" i="36"/>
  <c r="E81" i="36"/>
  <c r="D81" i="36"/>
  <c r="C81" i="36"/>
  <c r="N80" i="36"/>
  <c r="M80" i="36"/>
  <c r="L80" i="36"/>
  <c r="K80" i="36"/>
  <c r="J80" i="36"/>
  <c r="I80" i="36"/>
  <c r="H80" i="36"/>
  <c r="G80" i="36"/>
  <c r="F80" i="36"/>
  <c r="E80" i="36"/>
  <c r="D80" i="36"/>
  <c r="C80" i="36"/>
  <c r="N79" i="36"/>
  <c r="M79" i="36"/>
  <c r="L79" i="36"/>
  <c r="K79" i="36"/>
  <c r="J79" i="36"/>
  <c r="I79" i="36"/>
  <c r="H79" i="36"/>
  <c r="G79" i="36"/>
  <c r="F79" i="36"/>
  <c r="E79" i="36"/>
  <c r="D79" i="36"/>
  <c r="C79" i="36"/>
  <c r="N78" i="36"/>
  <c r="M78" i="36"/>
  <c r="L78" i="36"/>
  <c r="K78" i="36"/>
  <c r="J78" i="36"/>
  <c r="I78" i="36"/>
  <c r="H78" i="36"/>
  <c r="G78" i="36"/>
  <c r="F78" i="36"/>
  <c r="E78" i="36"/>
  <c r="D78" i="36"/>
  <c r="C78" i="36"/>
  <c r="N90" i="35"/>
  <c r="M90" i="35"/>
  <c r="L90" i="35"/>
  <c r="K90" i="35"/>
  <c r="J90" i="35"/>
  <c r="I90" i="35"/>
  <c r="H90" i="35"/>
  <c r="G90" i="35"/>
  <c r="F90" i="35"/>
  <c r="E90" i="35"/>
  <c r="D90" i="35"/>
  <c r="C90" i="35"/>
  <c r="N89" i="35"/>
  <c r="M89" i="35"/>
  <c r="L89" i="35"/>
  <c r="K89" i="35"/>
  <c r="J89" i="35"/>
  <c r="I89" i="35"/>
  <c r="H89" i="35"/>
  <c r="G89" i="35"/>
  <c r="F89" i="35"/>
  <c r="E89" i="35"/>
  <c r="D89" i="35"/>
  <c r="C89" i="35"/>
  <c r="N88" i="35"/>
  <c r="M88" i="35"/>
  <c r="L88" i="35"/>
  <c r="K88" i="35"/>
  <c r="J88" i="35"/>
  <c r="I88" i="35"/>
  <c r="H88" i="35"/>
  <c r="G88" i="35"/>
  <c r="F88" i="35"/>
  <c r="E88" i="35"/>
  <c r="D88" i="35"/>
  <c r="C88" i="35"/>
  <c r="N87" i="35"/>
  <c r="M87" i="35"/>
  <c r="L87" i="35"/>
  <c r="K87" i="35"/>
  <c r="J87" i="35"/>
  <c r="I87" i="35"/>
  <c r="H87" i="35"/>
  <c r="G87" i="35"/>
  <c r="F87" i="35"/>
  <c r="E87" i="35"/>
  <c r="D87" i="35"/>
  <c r="C87" i="35"/>
  <c r="N86" i="35"/>
  <c r="M86" i="35"/>
  <c r="L86" i="35"/>
  <c r="K86" i="35"/>
  <c r="J86" i="35"/>
  <c r="I86" i="35"/>
  <c r="H86" i="35"/>
  <c r="G86" i="35"/>
  <c r="F86" i="35"/>
  <c r="E86" i="35"/>
  <c r="D86" i="35"/>
  <c r="C86" i="35"/>
  <c r="N85" i="35"/>
  <c r="M85" i="35"/>
  <c r="L85" i="35"/>
  <c r="K85" i="35"/>
  <c r="J85" i="35"/>
  <c r="I85" i="35"/>
  <c r="H85" i="35"/>
  <c r="G85" i="35"/>
  <c r="F85" i="35"/>
  <c r="E85" i="35"/>
  <c r="D85" i="35"/>
  <c r="C85" i="35"/>
  <c r="N84" i="35"/>
  <c r="M84" i="35"/>
  <c r="L84" i="35"/>
  <c r="K84" i="35"/>
  <c r="J84" i="35"/>
  <c r="I84" i="35"/>
  <c r="H84" i="35"/>
  <c r="G84" i="35"/>
  <c r="F84" i="35"/>
  <c r="E84" i="35"/>
  <c r="D84" i="35"/>
  <c r="C84" i="35"/>
  <c r="N83" i="35"/>
  <c r="M83" i="35"/>
  <c r="L83" i="35"/>
  <c r="K83" i="35"/>
  <c r="J83" i="35"/>
  <c r="I83" i="35"/>
  <c r="H83" i="35"/>
  <c r="G83" i="35"/>
  <c r="F83" i="35"/>
  <c r="E83" i="35"/>
  <c r="D83" i="35"/>
  <c r="C83" i="35"/>
  <c r="N82" i="35"/>
  <c r="M82" i="35"/>
  <c r="L82" i="35"/>
  <c r="K82" i="35"/>
  <c r="J82" i="35"/>
  <c r="I82" i="35"/>
  <c r="H82" i="35"/>
  <c r="G82" i="35"/>
  <c r="F82" i="35"/>
  <c r="E82" i="35"/>
  <c r="D82" i="35"/>
  <c r="C82" i="35"/>
  <c r="N81" i="35"/>
  <c r="M81" i="35"/>
  <c r="L81" i="35"/>
  <c r="K81" i="35"/>
  <c r="J81" i="35"/>
  <c r="I81" i="35"/>
  <c r="H81" i="35"/>
  <c r="G81" i="35"/>
  <c r="F81" i="35"/>
  <c r="E81" i="35"/>
  <c r="D81" i="35"/>
  <c r="C81" i="35"/>
  <c r="N80" i="35"/>
  <c r="M80" i="35"/>
  <c r="L80" i="35"/>
  <c r="K80" i="35"/>
  <c r="J80" i="35"/>
  <c r="I80" i="35"/>
  <c r="H80" i="35"/>
  <c r="G80" i="35"/>
  <c r="F80" i="35"/>
  <c r="E80" i="35"/>
  <c r="D80" i="35"/>
  <c r="C80" i="35"/>
  <c r="N79" i="35"/>
  <c r="M79" i="35"/>
  <c r="L79" i="35"/>
  <c r="K79" i="35"/>
  <c r="J79" i="35"/>
  <c r="I79" i="35"/>
  <c r="H79" i="35"/>
  <c r="G79" i="35"/>
  <c r="F79" i="35"/>
  <c r="E79" i="35"/>
  <c r="D79" i="35"/>
  <c r="C79" i="35"/>
  <c r="N78" i="35"/>
  <c r="M78" i="35"/>
  <c r="L78" i="35"/>
  <c r="K78" i="35"/>
  <c r="J78" i="35"/>
  <c r="I78" i="35"/>
  <c r="H78" i="35"/>
  <c r="G78" i="35"/>
  <c r="F78" i="35"/>
  <c r="E78" i="35"/>
  <c r="D78" i="35"/>
  <c r="C78" i="35"/>
  <c r="N90" i="34"/>
  <c r="M90" i="34"/>
  <c r="L90" i="34"/>
  <c r="K90" i="34"/>
  <c r="J90" i="34"/>
  <c r="I90" i="34"/>
  <c r="H90" i="34"/>
  <c r="G90" i="34"/>
  <c r="F90" i="34"/>
  <c r="E90" i="34"/>
  <c r="D90" i="34"/>
  <c r="C90" i="34"/>
  <c r="N89" i="34"/>
  <c r="M89" i="34"/>
  <c r="L89" i="34"/>
  <c r="K89" i="34"/>
  <c r="J89" i="34"/>
  <c r="I89" i="34"/>
  <c r="H89" i="34"/>
  <c r="G89" i="34"/>
  <c r="F89" i="34"/>
  <c r="E89" i="34"/>
  <c r="D89" i="34"/>
  <c r="C89" i="34"/>
  <c r="N88" i="34"/>
  <c r="M88" i="34"/>
  <c r="L88" i="34"/>
  <c r="K88" i="34"/>
  <c r="J88" i="34"/>
  <c r="I88" i="34"/>
  <c r="H88" i="34"/>
  <c r="G88" i="34"/>
  <c r="F88" i="34"/>
  <c r="E88" i="34"/>
  <c r="D88" i="34"/>
  <c r="C88" i="34"/>
  <c r="N87" i="34"/>
  <c r="M87" i="34"/>
  <c r="L87" i="34"/>
  <c r="K87" i="34"/>
  <c r="J87" i="34"/>
  <c r="I87" i="34"/>
  <c r="H87" i="34"/>
  <c r="G87" i="34"/>
  <c r="F87" i="34"/>
  <c r="E87" i="34"/>
  <c r="D87" i="34"/>
  <c r="C87" i="34"/>
  <c r="N86" i="34"/>
  <c r="M86" i="34"/>
  <c r="L86" i="34"/>
  <c r="K86" i="34"/>
  <c r="J86" i="34"/>
  <c r="I86" i="34"/>
  <c r="H86" i="34"/>
  <c r="G86" i="34"/>
  <c r="F86" i="34"/>
  <c r="E86" i="34"/>
  <c r="D86" i="34"/>
  <c r="C86" i="34"/>
  <c r="N85" i="34"/>
  <c r="M85" i="34"/>
  <c r="L85" i="34"/>
  <c r="K85" i="34"/>
  <c r="J85" i="34"/>
  <c r="I85" i="34"/>
  <c r="H85" i="34"/>
  <c r="G85" i="34"/>
  <c r="F85" i="34"/>
  <c r="E85" i="34"/>
  <c r="D85" i="34"/>
  <c r="C85" i="34"/>
  <c r="N84" i="34"/>
  <c r="M84" i="34"/>
  <c r="L84" i="34"/>
  <c r="K84" i="34"/>
  <c r="J84" i="34"/>
  <c r="I84" i="34"/>
  <c r="H84" i="34"/>
  <c r="G84" i="34"/>
  <c r="F84" i="34"/>
  <c r="E84" i="34"/>
  <c r="D84" i="34"/>
  <c r="C84" i="34"/>
  <c r="N83" i="34"/>
  <c r="M83" i="34"/>
  <c r="L83" i="34"/>
  <c r="K83" i="34"/>
  <c r="J83" i="34"/>
  <c r="I83" i="34"/>
  <c r="H83" i="34"/>
  <c r="G83" i="34"/>
  <c r="F83" i="34"/>
  <c r="E83" i="34"/>
  <c r="D83" i="34"/>
  <c r="C83" i="34"/>
  <c r="N82" i="34"/>
  <c r="M82" i="34"/>
  <c r="L82" i="34"/>
  <c r="K82" i="34"/>
  <c r="J82" i="34"/>
  <c r="I82" i="34"/>
  <c r="H82" i="34"/>
  <c r="G82" i="34"/>
  <c r="F82" i="34"/>
  <c r="E82" i="34"/>
  <c r="D82" i="34"/>
  <c r="C82" i="34"/>
  <c r="N81" i="34"/>
  <c r="M81" i="34"/>
  <c r="L81" i="34"/>
  <c r="K81" i="34"/>
  <c r="J81" i="34"/>
  <c r="I81" i="34"/>
  <c r="H81" i="34"/>
  <c r="G81" i="34"/>
  <c r="F81" i="34"/>
  <c r="E81" i="34"/>
  <c r="D81" i="34"/>
  <c r="C81" i="34"/>
  <c r="N80" i="34"/>
  <c r="M80" i="34"/>
  <c r="L80" i="34"/>
  <c r="K80" i="34"/>
  <c r="J80" i="34"/>
  <c r="I80" i="34"/>
  <c r="H80" i="34"/>
  <c r="G80" i="34"/>
  <c r="F80" i="34"/>
  <c r="E80" i="34"/>
  <c r="D80" i="34"/>
  <c r="C80" i="34"/>
  <c r="N79" i="34"/>
  <c r="M79" i="34"/>
  <c r="L79" i="34"/>
  <c r="K79" i="34"/>
  <c r="J79" i="34"/>
  <c r="I79" i="34"/>
  <c r="H79" i="34"/>
  <c r="G79" i="34"/>
  <c r="F79" i="34"/>
  <c r="E79" i="34"/>
  <c r="D79" i="34"/>
  <c r="C79" i="34"/>
  <c r="N78" i="34"/>
  <c r="M78" i="34"/>
  <c r="L78" i="34"/>
  <c r="K78" i="34"/>
  <c r="J78" i="34"/>
  <c r="I78" i="34"/>
  <c r="H78" i="34"/>
  <c r="G78" i="34"/>
  <c r="F78" i="34"/>
  <c r="E78" i="34"/>
  <c r="D78" i="34"/>
  <c r="C78" i="34"/>
  <c r="N90" i="33"/>
  <c r="M90" i="33"/>
  <c r="L90" i="33"/>
  <c r="K90" i="33"/>
  <c r="J90" i="33"/>
  <c r="I90" i="33"/>
  <c r="H90" i="33"/>
  <c r="G90" i="33"/>
  <c r="F90" i="33"/>
  <c r="E90" i="33"/>
  <c r="D90" i="33"/>
  <c r="C90" i="33"/>
  <c r="N89" i="33"/>
  <c r="M89" i="33"/>
  <c r="L89" i="33"/>
  <c r="K89" i="33"/>
  <c r="J89" i="33"/>
  <c r="I89" i="33"/>
  <c r="H89" i="33"/>
  <c r="G89" i="33"/>
  <c r="F89" i="33"/>
  <c r="E89" i="33"/>
  <c r="D89" i="33"/>
  <c r="C89" i="33"/>
  <c r="N88" i="33"/>
  <c r="M88" i="33"/>
  <c r="L88" i="33"/>
  <c r="K88" i="33"/>
  <c r="J88" i="33"/>
  <c r="I88" i="33"/>
  <c r="H88" i="33"/>
  <c r="G88" i="33"/>
  <c r="F88" i="33"/>
  <c r="E88" i="33"/>
  <c r="D88" i="33"/>
  <c r="C88" i="33"/>
  <c r="N87" i="33"/>
  <c r="M87" i="33"/>
  <c r="L87" i="33"/>
  <c r="K87" i="33"/>
  <c r="J87" i="33"/>
  <c r="I87" i="33"/>
  <c r="H87" i="33"/>
  <c r="G87" i="33"/>
  <c r="F87" i="33"/>
  <c r="E87" i="33"/>
  <c r="D87" i="33"/>
  <c r="C87" i="33"/>
  <c r="N86" i="33"/>
  <c r="M86" i="33"/>
  <c r="L86" i="33"/>
  <c r="K86" i="33"/>
  <c r="J86" i="33"/>
  <c r="I86" i="33"/>
  <c r="H86" i="33"/>
  <c r="G86" i="33"/>
  <c r="F86" i="33"/>
  <c r="E86" i="33"/>
  <c r="D86" i="33"/>
  <c r="C86" i="33"/>
  <c r="N85" i="33"/>
  <c r="M85" i="33"/>
  <c r="L85" i="33"/>
  <c r="K85" i="33"/>
  <c r="J85" i="33"/>
  <c r="I85" i="33"/>
  <c r="H85" i="33"/>
  <c r="G85" i="33"/>
  <c r="F85" i="33"/>
  <c r="E85" i="33"/>
  <c r="D85" i="33"/>
  <c r="C85" i="33"/>
  <c r="N84" i="33"/>
  <c r="M84" i="33"/>
  <c r="L84" i="33"/>
  <c r="K84" i="33"/>
  <c r="J84" i="33"/>
  <c r="I84" i="33"/>
  <c r="H84" i="33"/>
  <c r="G84" i="33"/>
  <c r="F84" i="33"/>
  <c r="E84" i="33"/>
  <c r="D84" i="33"/>
  <c r="C84" i="33"/>
  <c r="N83" i="33"/>
  <c r="M83" i="33"/>
  <c r="L83" i="33"/>
  <c r="K83" i="33"/>
  <c r="J83" i="33"/>
  <c r="I83" i="33"/>
  <c r="H83" i="33"/>
  <c r="G83" i="33"/>
  <c r="F83" i="33"/>
  <c r="E83" i="33"/>
  <c r="D83" i="33"/>
  <c r="C83" i="33"/>
  <c r="N82" i="33"/>
  <c r="M82" i="33"/>
  <c r="L82" i="33"/>
  <c r="K82" i="33"/>
  <c r="J82" i="33"/>
  <c r="I82" i="33"/>
  <c r="H82" i="33"/>
  <c r="G82" i="33"/>
  <c r="F82" i="33"/>
  <c r="E82" i="33"/>
  <c r="D82" i="33"/>
  <c r="C82" i="33"/>
  <c r="N81" i="33"/>
  <c r="M81" i="33"/>
  <c r="L81" i="33"/>
  <c r="K81" i="33"/>
  <c r="J81" i="33"/>
  <c r="I81" i="33"/>
  <c r="H81" i="33"/>
  <c r="G81" i="33"/>
  <c r="F81" i="33"/>
  <c r="E81" i="33"/>
  <c r="D81" i="33"/>
  <c r="C81" i="33"/>
  <c r="N80" i="33"/>
  <c r="M80" i="33"/>
  <c r="L80" i="33"/>
  <c r="K80" i="33"/>
  <c r="J80" i="33"/>
  <c r="I80" i="33"/>
  <c r="H80" i="33"/>
  <c r="G80" i="33"/>
  <c r="F80" i="33"/>
  <c r="E80" i="33"/>
  <c r="D80" i="33"/>
  <c r="C80" i="33"/>
  <c r="N79" i="33"/>
  <c r="M79" i="33"/>
  <c r="L79" i="33"/>
  <c r="K79" i="33"/>
  <c r="J79" i="33"/>
  <c r="I79" i="33"/>
  <c r="H79" i="33"/>
  <c r="G79" i="33"/>
  <c r="F79" i="33"/>
  <c r="E79" i="33"/>
  <c r="D79" i="33"/>
  <c r="C79" i="33"/>
  <c r="N78" i="33"/>
  <c r="M78" i="33"/>
  <c r="L78" i="33"/>
  <c r="K78" i="33"/>
  <c r="J78" i="33"/>
  <c r="I78" i="33"/>
  <c r="H78" i="33"/>
  <c r="G78" i="33"/>
  <c r="F78" i="33"/>
  <c r="E78" i="33"/>
  <c r="D78" i="33"/>
  <c r="C78" i="33"/>
  <c r="N75" i="32"/>
  <c r="M75" i="32"/>
  <c r="L75" i="32"/>
  <c r="K75" i="32"/>
  <c r="J75" i="32"/>
  <c r="I75" i="32"/>
  <c r="H75" i="32"/>
  <c r="G75" i="32"/>
  <c r="F75" i="32"/>
  <c r="E75" i="32"/>
  <c r="D75" i="32"/>
  <c r="C75" i="32"/>
  <c r="N74" i="32"/>
  <c r="M74" i="32"/>
  <c r="L74" i="32"/>
  <c r="K74" i="32"/>
  <c r="J74" i="32"/>
  <c r="I74" i="32"/>
  <c r="H74" i="32"/>
  <c r="G74" i="32"/>
  <c r="F74" i="32"/>
  <c r="E74" i="32"/>
  <c r="D74" i="32"/>
  <c r="C74" i="32"/>
  <c r="N73" i="32"/>
  <c r="M73" i="32"/>
  <c r="L73" i="32"/>
  <c r="K73" i="32"/>
  <c r="J73" i="32"/>
  <c r="I73" i="32"/>
  <c r="H73" i="32"/>
  <c r="G73" i="32"/>
  <c r="F73" i="32"/>
  <c r="E73" i="32"/>
  <c r="D73" i="32"/>
  <c r="C73" i="32"/>
  <c r="N72" i="32"/>
  <c r="M72" i="32"/>
  <c r="L72" i="32"/>
  <c r="K72" i="32"/>
  <c r="J72" i="32"/>
  <c r="I72" i="32"/>
  <c r="H72" i="32"/>
  <c r="G72" i="32"/>
  <c r="F72" i="32"/>
  <c r="E72" i="32"/>
  <c r="D72" i="32"/>
  <c r="C72" i="32"/>
  <c r="N71" i="32"/>
  <c r="M71" i="32"/>
  <c r="L71" i="32"/>
  <c r="K71" i="32"/>
  <c r="J71" i="32"/>
  <c r="I71" i="32"/>
  <c r="H71" i="32"/>
  <c r="G71" i="32"/>
  <c r="F71" i="32"/>
  <c r="E71" i="32"/>
  <c r="D71" i="32"/>
  <c r="C71" i="32"/>
  <c r="N70" i="32"/>
  <c r="M70" i="32"/>
  <c r="L70" i="32"/>
  <c r="K70" i="32"/>
  <c r="J70" i="32"/>
  <c r="I70" i="32"/>
  <c r="H70" i="32"/>
  <c r="G70" i="32"/>
  <c r="F70" i="32"/>
  <c r="E70" i="32"/>
  <c r="D70" i="32"/>
  <c r="C70" i="32"/>
  <c r="N69" i="32"/>
  <c r="M69" i="32"/>
  <c r="L69" i="32"/>
  <c r="K69" i="32"/>
  <c r="J69" i="32"/>
  <c r="I69" i="32"/>
  <c r="H69" i="32"/>
  <c r="G69" i="32"/>
  <c r="F69" i="32"/>
  <c r="E69" i="32"/>
  <c r="D69" i="32"/>
  <c r="C69" i="32"/>
  <c r="N68" i="32"/>
  <c r="M68" i="32"/>
  <c r="L68" i="32"/>
  <c r="K68" i="32"/>
  <c r="J68" i="32"/>
  <c r="I68" i="32"/>
  <c r="H68" i="32"/>
  <c r="G68" i="32"/>
  <c r="F68" i="32"/>
  <c r="E68" i="32"/>
  <c r="D68" i="32"/>
  <c r="C68" i="32"/>
  <c r="N67" i="32"/>
  <c r="M67" i="32"/>
  <c r="L67" i="32"/>
  <c r="K67" i="32"/>
  <c r="J67" i="32"/>
  <c r="I67" i="32"/>
  <c r="H67" i="32"/>
  <c r="G67" i="32"/>
  <c r="F67" i="32"/>
  <c r="E67" i="32"/>
  <c r="D67" i="32"/>
  <c r="C67" i="32"/>
  <c r="N66" i="32"/>
  <c r="M66" i="32"/>
  <c r="L66" i="32"/>
  <c r="K66" i="32"/>
  <c r="J66" i="32"/>
  <c r="I66" i="32"/>
  <c r="H66" i="32"/>
  <c r="G66" i="32"/>
  <c r="F66" i="32"/>
  <c r="E66" i="32"/>
  <c r="D66" i="32"/>
  <c r="N90" i="31"/>
  <c r="M90" i="31"/>
  <c r="L90" i="31"/>
  <c r="K90" i="31"/>
  <c r="J90" i="31"/>
  <c r="I90" i="31"/>
  <c r="H90" i="31"/>
  <c r="G90" i="31"/>
  <c r="F90" i="31"/>
  <c r="E90" i="31"/>
  <c r="D90" i="31"/>
  <c r="C90" i="31"/>
  <c r="N89" i="31"/>
  <c r="M89" i="31"/>
  <c r="L89" i="31"/>
  <c r="K89" i="31"/>
  <c r="J89" i="31"/>
  <c r="I89" i="31"/>
  <c r="H89" i="31"/>
  <c r="G89" i="31"/>
  <c r="F89" i="31"/>
  <c r="E89" i="31"/>
  <c r="D89" i="31"/>
  <c r="C89" i="31"/>
  <c r="N88" i="31"/>
  <c r="M88" i="31"/>
  <c r="L88" i="31"/>
  <c r="K88" i="31"/>
  <c r="J88" i="31"/>
  <c r="I88" i="31"/>
  <c r="H88" i="31"/>
  <c r="G88" i="31"/>
  <c r="F88" i="31"/>
  <c r="E88" i="31"/>
  <c r="D88" i="31"/>
  <c r="C88" i="31"/>
  <c r="N87" i="31"/>
  <c r="M87" i="31"/>
  <c r="L87" i="31"/>
  <c r="K87" i="31"/>
  <c r="J87" i="31"/>
  <c r="I87" i="31"/>
  <c r="H87" i="31"/>
  <c r="G87" i="31"/>
  <c r="F87" i="31"/>
  <c r="E87" i="31"/>
  <c r="D87" i="31"/>
  <c r="C87" i="31"/>
  <c r="N86" i="31"/>
  <c r="M86" i="31"/>
  <c r="L86" i="31"/>
  <c r="K86" i="31"/>
  <c r="J86" i="31"/>
  <c r="I86" i="31"/>
  <c r="H86" i="31"/>
  <c r="G86" i="31"/>
  <c r="F86" i="31"/>
  <c r="E86" i="31"/>
  <c r="D86" i="31"/>
  <c r="C86" i="31"/>
  <c r="N85" i="31"/>
  <c r="M85" i="31"/>
  <c r="L85" i="31"/>
  <c r="K85" i="31"/>
  <c r="J85" i="31"/>
  <c r="I85" i="31"/>
  <c r="H85" i="31"/>
  <c r="G85" i="31"/>
  <c r="F85" i="31"/>
  <c r="E85" i="31"/>
  <c r="D85" i="31"/>
  <c r="C85" i="31"/>
  <c r="N84" i="31"/>
  <c r="M84" i="31"/>
  <c r="L84" i="31"/>
  <c r="K84" i="31"/>
  <c r="J84" i="31"/>
  <c r="I84" i="31"/>
  <c r="H84" i="31"/>
  <c r="G84" i="31"/>
  <c r="F84" i="31"/>
  <c r="E84" i="31"/>
  <c r="D84" i="31"/>
  <c r="C84" i="31"/>
  <c r="N83" i="31"/>
  <c r="M83" i="31"/>
  <c r="L83" i="31"/>
  <c r="K83" i="31"/>
  <c r="J83" i="31"/>
  <c r="I83" i="31"/>
  <c r="H83" i="31"/>
  <c r="G83" i="31"/>
  <c r="F83" i="31"/>
  <c r="E83" i="31"/>
  <c r="D83" i="31"/>
  <c r="C83" i="31"/>
  <c r="N82" i="31"/>
  <c r="M82" i="31"/>
  <c r="L82" i="31"/>
  <c r="K82" i="31"/>
  <c r="J82" i="31"/>
  <c r="I82" i="31"/>
  <c r="H82" i="31"/>
  <c r="G82" i="31"/>
  <c r="F82" i="31"/>
  <c r="E82" i="31"/>
  <c r="D82" i="31"/>
  <c r="C82" i="31"/>
  <c r="N81" i="31"/>
  <c r="M81" i="31"/>
  <c r="L81" i="31"/>
  <c r="K81" i="31"/>
  <c r="J81" i="31"/>
  <c r="I81" i="31"/>
  <c r="H81" i="31"/>
  <c r="G81" i="31"/>
  <c r="F81" i="31"/>
  <c r="E81" i="31"/>
  <c r="D81" i="31"/>
  <c r="C81" i="31"/>
  <c r="N80" i="31"/>
  <c r="M80" i="31"/>
  <c r="L80" i="31"/>
  <c r="K80" i="31"/>
  <c r="J80" i="31"/>
  <c r="I80" i="31"/>
  <c r="H80" i="31"/>
  <c r="G80" i="31"/>
  <c r="F80" i="31"/>
  <c r="E80" i="31"/>
  <c r="D80" i="31"/>
  <c r="C80" i="31"/>
  <c r="N79" i="31"/>
  <c r="M79" i="31"/>
  <c r="L79" i="31"/>
  <c r="K79" i="31"/>
  <c r="J79" i="31"/>
  <c r="I79" i="31"/>
  <c r="H79" i="31"/>
  <c r="G79" i="31"/>
  <c r="F79" i="31"/>
  <c r="E79" i="31"/>
  <c r="D79" i="31"/>
  <c r="C79" i="31"/>
  <c r="N78" i="31"/>
  <c r="M78" i="31"/>
  <c r="L78" i="31"/>
  <c r="K78" i="31"/>
  <c r="J78" i="31"/>
  <c r="I78" i="31"/>
  <c r="H78" i="31"/>
  <c r="G78" i="31"/>
  <c r="F78" i="31"/>
  <c r="E78" i="31"/>
  <c r="D78" i="31"/>
  <c r="C78" i="31"/>
  <c r="N90" i="30"/>
  <c r="M90" i="30"/>
  <c r="L90" i="30"/>
  <c r="K90" i="30"/>
  <c r="J90" i="30"/>
  <c r="I90" i="30"/>
  <c r="H90" i="30"/>
  <c r="G90" i="30"/>
  <c r="F90" i="30"/>
  <c r="E90" i="30"/>
  <c r="D90" i="30"/>
  <c r="C90" i="30"/>
  <c r="N89" i="30"/>
  <c r="M89" i="30"/>
  <c r="L89" i="30"/>
  <c r="K89" i="30"/>
  <c r="J89" i="30"/>
  <c r="I89" i="30"/>
  <c r="H89" i="30"/>
  <c r="G89" i="30"/>
  <c r="F89" i="30"/>
  <c r="E89" i="30"/>
  <c r="D89" i="30"/>
  <c r="C89" i="30"/>
  <c r="N88" i="30"/>
  <c r="M88" i="30"/>
  <c r="L88" i="30"/>
  <c r="K88" i="30"/>
  <c r="J88" i="30"/>
  <c r="I88" i="30"/>
  <c r="H88" i="30"/>
  <c r="G88" i="30"/>
  <c r="F88" i="30"/>
  <c r="E88" i="30"/>
  <c r="D88" i="30"/>
  <c r="C88" i="30"/>
  <c r="N87" i="30"/>
  <c r="M87" i="30"/>
  <c r="L87" i="30"/>
  <c r="K87" i="30"/>
  <c r="J87" i="30"/>
  <c r="I87" i="30"/>
  <c r="H87" i="30"/>
  <c r="G87" i="30"/>
  <c r="F87" i="30"/>
  <c r="E87" i="30"/>
  <c r="D87" i="30"/>
  <c r="C87" i="30"/>
  <c r="N86" i="30"/>
  <c r="M86" i="30"/>
  <c r="L86" i="30"/>
  <c r="K86" i="30"/>
  <c r="J86" i="30"/>
  <c r="I86" i="30"/>
  <c r="H86" i="30"/>
  <c r="G86" i="30"/>
  <c r="F86" i="30"/>
  <c r="E86" i="30"/>
  <c r="D86" i="30"/>
  <c r="C86" i="30"/>
  <c r="N85" i="30"/>
  <c r="M85" i="30"/>
  <c r="L85" i="30"/>
  <c r="K85" i="30"/>
  <c r="J85" i="30"/>
  <c r="I85" i="30"/>
  <c r="H85" i="30"/>
  <c r="G85" i="30"/>
  <c r="F85" i="30"/>
  <c r="E85" i="30"/>
  <c r="D85" i="30"/>
  <c r="C85" i="30"/>
  <c r="N84" i="30"/>
  <c r="M84" i="30"/>
  <c r="L84" i="30"/>
  <c r="K84" i="30"/>
  <c r="J84" i="30"/>
  <c r="I84" i="30"/>
  <c r="H84" i="30"/>
  <c r="G84" i="30"/>
  <c r="F84" i="30"/>
  <c r="E84" i="30"/>
  <c r="D84" i="30"/>
  <c r="C84" i="30"/>
  <c r="N83" i="30"/>
  <c r="M83" i="30"/>
  <c r="L83" i="30"/>
  <c r="K83" i="30"/>
  <c r="J83" i="30"/>
  <c r="I83" i="30"/>
  <c r="H83" i="30"/>
  <c r="G83" i="30"/>
  <c r="F83" i="30"/>
  <c r="E83" i="30"/>
  <c r="D83" i="30"/>
  <c r="C83" i="30"/>
  <c r="N82" i="30"/>
  <c r="M82" i="30"/>
  <c r="L82" i="30"/>
  <c r="K82" i="30"/>
  <c r="J82" i="30"/>
  <c r="I82" i="30"/>
  <c r="H82" i="30"/>
  <c r="G82" i="30"/>
  <c r="F82" i="30"/>
  <c r="E82" i="30"/>
  <c r="D82" i="30"/>
  <c r="C82" i="30"/>
  <c r="N81" i="30"/>
  <c r="M81" i="30"/>
  <c r="L81" i="30"/>
  <c r="K81" i="30"/>
  <c r="J81" i="30"/>
  <c r="I81" i="30"/>
  <c r="H81" i="30"/>
  <c r="G81" i="30"/>
  <c r="F81" i="30"/>
  <c r="E81" i="30"/>
  <c r="D81" i="30"/>
  <c r="C81" i="30"/>
  <c r="N80" i="30"/>
  <c r="M80" i="30"/>
  <c r="L80" i="30"/>
  <c r="K80" i="30"/>
  <c r="J80" i="30"/>
  <c r="I80" i="30"/>
  <c r="H80" i="30"/>
  <c r="G80" i="30"/>
  <c r="F80" i="30"/>
  <c r="E80" i="30"/>
  <c r="D80" i="30"/>
  <c r="C80" i="30"/>
  <c r="N79" i="30"/>
  <c r="M79" i="30"/>
  <c r="L79" i="30"/>
  <c r="K79" i="30"/>
  <c r="J79" i="30"/>
  <c r="I79" i="30"/>
  <c r="H79" i="30"/>
  <c r="G79" i="30"/>
  <c r="F79" i="30"/>
  <c r="E79" i="30"/>
  <c r="D79" i="30"/>
  <c r="C79" i="30"/>
  <c r="N78" i="30"/>
  <c r="M78" i="30"/>
  <c r="L78" i="30"/>
  <c r="K78" i="30"/>
  <c r="J78" i="30"/>
  <c r="I78" i="30"/>
  <c r="H78" i="30"/>
  <c r="G78" i="30"/>
  <c r="F78" i="30"/>
  <c r="E78" i="30"/>
  <c r="D78" i="30"/>
  <c r="C78" i="30"/>
  <c r="N90" i="29"/>
  <c r="M90" i="29"/>
  <c r="L90" i="29"/>
  <c r="K90" i="29"/>
  <c r="J90" i="29"/>
  <c r="I90" i="29"/>
  <c r="H90" i="29"/>
  <c r="G90" i="29"/>
  <c r="F90" i="29"/>
  <c r="E90" i="29"/>
  <c r="D90" i="29"/>
  <c r="C90" i="29"/>
  <c r="N89" i="29"/>
  <c r="M89" i="29"/>
  <c r="L89" i="29"/>
  <c r="K89" i="29"/>
  <c r="J89" i="29"/>
  <c r="I89" i="29"/>
  <c r="H89" i="29"/>
  <c r="G89" i="29"/>
  <c r="F89" i="29"/>
  <c r="E89" i="29"/>
  <c r="D89" i="29"/>
  <c r="C89" i="29"/>
  <c r="N88" i="29"/>
  <c r="M88" i="29"/>
  <c r="L88" i="29"/>
  <c r="K88" i="29"/>
  <c r="J88" i="29"/>
  <c r="I88" i="29"/>
  <c r="H88" i="29"/>
  <c r="G88" i="29"/>
  <c r="F88" i="29"/>
  <c r="E88" i="29"/>
  <c r="D88" i="29"/>
  <c r="C88" i="29"/>
  <c r="N87" i="29"/>
  <c r="M87" i="29"/>
  <c r="L87" i="29"/>
  <c r="K87" i="29"/>
  <c r="J87" i="29"/>
  <c r="I87" i="29"/>
  <c r="H87" i="29"/>
  <c r="G87" i="29"/>
  <c r="F87" i="29"/>
  <c r="E87" i="29"/>
  <c r="D87" i="29"/>
  <c r="C87" i="29"/>
  <c r="N86" i="29"/>
  <c r="M86" i="29"/>
  <c r="L86" i="29"/>
  <c r="K86" i="29"/>
  <c r="J86" i="29"/>
  <c r="I86" i="29"/>
  <c r="H86" i="29"/>
  <c r="G86" i="29"/>
  <c r="F86" i="29"/>
  <c r="E86" i="29"/>
  <c r="D86" i="29"/>
  <c r="C86" i="29"/>
  <c r="N85" i="29"/>
  <c r="M85" i="29"/>
  <c r="L85" i="29"/>
  <c r="K85" i="29"/>
  <c r="J85" i="29"/>
  <c r="I85" i="29"/>
  <c r="H85" i="29"/>
  <c r="G85" i="29"/>
  <c r="F85" i="29"/>
  <c r="E85" i="29"/>
  <c r="D85" i="29"/>
  <c r="C85" i="29"/>
  <c r="N84" i="29"/>
  <c r="M84" i="29"/>
  <c r="L84" i="29"/>
  <c r="K84" i="29"/>
  <c r="J84" i="29"/>
  <c r="I84" i="29"/>
  <c r="H84" i="29"/>
  <c r="G84" i="29"/>
  <c r="F84" i="29"/>
  <c r="E84" i="29"/>
  <c r="D84" i="29"/>
  <c r="C84" i="29"/>
  <c r="N83" i="29"/>
  <c r="M83" i="29"/>
  <c r="L83" i="29"/>
  <c r="K83" i="29"/>
  <c r="J83" i="29"/>
  <c r="I83" i="29"/>
  <c r="H83" i="29"/>
  <c r="G83" i="29"/>
  <c r="F83" i="29"/>
  <c r="E83" i="29"/>
  <c r="D83" i="29"/>
  <c r="C83" i="29"/>
  <c r="N82" i="29"/>
  <c r="M82" i="29"/>
  <c r="L82" i="29"/>
  <c r="K82" i="29"/>
  <c r="J82" i="29"/>
  <c r="I82" i="29"/>
  <c r="H82" i="29"/>
  <c r="G82" i="29"/>
  <c r="F82" i="29"/>
  <c r="E82" i="29"/>
  <c r="D82" i="29"/>
  <c r="C82" i="29"/>
  <c r="W81" i="29"/>
  <c r="O81" i="29"/>
  <c r="N81" i="29"/>
  <c r="M81" i="29"/>
  <c r="L81" i="29"/>
  <c r="K81" i="29"/>
  <c r="J81" i="29"/>
  <c r="I81" i="29"/>
  <c r="H81" i="29"/>
  <c r="G81" i="29"/>
  <c r="F81" i="29"/>
  <c r="E81" i="29"/>
  <c r="D81" i="29"/>
  <c r="C81" i="29"/>
  <c r="Y80" i="29"/>
  <c r="S80" i="29"/>
  <c r="Q80" i="29"/>
  <c r="N80" i="29"/>
  <c r="M80" i="29"/>
  <c r="L80" i="29"/>
  <c r="K80" i="29"/>
  <c r="J80" i="29"/>
  <c r="I80" i="29"/>
  <c r="H80" i="29"/>
  <c r="G80" i="29"/>
  <c r="F80" i="29"/>
  <c r="E80" i="29"/>
  <c r="D80" i="29"/>
  <c r="C80" i="29"/>
  <c r="W79" i="29"/>
  <c r="U79" i="29"/>
  <c r="S79" i="29"/>
  <c r="O79" i="29"/>
  <c r="N79" i="29"/>
  <c r="M79" i="29"/>
  <c r="L79" i="29"/>
  <c r="K79" i="29"/>
  <c r="J79" i="29"/>
  <c r="I79" i="29"/>
  <c r="H79" i="29"/>
  <c r="G79" i="29"/>
  <c r="F79" i="29"/>
  <c r="E79" i="29"/>
  <c r="D79" i="29"/>
  <c r="C79" i="29"/>
  <c r="X78" i="29"/>
  <c r="W78" i="29"/>
  <c r="S78" i="29"/>
  <c r="P78" i="29"/>
  <c r="N78" i="29"/>
  <c r="M78" i="29"/>
  <c r="L78" i="29"/>
  <c r="K78" i="29"/>
  <c r="J78" i="29"/>
  <c r="I78" i="29"/>
  <c r="H78" i="29"/>
  <c r="G78" i="29"/>
  <c r="F78" i="29"/>
  <c r="E78" i="29"/>
  <c r="D78" i="29"/>
  <c r="Z90" i="10"/>
  <c r="Z90" i="30" s="1"/>
  <c r="Y90" i="10"/>
  <c r="Y90" i="30" s="1"/>
  <c r="X90" i="10"/>
  <c r="W90" i="10"/>
  <c r="W90" i="30" s="1"/>
  <c r="V90" i="10"/>
  <c r="V90" i="30" s="1"/>
  <c r="U90" i="10"/>
  <c r="U90" i="30" s="1"/>
  <c r="T90" i="10"/>
  <c r="T90" i="30" s="1"/>
  <c r="S90" i="10"/>
  <c r="S90" i="30" s="1"/>
  <c r="R90" i="10"/>
  <c r="R90" i="30" s="1"/>
  <c r="Q90" i="10"/>
  <c r="Q90" i="30" s="1"/>
  <c r="P90" i="10"/>
  <c r="O90" i="10"/>
  <c r="O90" i="30" s="1"/>
  <c r="Z89" i="10"/>
  <c r="Z89" i="30" s="1"/>
  <c r="Y89" i="10"/>
  <c r="Y89" i="30" s="1"/>
  <c r="X89" i="10"/>
  <c r="X89" i="30" s="1"/>
  <c r="W89" i="10"/>
  <c r="W89" i="30" s="1"/>
  <c r="V89" i="10"/>
  <c r="V89" i="30" s="1"/>
  <c r="U89" i="10"/>
  <c r="U89" i="30" s="1"/>
  <c r="T89" i="10"/>
  <c r="S89" i="10"/>
  <c r="S89" i="30" s="1"/>
  <c r="R89" i="10"/>
  <c r="R89" i="30" s="1"/>
  <c r="Q89" i="10"/>
  <c r="Q89" i="30" s="1"/>
  <c r="P89" i="10"/>
  <c r="P89" i="30" s="1"/>
  <c r="O89" i="10"/>
  <c r="O89" i="30" s="1"/>
  <c r="Z88" i="10"/>
  <c r="Z88" i="30" s="1"/>
  <c r="Y88" i="10"/>
  <c r="Y88" i="30" s="1"/>
  <c r="X88" i="10"/>
  <c r="W88" i="10"/>
  <c r="W88" i="30" s="1"/>
  <c r="V88" i="10"/>
  <c r="U88" i="10"/>
  <c r="U88" i="30" s="1"/>
  <c r="T88" i="10"/>
  <c r="T88" i="30" s="1"/>
  <c r="S88" i="10"/>
  <c r="S88" i="30" s="1"/>
  <c r="R88" i="10"/>
  <c r="R88" i="30" s="1"/>
  <c r="Q88" i="10"/>
  <c r="Q88" i="30" s="1"/>
  <c r="P88" i="10"/>
  <c r="O88" i="10"/>
  <c r="O88" i="30" s="1"/>
  <c r="Z87" i="10"/>
  <c r="Y87" i="10"/>
  <c r="Y87" i="30" s="1"/>
  <c r="X87" i="10"/>
  <c r="X87" i="30" s="1"/>
  <c r="W87" i="10"/>
  <c r="W87" i="30" s="1"/>
  <c r="V87" i="10"/>
  <c r="V87" i="30" s="1"/>
  <c r="U87" i="10"/>
  <c r="U87" i="30" s="1"/>
  <c r="T87" i="10"/>
  <c r="S87" i="10"/>
  <c r="S87" i="30" s="1"/>
  <c r="R87" i="10"/>
  <c r="R87" i="30" s="1"/>
  <c r="Q87" i="10"/>
  <c r="Q87" i="30" s="1"/>
  <c r="P87" i="10"/>
  <c r="P87" i="30" s="1"/>
  <c r="O87" i="10"/>
  <c r="O87" i="30" s="1"/>
  <c r="Z86" i="10"/>
  <c r="Z86" i="30" s="1"/>
  <c r="Y86" i="10"/>
  <c r="Y86" i="30" s="1"/>
  <c r="X86" i="10"/>
  <c r="W86" i="10"/>
  <c r="W86" i="30" s="1"/>
  <c r="V86" i="10"/>
  <c r="V86" i="30" s="1"/>
  <c r="U86" i="10"/>
  <c r="U86" i="30" s="1"/>
  <c r="T86" i="10"/>
  <c r="T86" i="30" s="1"/>
  <c r="S86" i="10"/>
  <c r="S86" i="30" s="1"/>
  <c r="R86" i="10"/>
  <c r="R86" i="30" s="1"/>
  <c r="Q86" i="10"/>
  <c r="Q86" i="30" s="1"/>
  <c r="P86" i="10"/>
  <c r="O86" i="10"/>
  <c r="O86" i="30" s="1"/>
  <c r="Z85" i="10"/>
  <c r="Z85" i="30" s="1"/>
  <c r="Y85" i="10"/>
  <c r="Y85" i="30" s="1"/>
  <c r="X85" i="10"/>
  <c r="X85" i="30" s="1"/>
  <c r="W85" i="10"/>
  <c r="W85" i="30" s="1"/>
  <c r="V85" i="10"/>
  <c r="V85" i="30" s="1"/>
  <c r="U85" i="10"/>
  <c r="U85" i="30" s="1"/>
  <c r="T85" i="10"/>
  <c r="S85" i="10"/>
  <c r="S85" i="30" s="1"/>
  <c r="R85" i="10"/>
  <c r="R85" i="30" s="1"/>
  <c r="Q85" i="10"/>
  <c r="Q85" i="30" s="1"/>
  <c r="P85" i="10"/>
  <c r="P85" i="30" s="1"/>
  <c r="O85" i="10"/>
  <c r="O85" i="30" s="1"/>
  <c r="Z84" i="10"/>
  <c r="Z84" i="30" s="1"/>
  <c r="Y84" i="10"/>
  <c r="Y84" i="30" s="1"/>
  <c r="X84" i="10"/>
  <c r="W84" i="10"/>
  <c r="W84" i="30" s="1"/>
  <c r="V84" i="10"/>
  <c r="U84" i="10"/>
  <c r="U84" i="30" s="1"/>
  <c r="T84" i="10"/>
  <c r="T84" i="30" s="1"/>
  <c r="S84" i="10"/>
  <c r="S84" i="30" s="1"/>
  <c r="R84" i="10"/>
  <c r="R84" i="30" s="1"/>
  <c r="Q84" i="10"/>
  <c r="Q84" i="30" s="1"/>
  <c r="P84" i="10"/>
  <c r="O84" i="10"/>
  <c r="O84" i="30" s="1"/>
  <c r="Z83" i="10"/>
  <c r="Z83" i="30" s="1"/>
  <c r="Y83" i="10"/>
  <c r="Y83" i="30" s="1"/>
  <c r="X83" i="10"/>
  <c r="X83" i="30" s="1"/>
  <c r="W83" i="10"/>
  <c r="W83" i="30" s="1"/>
  <c r="V83" i="10"/>
  <c r="V83" i="30" s="1"/>
  <c r="U83" i="10"/>
  <c r="U83" i="30" s="1"/>
  <c r="T83" i="10"/>
  <c r="S83" i="10"/>
  <c r="S83" i="30" s="1"/>
  <c r="R83" i="10"/>
  <c r="R83" i="30" s="1"/>
  <c r="Q83" i="10"/>
  <c r="Q83" i="30" s="1"/>
  <c r="P83" i="10"/>
  <c r="P83" i="30" s="1"/>
  <c r="O83" i="10"/>
  <c r="O83" i="30" s="1"/>
  <c r="Z82" i="10"/>
  <c r="Z82" i="29" s="1"/>
  <c r="Y82" i="10"/>
  <c r="Y82" i="30" s="1"/>
  <c r="X82" i="10"/>
  <c r="W82" i="10"/>
  <c r="W82" i="30" s="1"/>
  <c r="V82" i="10"/>
  <c r="U82" i="10"/>
  <c r="U82" i="30" s="1"/>
  <c r="T82" i="10"/>
  <c r="T82" i="30" s="1"/>
  <c r="S82" i="10"/>
  <c r="S82" i="30" s="1"/>
  <c r="R82" i="10"/>
  <c r="R82" i="29" s="1"/>
  <c r="Q82" i="10"/>
  <c r="Q82" i="30" s="1"/>
  <c r="P82" i="10"/>
  <c r="O82" i="10"/>
  <c r="O82" i="30" s="1"/>
  <c r="Z81" i="10"/>
  <c r="Z81" i="30" s="1"/>
  <c r="Y81" i="10"/>
  <c r="Y81" i="30" s="1"/>
  <c r="X81" i="10"/>
  <c r="X81" i="30" s="1"/>
  <c r="W81" i="10"/>
  <c r="W81" i="30" s="1"/>
  <c r="V81" i="10"/>
  <c r="V81" i="30" s="1"/>
  <c r="U81" i="10"/>
  <c r="U81" i="30" s="1"/>
  <c r="T81" i="10"/>
  <c r="S81" i="10"/>
  <c r="S81" i="33" s="1"/>
  <c r="R81" i="10"/>
  <c r="Q81" i="10"/>
  <c r="Q81" i="33" s="1"/>
  <c r="P81" i="10"/>
  <c r="P81" i="30" s="1"/>
  <c r="O81" i="10"/>
  <c r="O81" i="30" s="1"/>
  <c r="Z80" i="10"/>
  <c r="Z80" i="30" s="1"/>
  <c r="Y80" i="10"/>
  <c r="Y80" i="30" s="1"/>
  <c r="X80" i="10"/>
  <c r="W80" i="10"/>
  <c r="W80" i="30" s="1"/>
  <c r="V80" i="10"/>
  <c r="V80" i="30" s="1"/>
  <c r="U80" i="10"/>
  <c r="U80" i="30" s="1"/>
  <c r="T80" i="10"/>
  <c r="T80" i="30" s="1"/>
  <c r="S80" i="10"/>
  <c r="S80" i="30" s="1"/>
  <c r="R80" i="10"/>
  <c r="R80" i="30" s="1"/>
  <c r="Q80" i="10"/>
  <c r="Q80" i="30" s="1"/>
  <c r="P80" i="10"/>
  <c r="O80" i="10"/>
  <c r="O80" i="30" s="1"/>
  <c r="Z79" i="10"/>
  <c r="Y79" i="10"/>
  <c r="Y79" i="30" s="1"/>
  <c r="X79" i="10"/>
  <c r="X79" i="30" s="1"/>
  <c r="W79" i="10"/>
  <c r="W79" i="30" s="1"/>
  <c r="V79" i="10"/>
  <c r="V79" i="29" s="1"/>
  <c r="U79" i="10"/>
  <c r="U79" i="30" s="1"/>
  <c r="T79" i="10"/>
  <c r="S79" i="10"/>
  <c r="S79" i="30" s="1"/>
  <c r="R79" i="10"/>
  <c r="R79" i="30" s="1"/>
  <c r="Q79" i="10"/>
  <c r="Q79" i="30" s="1"/>
  <c r="P79" i="10"/>
  <c r="P79" i="30" s="1"/>
  <c r="O79" i="10"/>
  <c r="O79" i="30" s="1"/>
  <c r="Z78" i="10"/>
  <c r="Z78" i="29" s="1"/>
  <c r="Y78" i="10"/>
  <c r="X78" i="10"/>
  <c r="W78" i="10"/>
  <c r="W78" i="30" s="1"/>
  <c r="V78" i="10"/>
  <c r="U78" i="10"/>
  <c r="U78" i="29" s="1"/>
  <c r="T78" i="10"/>
  <c r="T78" i="29" s="1"/>
  <c r="S78" i="10"/>
  <c r="R78" i="10"/>
  <c r="R78" i="31" s="1"/>
  <c r="Q78" i="10"/>
  <c r="P78" i="10"/>
  <c r="O78" i="10"/>
  <c r="AA78" i="10" s="1"/>
  <c r="Z75" i="2"/>
  <c r="Z75" i="32" s="1"/>
  <c r="Y75" i="2"/>
  <c r="Y75" i="32" s="1"/>
  <c r="X75" i="2"/>
  <c r="X75" i="32" s="1"/>
  <c r="W75" i="2"/>
  <c r="W75" i="32" s="1"/>
  <c r="V75" i="2"/>
  <c r="V75" i="32" s="1"/>
  <c r="U75" i="2"/>
  <c r="U75" i="32" s="1"/>
  <c r="T75" i="2"/>
  <c r="T75" i="32" s="1"/>
  <c r="S75" i="2"/>
  <c r="S75" i="32" s="1"/>
  <c r="R75" i="2"/>
  <c r="R75" i="32" s="1"/>
  <c r="Q75" i="2"/>
  <c r="Q75" i="32" s="1"/>
  <c r="P75" i="2"/>
  <c r="P75" i="32" s="1"/>
  <c r="O75" i="2"/>
  <c r="AA75" i="2" s="1"/>
  <c r="AA75" i="32" s="1"/>
  <c r="Z74" i="2"/>
  <c r="Z74" i="32" s="1"/>
  <c r="Y74" i="2"/>
  <c r="Y74" i="32" s="1"/>
  <c r="X74" i="2"/>
  <c r="X74" i="32" s="1"/>
  <c r="W74" i="2"/>
  <c r="W74" i="32" s="1"/>
  <c r="V74" i="2"/>
  <c r="V74" i="32" s="1"/>
  <c r="U74" i="2"/>
  <c r="U74" i="32" s="1"/>
  <c r="T74" i="2"/>
  <c r="T74" i="32" s="1"/>
  <c r="S74" i="2"/>
  <c r="S74" i="32" s="1"/>
  <c r="R74" i="2"/>
  <c r="R74" i="32" s="1"/>
  <c r="Q74" i="2"/>
  <c r="Q74" i="32" s="1"/>
  <c r="P74" i="2"/>
  <c r="P74" i="32" s="1"/>
  <c r="O74" i="2"/>
  <c r="AA74" i="2" s="1"/>
  <c r="AA74" i="32" s="1"/>
  <c r="Z73" i="2"/>
  <c r="Z73" i="32" s="1"/>
  <c r="Y73" i="2"/>
  <c r="Y73" i="32" s="1"/>
  <c r="X73" i="2"/>
  <c r="X73" i="32" s="1"/>
  <c r="W73" i="2"/>
  <c r="W73" i="32" s="1"/>
  <c r="V73" i="2"/>
  <c r="V73" i="32" s="1"/>
  <c r="U73" i="2"/>
  <c r="U73" i="32" s="1"/>
  <c r="T73" i="2"/>
  <c r="T73" i="32" s="1"/>
  <c r="S73" i="2"/>
  <c r="S73" i="32" s="1"/>
  <c r="R73" i="2"/>
  <c r="R73" i="32" s="1"/>
  <c r="Q73" i="2"/>
  <c r="Q73" i="32" s="1"/>
  <c r="P73" i="2"/>
  <c r="P73" i="32" s="1"/>
  <c r="O73" i="2"/>
  <c r="AA73" i="2" s="1"/>
  <c r="AA73" i="32" s="1"/>
  <c r="Z72" i="2"/>
  <c r="Z72" i="32" s="1"/>
  <c r="Y72" i="2"/>
  <c r="Y72" i="32" s="1"/>
  <c r="X72" i="2"/>
  <c r="X72" i="32" s="1"/>
  <c r="W72" i="2"/>
  <c r="W72" i="32" s="1"/>
  <c r="V72" i="2"/>
  <c r="V72" i="32" s="1"/>
  <c r="U72" i="2"/>
  <c r="U72" i="32" s="1"/>
  <c r="T72" i="2"/>
  <c r="T72" i="32" s="1"/>
  <c r="S72" i="2"/>
  <c r="S72" i="32" s="1"/>
  <c r="R72" i="2"/>
  <c r="R72" i="32" s="1"/>
  <c r="Q72" i="2"/>
  <c r="Q72" i="32" s="1"/>
  <c r="P72" i="2"/>
  <c r="P72" i="32" s="1"/>
  <c r="O72" i="2"/>
  <c r="O72" i="32" s="1"/>
  <c r="Z71" i="2"/>
  <c r="Z71" i="32" s="1"/>
  <c r="Y71" i="2"/>
  <c r="Y71" i="32" s="1"/>
  <c r="X71" i="2"/>
  <c r="X71" i="32" s="1"/>
  <c r="W71" i="2"/>
  <c r="W71" i="32" s="1"/>
  <c r="V71" i="2"/>
  <c r="V71" i="32" s="1"/>
  <c r="U71" i="2"/>
  <c r="U71" i="32" s="1"/>
  <c r="T71" i="2"/>
  <c r="T71" i="32" s="1"/>
  <c r="S71" i="2"/>
  <c r="S71" i="32" s="1"/>
  <c r="R71" i="2"/>
  <c r="R71" i="32" s="1"/>
  <c r="Q71" i="2"/>
  <c r="Q71" i="32" s="1"/>
  <c r="P71" i="2"/>
  <c r="P71" i="32" s="1"/>
  <c r="O71" i="2"/>
  <c r="AA71" i="2" s="1"/>
  <c r="AA71" i="32" s="1"/>
  <c r="Z70" i="2"/>
  <c r="Z70" i="32" s="1"/>
  <c r="Y70" i="2"/>
  <c r="Y70" i="32" s="1"/>
  <c r="X70" i="2"/>
  <c r="X70" i="32" s="1"/>
  <c r="W70" i="2"/>
  <c r="W70" i="32" s="1"/>
  <c r="V70" i="2"/>
  <c r="V70" i="32" s="1"/>
  <c r="U70" i="2"/>
  <c r="U70" i="32" s="1"/>
  <c r="T70" i="2"/>
  <c r="T70" i="32" s="1"/>
  <c r="S70" i="2"/>
  <c r="S70" i="32" s="1"/>
  <c r="R70" i="2"/>
  <c r="R70" i="32" s="1"/>
  <c r="Q70" i="2"/>
  <c r="Q70" i="32" s="1"/>
  <c r="P70" i="2"/>
  <c r="P70" i="32" s="1"/>
  <c r="O70" i="2"/>
  <c r="AA70" i="2" s="1"/>
  <c r="AA70" i="32" s="1"/>
  <c r="Z69" i="2"/>
  <c r="Z69" i="32" s="1"/>
  <c r="Y69" i="2"/>
  <c r="Y69" i="32" s="1"/>
  <c r="X69" i="2"/>
  <c r="X69" i="32" s="1"/>
  <c r="W69" i="2"/>
  <c r="W69" i="32" s="1"/>
  <c r="V69" i="2"/>
  <c r="V69" i="32" s="1"/>
  <c r="U69" i="2"/>
  <c r="U69" i="32" s="1"/>
  <c r="T69" i="2"/>
  <c r="T69" i="32" s="1"/>
  <c r="S69" i="2"/>
  <c r="S69" i="32" s="1"/>
  <c r="R69" i="2"/>
  <c r="R69" i="32" s="1"/>
  <c r="Q69" i="2"/>
  <c r="Q69" i="32" s="1"/>
  <c r="P69" i="2"/>
  <c r="P69" i="32" s="1"/>
  <c r="O69" i="2"/>
  <c r="AA69" i="2" s="1"/>
  <c r="AA69" i="32" s="1"/>
  <c r="Z68" i="2"/>
  <c r="Z68" i="32" s="1"/>
  <c r="Y68" i="2"/>
  <c r="Y68" i="32" s="1"/>
  <c r="X68" i="2"/>
  <c r="X68" i="32" s="1"/>
  <c r="W68" i="2"/>
  <c r="W68" i="32" s="1"/>
  <c r="V68" i="2"/>
  <c r="V68" i="32" s="1"/>
  <c r="U68" i="2"/>
  <c r="U68" i="32" s="1"/>
  <c r="T68" i="2"/>
  <c r="T68" i="32" s="1"/>
  <c r="S68" i="2"/>
  <c r="S68" i="32" s="1"/>
  <c r="R68" i="2"/>
  <c r="R68" i="32" s="1"/>
  <c r="Q68" i="2"/>
  <c r="Q68" i="32" s="1"/>
  <c r="P68" i="2"/>
  <c r="P68" i="32" s="1"/>
  <c r="O68" i="2"/>
  <c r="AA68" i="2" s="1"/>
  <c r="AA68" i="32" s="1"/>
  <c r="Z67" i="2"/>
  <c r="Z67" i="32" s="1"/>
  <c r="Y67" i="2"/>
  <c r="Y67" i="32" s="1"/>
  <c r="X67" i="2"/>
  <c r="X67" i="32" s="1"/>
  <c r="W67" i="2"/>
  <c r="W67" i="32" s="1"/>
  <c r="V67" i="2"/>
  <c r="V67" i="32" s="1"/>
  <c r="U67" i="2"/>
  <c r="U67" i="32" s="1"/>
  <c r="T67" i="2"/>
  <c r="T67" i="32" s="1"/>
  <c r="S67" i="2"/>
  <c r="S67" i="32" s="1"/>
  <c r="R67" i="2"/>
  <c r="R67" i="32" s="1"/>
  <c r="Q67" i="2"/>
  <c r="Q67" i="32" s="1"/>
  <c r="P67" i="2"/>
  <c r="P67" i="32" s="1"/>
  <c r="O67" i="2"/>
  <c r="AA67" i="2" s="1"/>
  <c r="AA67" i="32" s="1"/>
  <c r="Z66" i="2"/>
  <c r="Z66" i="32" s="1"/>
  <c r="Y66" i="2"/>
  <c r="Y66" i="32" s="1"/>
  <c r="X66" i="2"/>
  <c r="X66" i="32" s="1"/>
  <c r="W66" i="2"/>
  <c r="W66" i="32" s="1"/>
  <c r="V66" i="2"/>
  <c r="V66" i="32" s="1"/>
  <c r="U66" i="2"/>
  <c r="U66" i="32" s="1"/>
  <c r="T66" i="2"/>
  <c r="T66" i="32" s="1"/>
  <c r="S66" i="2"/>
  <c r="S66" i="32" s="1"/>
  <c r="R66" i="2"/>
  <c r="R66" i="32" s="1"/>
  <c r="Q66" i="2"/>
  <c r="Q66" i="32" s="1"/>
  <c r="P66" i="2"/>
  <c r="P66" i="32" s="1"/>
  <c r="O66" i="2"/>
  <c r="O66" i="32" s="1"/>
  <c r="V78" i="35" l="1"/>
  <c r="V78" i="36"/>
  <c r="V78" i="34"/>
  <c r="R81" i="36"/>
  <c r="R81" i="34"/>
  <c r="R81" i="35"/>
  <c r="V84" i="36"/>
  <c r="V84" i="33"/>
  <c r="V84" i="34"/>
  <c r="V84" i="35"/>
  <c r="V88" i="36"/>
  <c r="V88" i="33"/>
  <c r="V88" i="34"/>
  <c r="V88" i="35"/>
  <c r="P78" i="36"/>
  <c r="P78" i="34"/>
  <c r="P78" i="35"/>
  <c r="X78" i="36"/>
  <c r="X78" i="34"/>
  <c r="X78" i="35"/>
  <c r="T79" i="33"/>
  <c r="T79" i="34"/>
  <c r="T79" i="35"/>
  <c r="T79" i="36"/>
  <c r="P80" i="33"/>
  <c r="P80" i="34"/>
  <c r="P80" i="35"/>
  <c r="P80" i="36"/>
  <c r="X80" i="33"/>
  <c r="X80" i="34"/>
  <c r="X80" i="35"/>
  <c r="X80" i="36"/>
  <c r="T81" i="33"/>
  <c r="T81" i="34"/>
  <c r="T81" i="35"/>
  <c r="T81" i="36"/>
  <c r="P82" i="33"/>
  <c r="P82" i="34"/>
  <c r="P82" i="35"/>
  <c r="P82" i="36"/>
  <c r="X82" i="33"/>
  <c r="X82" i="34"/>
  <c r="X82" i="35"/>
  <c r="X82" i="36"/>
  <c r="T83" i="33"/>
  <c r="T83" i="34"/>
  <c r="T83" i="35"/>
  <c r="T83" i="36"/>
  <c r="P84" i="33"/>
  <c r="P84" i="34"/>
  <c r="P84" i="35"/>
  <c r="P84" i="36"/>
  <c r="X84" i="33"/>
  <c r="X84" i="34"/>
  <c r="X84" i="35"/>
  <c r="X84" i="36"/>
  <c r="T85" i="33"/>
  <c r="T85" i="34"/>
  <c r="T85" i="35"/>
  <c r="T85" i="36"/>
  <c r="P86" i="33"/>
  <c r="P86" i="34"/>
  <c r="P86" i="35"/>
  <c r="P86" i="36"/>
  <c r="X86" i="33"/>
  <c r="X86" i="34"/>
  <c r="X86" i="35"/>
  <c r="X86" i="36"/>
  <c r="T87" i="33"/>
  <c r="T87" i="34"/>
  <c r="T87" i="35"/>
  <c r="T87" i="36"/>
  <c r="P88" i="33"/>
  <c r="P88" i="34"/>
  <c r="P88" i="35"/>
  <c r="P88" i="36"/>
  <c r="X88" i="33"/>
  <c r="X88" i="34"/>
  <c r="X88" i="35"/>
  <c r="X88" i="36"/>
  <c r="T89" i="33"/>
  <c r="T89" i="34"/>
  <c r="T89" i="35"/>
  <c r="T89" i="36"/>
  <c r="P90" i="33"/>
  <c r="P90" i="34"/>
  <c r="P90" i="35"/>
  <c r="P90" i="36"/>
  <c r="X90" i="33"/>
  <c r="X90" i="34"/>
  <c r="X90" i="35"/>
  <c r="X90" i="36"/>
  <c r="R78" i="29"/>
  <c r="O80" i="29"/>
  <c r="W80" i="29"/>
  <c r="S81" i="29"/>
  <c r="O82" i="29"/>
  <c r="W82" i="29"/>
  <c r="S83" i="29"/>
  <c r="O84" i="29"/>
  <c r="W84" i="29"/>
  <c r="S85" i="29"/>
  <c r="O86" i="29"/>
  <c r="W86" i="29"/>
  <c r="S87" i="29"/>
  <c r="O88" i="29"/>
  <c r="W88" i="29"/>
  <c r="S89" i="29"/>
  <c r="O90" i="29"/>
  <c r="W90" i="29"/>
  <c r="T78" i="30"/>
  <c r="V78" i="31"/>
  <c r="O79" i="31"/>
  <c r="W79" i="31"/>
  <c r="S80" i="31"/>
  <c r="O81" i="31"/>
  <c r="W81" i="31"/>
  <c r="S82" i="31"/>
  <c r="O83" i="31"/>
  <c r="W83" i="31"/>
  <c r="S84" i="31"/>
  <c r="O85" i="31"/>
  <c r="W85" i="31"/>
  <c r="S86" i="31"/>
  <c r="O87" i="31"/>
  <c r="W87" i="31"/>
  <c r="S88" i="31"/>
  <c r="O89" i="31"/>
  <c r="W89" i="31"/>
  <c r="S90" i="31"/>
  <c r="T78" i="33"/>
  <c r="Y79" i="33"/>
  <c r="W80" i="33"/>
  <c r="V81" i="33"/>
  <c r="Z79" i="36"/>
  <c r="Z79" i="34"/>
  <c r="Z79" i="35"/>
  <c r="V82" i="36"/>
  <c r="V82" i="34"/>
  <c r="V82" i="35"/>
  <c r="Z87" i="36"/>
  <c r="Z87" i="33"/>
  <c r="Z87" i="34"/>
  <c r="Z87" i="35"/>
  <c r="Q78" i="36"/>
  <c r="Q78" i="34"/>
  <c r="Q78" i="35"/>
  <c r="Y78" i="36"/>
  <c r="Y78" i="34"/>
  <c r="Y78" i="35"/>
  <c r="U79" i="34"/>
  <c r="U79" i="35"/>
  <c r="U79" i="36"/>
  <c r="Q80" i="34"/>
  <c r="Q80" i="35"/>
  <c r="Q80" i="36"/>
  <c r="Y80" i="34"/>
  <c r="Y80" i="35"/>
  <c r="Y80" i="36"/>
  <c r="U81" i="34"/>
  <c r="U81" i="35"/>
  <c r="U81" i="36"/>
  <c r="Q82" i="34"/>
  <c r="Q82" i="35"/>
  <c r="Q82" i="36"/>
  <c r="Q82" i="33"/>
  <c r="Y82" i="34"/>
  <c r="Y82" i="35"/>
  <c r="Y82" i="36"/>
  <c r="Y82" i="33"/>
  <c r="U83" i="34"/>
  <c r="U83" i="35"/>
  <c r="U83" i="36"/>
  <c r="U83" i="33"/>
  <c r="Q84" i="34"/>
  <c r="Q84" i="35"/>
  <c r="Q84" i="36"/>
  <c r="Q84" i="33"/>
  <c r="Y84" i="34"/>
  <c r="Y84" i="35"/>
  <c r="Y84" i="36"/>
  <c r="Y84" i="33"/>
  <c r="U85" i="34"/>
  <c r="U85" i="35"/>
  <c r="U85" i="36"/>
  <c r="U85" i="33"/>
  <c r="Q86" i="34"/>
  <c r="Q86" i="35"/>
  <c r="Q86" i="36"/>
  <c r="Q86" i="33"/>
  <c r="Y86" i="34"/>
  <c r="Y86" i="35"/>
  <c r="Y86" i="36"/>
  <c r="Y86" i="33"/>
  <c r="U87" i="34"/>
  <c r="U87" i="35"/>
  <c r="U87" i="36"/>
  <c r="U87" i="33"/>
  <c r="Q88" i="34"/>
  <c r="Q88" i="35"/>
  <c r="Q88" i="36"/>
  <c r="Q88" i="33"/>
  <c r="Y88" i="34"/>
  <c r="Y88" i="35"/>
  <c r="Y88" i="36"/>
  <c r="Y88" i="33"/>
  <c r="U89" i="34"/>
  <c r="U89" i="35"/>
  <c r="U89" i="36"/>
  <c r="U89" i="33"/>
  <c r="Q90" i="34"/>
  <c r="Q90" i="35"/>
  <c r="Q90" i="36"/>
  <c r="Q90" i="33"/>
  <c r="Y90" i="34"/>
  <c r="Y90" i="35"/>
  <c r="Y90" i="36"/>
  <c r="Y90" i="33"/>
  <c r="T79" i="29"/>
  <c r="P80" i="29"/>
  <c r="X80" i="29"/>
  <c r="T81" i="29"/>
  <c r="P82" i="29"/>
  <c r="X82" i="29"/>
  <c r="T83" i="29"/>
  <c r="P84" i="29"/>
  <c r="X84" i="29"/>
  <c r="T85" i="29"/>
  <c r="P86" i="29"/>
  <c r="X86" i="29"/>
  <c r="T87" i="29"/>
  <c r="P88" i="29"/>
  <c r="X88" i="29"/>
  <c r="T89" i="29"/>
  <c r="P90" i="29"/>
  <c r="X90" i="29"/>
  <c r="U78" i="30"/>
  <c r="V79" i="30"/>
  <c r="R82" i="30"/>
  <c r="Z82" i="30"/>
  <c r="W78" i="31"/>
  <c r="P79" i="31"/>
  <c r="X79" i="31"/>
  <c r="T80" i="31"/>
  <c r="P81" i="31"/>
  <c r="X81" i="31"/>
  <c r="T82" i="31"/>
  <c r="P83" i="31"/>
  <c r="X83" i="31"/>
  <c r="T84" i="31"/>
  <c r="P85" i="31"/>
  <c r="X85" i="31"/>
  <c r="T86" i="31"/>
  <c r="P87" i="31"/>
  <c r="X87" i="31"/>
  <c r="T88" i="31"/>
  <c r="P89" i="31"/>
  <c r="X89" i="31"/>
  <c r="T90" i="31"/>
  <c r="U78" i="33"/>
  <c r="O79" i="33"/>
  <c r="Z79" i="33"/>
  <c r="Y80" i="33"/>
  <c r="W81" i="33"/>
  <c r="Z78" i="34"/>
  <c r="Z78" i="35"/>
  <c r="Z78" i="36"/>
  <c r="Z80" i="34"/>
  <c r="Z80" i="35"/>
  <c r="Z80" i="36"/>
  <c r="R84" i="34"/>
  <c r="R84" i="35"/>
  <c r="R84" i="36"/>
  <c r="R84" i="33"/>
  <c r="R86" i="34"/>
  <c r="R86" i="35"/>
  <c r="R86" i="36"/>
  <c r="R86" i="33"/>
  <c r="Z88" i="34"/>
  <c r="Z88" i="35"/>
  <c r="Z88" i="36"/>
  <c r="Z88" i="33"/>
  <c r="Z90" i="34"/>
  <c r="Z90" i="35"/>
  <c r="Z90" i="36"/>
  <c r="Z90" i="33"/>
  <c r="Q82" i="29"/>
  <c r="Y82" i="29"/>
  <c r="U83" i="29"/>
  <c r="Q84" i="29"/>
  <c r="Y84" i="29"/>
  <c r="U85" i="29"/>
  <c r="Q86" i="29"/>
  <c r="Y86" i="29"/>
  <c r="U87" i="29"/>
  <c r="Q88" i="29"/>
  <c r="Y88" i="29"/>
  <c r="U89" i="29"/>
  <c r="Q90" i="29"/>
  <c r="Y90" i="29"/>
  <c r="V78" i="30"/>
  <c r="P78" i="31"/>
  <c r="X78" i="31"/>
  <c r="Q79" i="31"/>
  <c r="Y79" i="31"/>
  <c r="U80" i="31"/>
  <c r="Q81" i="31"/>
  <c r="Y81" i="31"/>
  <c r="U82" i="31"/>
  <c r="Q83" i="31"/>
  <c r="Y83" i="31"/>
  <c r="U84" i="31"/>
  <c r="Q85" i="31"/>
  <c r="Y85" i="31"/>
  <c r="U86" i="31"/>
  <c r="Q87" i="31"/>
  <c r="Y87" i="31"/>
  <c r="U88" i="31"/>
  <c r="Q89" i="31"/>
  <c r="Y89" i="31"/>
  <c r="U90" i="31"/>
  <c r="V78" i="33"/>
  <c r="Q79" i="33"/>
  <c r="O80" i="33"/>
  <c r="Z80" i="33"/>
  <c r="Y81" i="33"/>
  <c r="R80" i="34"/>
  <c r="R80" i="35"/>
  <c r="R80" i="36"/>
  <c r="V81" i="34"/>
  <c r="V81" i="35"/>
  <c r="V81" i="36"/>
  <c r="V83" i="34"/>
  <c r="V83" i="35"/>
  <c r="V83" i="36"/>
  <c r="V83" i="33"/>
  <c r="Z84" i="34"/>
  <c r="Z84" i="35"/>
  <c r="Z84" i="36"/>
  <c r="Z84" i="33"/>
  <c r="V85" i="34"/>
  <c r="V85" i="35"/>
  <c r="V85" i="36"/>
  <c r="V85" i="33"/>
  <c r="Z86" i="34"/>
  <c r="Z86" i="35"/>
  <c r="Z86" i="36"/>
  <c r="Z86" i="33"/>
  <c r="V87" i="34"/>
  <c r="V87" i="35"/>
  <c r="V87" i="36"/>
  <c r="V87" i="33"/>
  <c r="R88" i="34"/>
  <c r="R88" i="35"/>
  <c r="R88" i="36"/>
  <c r="R88" i="33"/>
  <c r="V89" i="34"/>
  <c r="V89" i="35"/>
  <c r="V89" i="36"/>
  <c r="V89" i="33"/>
  <c r="R90" i="34"/>
  <c r="R90" i="35"/>
  <c r="R90" i="36"/>
  <c r="R90" i="33"/>
  <c r="U81" i="29"/>
  <c r="S78" i="33"/>
  <c r="S78" i="34"/>
  <c r="S78" i="35"/>
  <c r="S78" i="36"/>
  <c r="AA79" i="10"/>
  <c r="O79" i="35"/>
  <c r="O79" i="36"/>
  <c r="O79" i="34"/>
  <c r="W79" i="35"/>
  <c r="W79" i="36"/>
  <c r="W79" i="34"/>
  <c r="S80" i="35"/>
  <c r="S80" i="36"/>
  <c r="S80" i="34"/>
  <c r="AA81" i="10"/>
  <c r="O81" i="35"/>
  <c r="O81" i="36"/>
  <c r="O81" i="34"/>
  <c r="W81" i="35"/>
  <c r="W81" i="36"/>
  <c r="W81" i="34"/>
  <c r="S82" i="35"/>
  <c r="S82" i="36"/>
  <c r="S82" i="34"/>
  <c r="AA83" i="10"/>
  <c r="O83" i="35"/>
  <c r="O83" i="36"/>
  <c r="O83" i="33"/>
  <c r="O83" i="34"/>
  <c r="W83" i="35"/>
  <c r="W83" i="36"/>
  <c r="W83" i="33"/>
  <c r="W83" i="34"/>
  <c r="S84" i="35"/>
  <c r="S84" i="36"/>
  <c r="S84" i="33"/>
  <c r="S84" i="34"/>
  <c r="AA85" i="10"/>
  <c r="O85" i="35"/>
  <c r="O85" i="36"/>
  <c r="O85" i="33"/>
  <c r="O85" i="34"/>
  <c r="W85" i="35"/>
  <c r="W85" i="36"/>
  <c r="W85" i="33"/>
  <c r="W85" i="34"/>
  <c r="S86" i="35"/>
  <c r="S86" i="36"/>
  <c r="S86" i="33"/>
  <c r="S86" i="34"/>
  <c r="AA87" i="10"/>
  <c r="O87" i="35"/>
  <c r="O87" i="36"/>
  <c r="O87" i="33"/>
  <c r="O87" i="34"/>
  <c r="W87" i="35"/>
  <c r="W87" i="36"/>
  <c r="W87" i="33"/>
  <c r="W87" i="34"/>
  <c r="S88" i="35"/>
  <c r="S88" i="36"/>
  <c r="S88" i="33"/>
  <c r="S88" i="34"/>
  <c r="AA89" i="10"/>
  <c r="O89" i="35"/>
  <c r="O89" i="36"/>
  <c r="O89" i="33"/>
  <c r="O89" i="34"/>
  <c r="W89" i="35"/>
  <c r="W89" i="36"/>
  <c r="W89" i="33"/>
  <c r="W89" i="34"/>
  <c r="S90" i="35"/>
  <c r="S90" i="36"/>
  <c r="S90" i="33"/>
  <c r="S90" i="34"/>
  <c r="R80" i="29"/>
  <c r="Z80" i="29"/>
  <c r="V81" i="29"/>
  <c r="V83" i="29"/>
  <c r="R84" i="29"/>
  <c r="Z84" i="29"/>
  <c r="V85" i="29"/>
  <c r="R86" i="29"/>
  <c r="Z86" i="29"/>
  <c r="V87" i="29"/>
  <c r="R88" i="29"/>
  <c r="Z88" i="29"/>
  <c r="V89" i="29"/>
  <c r="R90" i="29"/>
  <c r="Z90" i="29"/>
  <c r="Q78" i="31"/>
  <c r="Y78" i="31"/>
  <c r="R79" i="31"/>
  <c r="Z79" i="31"/>
  <c r="V80" i="31"/>
  <c r="R81" i="31"/>
  <c r="Z81" i="31"/>
  <c r="V82" i="31"/>
  <c r="R83" i="31"/>
  <c r="Z83" i="31"/>
  <c r="V84" i="31"/>
  <c r="R85" i="31"/>
  <c r="Z85" i="31"/>
  <c r="V86" i="31"/>
  <c r="R87" i="31"/>
  <c r="Z87" i="31"/>
  <c r="V88" i="31"/>
  <c r="R89" i="31"/>
  <c r="Z89" i="31"/>
  <c r="V90" i="31"/>
  <c r="X78" i="33"/>
  <c r="R79" i="33"/>
  <c r="Q80" i="33"/>
  <c r="O81" i="33"/>
  <c r="Z81" i="33"/>
  <c r="V79" i="34"/>
  <c r="V79" i="35"/>
  <c r="V79" i="36"/>
  <c r="R82" i="34"/>
  <c r="R82" i="35"/>
  <c r="R82" i="36"/>
  <c r="R82" i="33"/>
  <c r="T78" i="34"/>
  <c r="T78" i="35"/>
  <c r="T78" i="36"/>
  <c r="P79" i="35"/>
  <c r="P79" i="36"/>
  <c r="P79" i="33"/>
  <c r="P79" i="34"/>
  <c r="X79" i="35"/>
  <c r="X79" i="36"/>
  <c r="X79" i="33"/>
  <c r="X79" i="34"/>
  <c r="T80" i="35"/>
  <c r="T80" i="36"/>
  <c r="T80" i="33"/>
  <c r="T80" i="34"/>
  <c r="P81" i="35"/>
  <c r="P81" i="36"/>
  <c r="P81" i="33"/>
  <c r="P81" i="34"/>
  <c r="X81" i="35"/>
  <c r="X81" i="36"/>
  <c r="X81" i="33"/>
  <c r="X81" i="34"/>
  <c r="T82" i="35"/>
  <c r="T82" i="36"/>
  <c r="T82" i="33"/>
  <c r="T82" i="34"/>
  <c r="P83" i="35"/>
  <c r="P83" i="36"/>
  <c r="P83" i="33"/>
  <c r="P83" i="34"/>
  <c r="X83" i="35"/>
  <c r="X83" i="36"/>
  <c r="X83" i="33"/>
  <c r="X83" i="34"/>
  <c r="T84" i="35"/>
  <c r="T84" i="36"/>
  <c r="T84" i="33"/>
  <c r="T84" i="34"/>
  <c r="P85" i="35"/>
  <c r="P85" i="36"/>
  <c r="P85" i="33"/>
  <c r="P85" i="34"/>
  <c r="X85" i="35"/>
  <c r="X85" i="36"/>
  <c r="X85" i="33"/>
  <c r="X85" i="34"/>
  <c r="T86" i="35"/>
  <c r="T86" i="36"/>
  <c r="T86" i="33"/>
  <c r="T86" i="34"/>
  <c r="P87" i="35"/>
  <c r="P87" i="36"/>
  <c r="P87" i="33"/>
  <c r="P87" i="34"/>
  <c r="X87" i="35"/>
  <c r="X87" i="36"/>
  <c r="X87" i="33"/>
  <c r="X87" i="34"/>
  <c r="T88" i="35"/>
  <c r="T88" i="36"/>
  <c r="T88" i="33"/>
  <c r="T88" i="34"/>
  <c r="P89" i="35"/>
  <c r="P89" i="36"/>
  <c r="P89" i="33"/>
  <c r="P89" i="34"/>
  <c r="X89" i="35"/>
  <c r="X89" i="36"/>
  <c r="X89" i="33"/>
  <c r="X89" i="34"/>
  <c r="T90" i="35"/>
  <c r="T90" i="36"/>
  <c r="T90" i="33"/>
  <c r="T90" i="34"/>
  <c r="V78" i="29"/>
  <c r="S82" i="29"/>
  <c r="O83" i="29"/>
  <c r="W83" i="29"/>
  <c r="S84" i="29"/>
  <c r="O85" i="29"/>
  <c r="W85" i="29"/>
  <c r="S86" i="29"/>
  <c r="O87" i="29"/>
  <c r="W87" i="29"/>
  <c r="S88" i="29"/>
  <c r="O89" i="29"/>
  <c r="W89" i="29"/>
  <c r="S90" i="29"/>
  <c r="P78" i="30"/>
  <c r="X78" i="30"/>
  <c r="Q81" i="30"/>
  <c r="Z78" i="31"/>
  <c r="S79" i="31"/>
  <c r="O80" i="31"/>
  <c r="W80" i="31"/>
  <c r="S81" i="31"/>
  <c r="O82" i="31"/>
  <c r="W82" i="31"/>
  <c r="S83" i="31"/>
  <c r="O84" i="31"/>
  <c r="W84" i="31"/>
  <c r="S85" i="31"/>
  <c r="O86" i="31"/>
  <c r="W86" i="31"/>
  <c r="S87" i="31"/>
  <c r="O88" i="31"/>
  <c r="W88" i="31"/>
  <c r="S89" i="31"/>
  <c r="O90" i="31"/>
  <c r="W90" i="31"/>
  <c r="Y78" i="33"/>
  <c r="S79" i="33"/>
  <c r="R80" i="33"/>
  <c r="S82" i="33"/>
  <c r="R78" i="34"/>
  <c r="R78" i="35"/>
  <c r="R78" i="36"/>
  <c r="Z82" i="34"/>
  <c r="Z82" i="35"/>
  <c r="Z82" i="36"/>
  <c r="Z82" i="33"/>
  <c r="U78" i="34"/>
  <c r="U78" i="35"/>
  <c r="U78" i="36"/>
  <c r="Q79" i="36"/>
  <c r="Q79" i="34"/>
  <c r="Q79" i="35"/>
  <c r="Y79" i="36"/>
  <c r="Y79" i="34"/>
  <c r="Y79" i="35"/>
  <c r="U80" i="36"/>
  <c r="U80" i="34"/>
  <c r="U80" i="35"/>
  <c r="Q81" i="36"/>
  <c r="Q81" i="34"/>
  <c r="Q81" i="35"/>
  <c r="Y81" i="36"/>
  <c r="Y81" i="34"/>
  <c r="Y81" i="35"/>
  <c r="U82" i="36"/>
  <c r="U82" i="34"/>
  <c r="U82" i="35"/>
  <c r="Q83" i="36"/>
  <c r="Q83" i="33"/>
  <c r="Q83" i="34"/>
  <c r="Q83" i="35"/>
  <c r="Y83" i="36"/>
  <c r="Y83" i="33"/>
  <c r="Y83" i="34"/>
  <c r="Y83" i="35"/>
  <c r="U84" i="36"/>
  <c r="U84" i="33"/>
  <c r="U84" i="34"/>
  <c r="U84" i="35"/>
  <c r="Q85" i="36"/>
  <c r="Q85" i="33"/>
  <c r="Q85" i="34"/>
  <c r="Q85" i="35"/>
  <c r="Y85" i="36"/>
  <c r="Y85" i="33"/>
  <c r="Y85" i="34"/>
  <c r="Y85" i="35"/>
  <c r="U86" i="36"/>
  <c r="U86" i="33"/>
  <c r="U86" i="34"/>
  <c r="U86" i="35"/>
  <c r="Q87" i="36"/>
  <c r="Q87" i="33"/>
  <c r="Q87" i="34"/>
  <c r="Q87" i="35"/>
  <c r="Y87" i="36"/>
  <c r="Y87" i="33"/>
  <c r="Y87" i="34"/>
  <c r="Y87" i="35"/>
  <c r="U88" i="36"/>
  <c r="U88" i="33"/>
  <c r="U88" i="34"/>
  <c r="U88" i="35"/>
  <c r="Q89" i="36"/>
  <c r="Q89" i="33"/>
  <c r="Q89" i="34"/>
  <c r="Q89" i="35"/>
  <c r="Y89" i="36"/>
  <c r="Y89" i="33"/>
  <c r="Y89" i="34"/>
  <c r="Y89" i="35"/>
  <c r="U90" i="36"/>
  <c r="U90" i="33"/>
  <c r="U90" i="34"/>
  <c r="U90" i="35"/>
  <c r="P79" i="29"/>
  <c r="X79" i="29"/>
  <c r="T80" i="29"/>
  <c r="P81" i="29"/>
  <c r="X81" i="29"/>
  <c r="T82" i="29"/>
  <c r="P83" i="29"/>
  <c r="X83" i="29"/>
  <c r="T84" i="29"/>
  <c r="P85" i="29"/>
  <c r="X85" i="29"/>
  <c r="T86" i="29"/>
  <c r="P87" i="29"/>
  <c r="X87" i="29"/>
  <c r="T88" i="29"/>
  <c r="P89" i="29"/>
  <c r="X89" i="29"/>
  <c r="T90" i="29"/>
  <c r="Q78" i="30"/>
  <c r="Y78" i="30"/>
  <c r="Z79" i="30"/>
  <c r="R81" i="30"/>
  <c r="V82" i="30"/>
  <c r="V84" i="30"/>
  <c r="Z87" i="30"/>
  <c r="V88" i="30"/>
  <c r="S78" i="31"/>
  <c r="T79" i="31"/>
  <c r="P80" i="31"/>
  <c r="X80" i="31"/>
  <c r="T81" i="31"/>
  <c r="P82" i="31"/>
  <c r="X82" i="31"/>
  <c r="T83" i="31"/>
  <c r="P84" i="31"/>
  <c r="X84" i="31"/>
  <c r="T85" i="31"/>
  <c r="P86" i="31"/>
  <c r="X86" i="31"/>
  <c r="T87" i="31"/>
  <c r="P88" i="31"/>
  <c r="X88" i="31"/>
  <c r="T89" i="31"/>
  <c r="P90" i="31"/>
  <c r="X90" i="31"/>
  <c r="P78" i="33"/>
  <c r="Z78" i="33"/>
  <c r="U79" i="33"/>
  <c r="S80" i="33"/>
  <c r="R81" i="33"/>
  <c r="U82" i="33"/>
  <c r="V80" i="36"/>
  <c r="V80" i="34"/>
  <c r="V80" i="35"/>
  <c r="Z83" i="36"/>
  <c r="Z83" i="33"/>
  <c r="Z83" i="34"/>
  <c r="Z83" i="35"/>
  <c r="V86" i="36"/>
  <c r="V86" i="33"/>
  <c r="V86" i="34"/>
  <c r="V86" i="35"/>
  <c r="Z89" i="36"/>
  <c r="Z89" i="33"/>
  <c r="Z89" i="34"/>
  <c r="Z89" i="35"/>
  <c r="Y81" i="29"/>
  <c r="U82" i="29"/>
  <c r="Q83" i="29"/>
  <c r="Y83" i="29"/>
  <c r="U84" i="29"/>
  <c r="Q85" i="29"/>
  <c r="Y85" i="29"/>
  <c r="U86" i="29"/>
  <c r="Q87" i="29"/>
  <c r="Y87" i="29"/>
  <c r="U88" i="29"/>
  <c r="Q89" i="29"/>
  <c r="Y89" i="29"/>
  <c r="U90" i="29"/>
  <c r="R78" i="30"/>
  <c r="Z78" i="30"/>
  <c r="S81" i="30"/>
  <c r="T78" i="31"/>
  <c r="U79" i="31"/>
  <c r="Q80" i="31"/>
  <c r="Y80" i="31"/>
  <c r="U81" i="31"/>
  <c r="Q82" i="31"/>
  <c r="Y82" i="31"/>
  <c r="U83" i="31"/>
  <c r="Q84" i="31"/>
  <c r="Y84" i="31"/>
  <c r="U85" i="31"/>
  <c r="Q86" i="31"/>
  <c r="Y86" i="31"/>
  <c r="U87" i="31"/>
  <c r="Q88" i="31"/>
  <c r="Y88" i="31"/>
  <c r="U89" i="31"/>
  <c r="Q90" i="31"/>
  <c r="Y90" i="31"/>
  <c r="Q78" i="33"/>
  <c r="V79" i="33"/>
  <c r="U80" i="33"/>
  <c r="V82" i="33"/>
  <c r="R79" i="36"/>
  <c r="R79" i="34"/>
  <c r="R79" i="35"/>
  <c r="Z81" i="36"/>
  <c r="Z81" i="34"/>
  <c r="Z81" i="35"/>
  <c r="R83" i="36"/>
  <c r="R83" i="33"/>
  <c r="R83" i="34"/>
  <c r="R83" i="35"/>
  <c r="R85" i="36"/>
  <c r="R85" i="33"/>
  <c r="R85" i="34"/>
  <c r="R85" i="35"/>
  <c r="Z85" i="36"/>
  <c r="Z85" i="33"/>
  <c r="Z85" i="34"/>
  <c r="Z85" i="35"/>
  <c r="R87" i="36"/>
  <c r="R87" i="33"/>
  <c r="R87" i="34"/>
  <c r="R87" i="35"/>
  <c r="R89" i="36"/>
  <c r="R89" i="33"/>
  <c r="R89" i="34"/>
  <c r="R89" i="35"/>
  <c r="V90" i="36"/>
  <c r="V90" i="33"/>
  <c r="V90" i="34"/>
  <c r="V90" i="35"/>
  <c r="Q79" i="29"/>
  <c r="Y79" i="29"/>
  <c r="U80" i="29"/>
  <c r="Q81" i="29"/>
  <c r="W78" i="35"/>
  <c r="W78" i="36"/>
  <c r="W78" i="33"/>
  <c r="W78" i="34"/>
  <c r="S79" i="34"/>
  <c r="S79" i="35"/>
  <c r="S79" i="36"/>
  <c r="AA80" i="10"/>
  <c r="O80" i="34"/>
  <c r="O80" i="35"/>
  <c r="O80" i="36"/>
  <c r="W80" i="34"/>
  <c r="W80" i="35"/>
  <c r="W80" i="36"/>
  <c r="S81" i="34"/>
  <c r="S81" i="35"/>
  <c r="S81" i="36"/>
  <c r="AA82" i="10"/>
  <c r="O82" i="33"/>
  <c r="O82" i="34"/>
  <c r="O82" i="35"/>
  <c r="O82" i="36"/>
  <c r="W82" i="33"/>
  <c r="W82" i="34"/>
  <c r="W82" i="35"/>
  <c r="W82" i="36"/>
  <c r="S83" i="33"/>
  <c r="S83" i="34"/>
  <c r="S83" i="35"/>
  <c r="S83" i="36"/>
  <c r="AA84" i="10"/>
  <c r="O84" i="33"/>
  <c r="O84" i="34"/>
  <c r="O84" i="35"/>
  <c r="O84" i="36"/>
  <c r="W84" i="33"/>
  <c r="W84" i="34"/>
  <c r="W84" i="35"/>
  <c r="W84" i="36"/>
  <c r="S85" i="33"/>
  <c r="S85" i="34"/>
  <c r="S85" i="35"/>
  <c r="S85" i="36"/>
  <c r="AA86" i="10"/>
  <c r="O86" i="33"/>
  <c r="O86" i="34"/>
  <c r="O86" i="35"/>
  <c r="O86" i="36"/>
  <c r="W86" i="33"/>
  <c r="W86" i="34"/>
  <c r="W86" i="35"/>
  <c r="W86" i="36"/>
  <c r="S87" i="33"/>
  <c r="S87" i="34"/>
  <c r="S87" i="35"/>
  <c r="S87" i="36"/>
  <c r="AA88" i="10"/>
  <c r="O88" i="33"/>
  <c r="O88" i="34"/>
  <c r="O88" i="35"/>
  <c r="O88" i="36"/>
  <c r="W88" i="33"/>
  <c r="W88" i="34"/>
  <c r="W88" i="35"/>
  <c r="W88" i="36"/>
  <c r="S89" i="33"/>
  <c r="S89" i="34"/>
  <c r="S89" i="35"/>
  <c r="S89" i="36"/>
  <c r="AA90" i="10"/>
  <c r="O90" i="33"/>
  <c r="O90" i="34"/>
  <c r="O90" i="35"/>
  <c r="O90" i="36"/>
  <c r="W90" i="33"/>
  <c r="W90" i="34"/>
  <c r="W90" i="35"/>
  <c r="W90" i="36"/>
  <c r="Q78" i="29"/>
  <c r="Y78" i="29"/>
  <c r="R79" i="29"/>
  <c r="Z79" i="29"/>
  <c r="V80" i="29"/>
  <c r="R81" i="29"/>
  <c r="Z81" i="29"/>
  <c r="V82" i="29"/>
  <c r="R83" i="29"/>
  <c r="Z83" i="29"/>
  <c r="V84" i="29"/>
  <c r="R85" i="29"/>
  <c r="Z85" i="29"/>
  <c r="V86" i="29"/>
  <c r="R87" i="29"/>
  <c r="Z87" i="29"/>
  <c r="V88" i="29"/>
  <c r="R89" i="29"/>
  <c r="Z89" i="29"/>
  <c r="V90" i="29"/>
  <c r="S78" i="30"/>
  <c r="T79" i="30"/>
  <c r="P80" i="30"/>
  <c r="X80" i="30"/>
  <c r="T81" i="30"/>
  <c r="P82" i="30"/>
  <c r="X82" i="30"/>
  <c r="T83" i="30"/>
  <c r="P84" i="30"/>
  <c r="X84" i="30"/>
  <c r="T85" i="30"/>
  <c r="P86" i="30"/>
  <c r="X86" i="30"/>
  <c r="T87" i="30"/>
  <c r="P88" i="30"/>
  <c r="X88" i="30"/>
  <c r="T89" i="30"/>
  <c r="P90" i="30"/>
  <c r="X90" i="30"/>
  <c r="U78" i="31"/>
  <c r="V79" i="31"/>
  <c r="R80" i="31"/>
  <c r="Z80" i="31"/>
  <c r="V81" i="31"/>
  <c r="R82" i="31"/>
  <c r="Z82" i="31"/>
  <c r="V83" i="31"/>
  <c r="R84" i="31"/>
  <c r="Z84" i="31"/>
  <c r="V85" i="31"/>
  <c r="R86" i="31"/>
  <c r="Z86" i="31"/>
  <c r="V87" i="31"/>
  <c r="R88" i="31"/>
  <c r="Z88" i="31"/>
  <c r="V89" i="31"/>
  <c r="R90" i="31"/>
  <c r="Z90" i="31"/>
  <c r="R78" i="33"/>
  <c r="W79" i="33"/>
  <c r="V80" i="33"/>
  <c r="U81" i="33"/>
  <c r="O67" i="32"/>
  <c r="O69" i="32"/>
  <c r="O71" i="32"/>
  <c r="O73" i="32"/>
  <c r="O75" i="32"/>
  <c r="AA66" i="2"/>
  <c r="AA66" i="32" s="1"/>
  <c r="O68" i="32"/>
  <c r="O70" i="32"/>
  <c r="O74" i="32"/>
  <c r="O78" i="33"/>
  <c r="AA78" i="33"/>
  <c r="O78" i="34"/>
  <c r="AA78" i="34"/>
  <c r="O78" i="35"/>
  <c r="AA78" i="35"/>
  <c r="O78" i="36"/>
  <c r="AA78" i="36"/>
  <c r="O78" i="29"/>
  <c r="AA78" i="29"/>
  <c r="O78" i="30"/>
  <c r="AA78" i="30"/>
  <c r="O78" i="31"/>
  <c r="AA78" i="31"/>
  <c r="AA72" i="2"/>
  <c r="AA72" i="32" s="1"/>
  <c r="AA87" i="33" l="1"/>
  <c r="AA87" i="34"/>
  <c r="AA87" i="35"/>
  <c r="AA87" i="36"/>
  <c r="AA87" i="30"/>
  <c r="AA87" i="31"/>
  <c r="AA87" i="29"/>
  <c r="AA86" i="35"/>
  <c r="AA86" i="36"/>
  <c r="AA86" i="33"/>
  <c r="AA86" i="34"/>
  <c r="AA86" i="29"/>
  <c r="AA86" i="30"/>
  <c r="AA86" i="31"/>
  <c r="AA83" i="33"/>
  <c r="AA83" i="34"/>
  <c r="AA83" i="35"/>
  <c r="AA83" i="36"/>
  <c r="AA83" i="30"/>
  <c r="AA83" i="31"/>
  <c r="AA83" i="29"/>
  <c r="AA82" i="35"/>
  <c r="AA82" i="36"/>
  <c r="AA82" i="34"/>
  <c r="AA82" i="33"/>
  <c r="AA82" i="29"/>
  <c r="AA82" i="30"/>
  <c r="AA82" i="31"/>
  <c r="AA89" i="33"/>
  <c r="AA89" i="34"/>
  <c r="AA89" i="35"/>
  <c r="AA89" i="36"/>
  <c r="AA89" i="30"/>
  <c r="AA89" i="31"/>
  <c r="AA89" i="29"/>
  <c r="AA88" i="35"/>
  <c r="AA88" i="36"/>
  <c r="AA88" i="33"/>
  <c r="AA88" i="34"/>
  <c r="AA88" i="29"/>
  <c r="AA88" i="30"/>
  <c r="AA88" i="31"/>
  <c r="AA81" i="34"/>
  <c r="AA81" i="35"/>
  <c r="AA81" i="36"/>
  <c r="AA81" i="30"/>
  <c r="AA81" i="33"/>
  <c r="AA81" i="31"/>
  <c r="AA81" i="29"/>
  <c r="AA80" i="35"/>
  <c r="AA80" i="36"/>
  <c r="AA80" i="34"/>
  <c r="AA80" i="29"/>
  <c r="AA80" i="33"/>
  <c r="AA80" i="30"/>
  <c r="AA80" i="31"/>
  <c r="AA85" i="33"/>
  <c r="AA85" i="34"/>
  <c r="AA85" i="35"/>
  <c r="AA85" i="36"/>
  <c r="AA85" i="30"/>
  <c r="AA85" i="31"/>
  <c r="AA85" i="29"/>
  <c r="AA84" i="35"/>
  <c r="AA84" i="36"/>
  <c r="AA84" i="33"/>
  <c r="AA84" i="34"/>
  <c r="AA84" i="29"/>
  <c r="AA84" i="30"/>
  <c r="AA84" i="31"/>
  <c r="AA79" i="34"/>
  <c r="AA79" i="35"/>
  <c r="AA79" i="36"/>
  <c r="AA79" i="30"/>
  <c r="AA79" i="31"/>
  <c r="AA79" i="33"/>
  <c r="AA79" i="29"/>
  <c r="AA90" i="35"/>
  <c r="AA90" i="36"/>
  <c r="AA90" i="33"/>
  <c r="AA90" i="34"/>
  <c r="AA90" i="29"/>
  <c r="AA90" i="30"/>
  <c r="AA90" i="31"/>
  <c r="C2" i="43" l="1"/>
  <c r="D2" i="43" s="1"/>
  <c r="E2" i="43" s="1"/>
  <c r="F2" i="43" s="1"/>
  <c r="G2" i="43" s="1"/>
  <c r="H2" i="43" s="1"/>
  <c r="I2" i="43" s="1"/>
  <c r="J2" i="43" s="1"/>
  <c r="K2" i="43" s="1"/>
  <c r="L2" i="43" s="1"/>
  <c r="M2" i="43" s="1"/>
  <c r="N2" i="43" s="1"/>
  <c r="O2" i="43" s="1"/>
  <c r="P2" i="43" s="1"/>
  <c r="Q2" i="43" s="1"/>
  <c r="R2" i="43" s="1"/>
  <c r="S2" i="43" s="1"/>
  <c r="T2" i="43" s="1"/>
  <c r="U2" i="43" s="1"/>
  <c r="V2" i="43" s="1"/>
  <c r="W2" i="43" s="1"/>
  <c r="X2" i="43" s="1"/>
  <c r="Y2" i="43" s="1"/>
  <c r="Z2" i="43" s="1"/>
  <c r="AA2" i="43" s="1"/>
  <c r="C2" i="36"/>
  <c r="D2" i="36" s="1"/>
  <c r="E2" i="36" s="1"/>
  <c r="F2" i="36" s="1"/>
  <c r="G2" i="36" s="1"/>
  <c r="H2" i="36" s="1"/>
  <c r="I2" i="36" s="1"/>
  <c r="J2" i="36" s="1"/>
  <c r="K2" i="36" s="1"/>
  <c r="L2" i="36" s="1"/>
  <c r="M2" i="36" s="1"/>
  <c r="N2" i="36" s="1"/>
  <c r="O2" i="36" s="1"/>
  <c r="P2" i="36" s="1"/>
  <c r="Q2" i="36" s="1"/>
  <c r="R2" i="36" s="1"/>
  <c r="S2" i="36" s="1"/>
  <c r="T2" i="36" s="1"/>
  <c r="U2" i="36" s="1"/>
  <c r="V2" i="36" s="1"/>
  <c r="W2" i="36" s="1"/>
  <c r="X2" i="36" s="1"/>
  <c r="Y2" i="36" s="1"/>
  <c r="Z2" i="36" s="1"/>
  <c r="AA2" i="36" s="1"/>
  <c r="C2" i="35"/>
  <c r="D2" i="35" s="1"/>
  <c r="E2" i="35" s="1"/>
  <c r="F2" i="35" s="1"/>
  <c r="G2" i="35" s="1"/>
  <c r="H2" i="35" s="1"/>
  <c r="I2" i="35" s="1"/>
  <c r="J2" i="35" s="1"/>
  <c r="K2" i="35" s="1"/>
  <c r="L2" i="35" s="1"/>
  <c r="M2" i="35" s="1"/>
  <c r="N2" i="35" s="1"/>
  <c r="O2" i="35" s="1"/>
  <c r="P2" i="35" s="1"/>
  <c r="Q2" i="35" s="1"/>
  <c r="R2" i="35" s="1"/>
  <c r="S2" i="35" s="1"/>
  <c r="T2" i="35" s="1"/>
  <c r="U2" i="35" s="1"/>
  <c r="V2" i="35" s="1"/>
  <c r="W2" i="35" s="1"/>
  <c r="X2" i="35" s="1"/>
  <c r="Y2" i="35" s="1"/>
  <c r="Z2" i="35" s="1"/>
  <c r="AA2" i="35" s="1"/>
  <c r="C2" i="34"/>
  <c r="D2" i="34" s="1"/>
  <c r="E2" i="34" s="1"/>
  <c r="F2" i="34" s="1"/>
  <c r="G2" i="34" s="1"/>
  <c r="H2" i="34" s="1"/>
  <c r="I2" i="34" s="1"/>
  <c r="J2" i="34" s="1"/>
  <c r="K2" i="34" s="1"/>
  <c r="L2" i="34" s="1"/>
  <c r="M2" i="34" s="1"/>
  <c r="N2" i="34" s="1"/>
  <c r="O2" i="34" s="1"/>
  <c r="P2" i="34" s="1"/>
  <c r="Q2" i="34" s="1"/>
  <c r="R2" i="34" s="1"/>
  <c r="S2" i="34" s="1"/>
  <c r="T2" i="34" s="1"/>
  <c r="U2" i="34" s="1"/>
  <c r="V2" i="34" s="1"/>
  <c r="W2" i="34" s="1"/>
  <c r="X2" i="34" s="1"/>
  <c r="Y2" i="34" s="1"/>
  <c r="Z2" i="34" s="1"/>
  <c r="AA2" i="34" s="1"/>
  <c r="C2" i="33"/>
  <c r="D2" i="33" s="1"/>
  <c r="E2" i="33" s="1"/>
  <c r="F2" i="33" s="1"/>
  <c r="G2" i="33" s="1"/>
  <c r="H2" i="33" s="1"/>
  <c r="I2" i="33" s="1"/>
  <c r="J2" i="33" s="1"/>
  <c r="K2" i="33" s="1"/>
  <c r="L2" i="33" s="1"/>
  <c r="M2" i="33" s="1"/>
  <c r="N2" i="33" s="1"/>
  <c r="O2" i="33" s="1"/>
  <c r="P2" i="33" s="1"/>
  <c r="Q2" i="33" s="1"/>
  <c r="R2" i="33" s="1"/>
  <c r="S2" i="33" s="1"/>
  <c r="T2" i="33" s="1"/>
  <c r="U2" i="33" s="1"/>
  <c r="V2" i="33" s="1"/>
  <c r="W2" i="33" s="1"/>
  <c r="X2" i="33" s="1"/>
  <c r="Y2" i="33" s="1"/>
  <c r="Z2" i="33" s="1"/>
  <c r="AA2" i="33" s="1"/>
  <c r="C2" i="32"/>
  <c r="D2" i="32" s="1"/>
  <c r="E2" i="32" s="1"/>
  <c r="F2" i="32" s="1"/>
  <c r="G2" i="32" s="1"/>
  <c r="H2" i="32" s="1"/>
  <c r="I2" i="32" s="1"/>
  <c r="J2" i="32" s="1"/>
  <c r="K2" i="32" s="1"/>
  <c r="L2" i="32" s="1"/>
  <c r="M2" i="32" s="1"/>
  <c r="N2" i="32" s="1"/>
  <c r="O2" i="32" s="1"/>
  <c r="P2" i="32" s="1"/>
  <c r="Q2" i="32" s="1"/>
  <c r="R2" i="32" s="1"/>
  <c r="S2" i="32" s="1"/>
  <c r="T2" i="32" s="1"/>
  <c r="U2" i="32" s="1"/>
  <c r="V2" i="32" s="1"/>
  <c r="W2" i="32" s="1"/>
  <c r="X2" i="32" s="1"/>
  <c r="Y2" i="32" s="1"/>
  <c r="Z2" i="32" s="1"/>
  <c r="AA2" i="32" s="1"/>
  <c r="C2" i="31"/>
  <c r="D2" i="31" s="1"/>
  <c r="E2" i="31" s="1"/>
  <c r="F2" i="31" s="1"/>
  <c r="G2" i="31" s="1"/>
  <c r="H2" i="31" s="1"/>
  <c r="I2" i="31" s="1"/>
  <c r="J2" i="31" s="1"/>
  <c r="K2" i="31" s="1"/>
  <c r="L2" i="31" s="1"/>
  <c r="M2" i="31" s="1"/>
  <c r="N2" i="31" s="1"/>
  <c r="O2" i="31" s="1"/>
  <c r="P2" i="31" s="1"/>
  <c r="Q2" i="31" s="1"/>
  <c r="R2" i="31" s="1"/>
  <c r="S2" i="31" s="1"/>
  <c r="T2" i="31" s="1"/>
  <c r="U2" i="31" s="1"/>
  <c r="V2" i="31" s="1"/>
  <c r="W2" i="31" s="1"/>
  <c r="X2" i="31" s="1"/>
  <c r="Y2" i="31" s="1"/>
  <c r="Z2" i="31" s="1"/>
  <c r="AA2" i="31" s="1"/>
  <c r="C2" i="30"/>
  <c r="D2" i="30" s="1"/>
  <c r="E2" i="30" s="1"/>
  <c r="F2" i="30" s="1"/>
  <c r="G2" i="30" s="1"/>
  <c r="H2" i="30" s="1"/>
  <c r="I2" i="30" s="1"/>
  <c r="J2" i="30" s="1"/>
  <c r="K2" i="30" s="1"/>
  <c r="L2" i="30" s="1"/>
  <c r="M2" i="30" s="1"/>
  <c r="N2" i="30" s="1"/>
  <c r="O2" i="30" s="1"/>
  <c r="P2" i="30" s="1"/>
  <c r="Q2" i="30" s="1"/>
  <c r="R2" i="30" s="1"/>
  <c r="S2" i="30" s="1"/>
  <c r="T2" i="30" s="1"/>
  <c r="U2" i="30" s="1"/>
  <c r="V2" i="30" s="1"/>
  <c r="W2" i="30" s="1"/>
  <c r="X2" i="30" s="1"/>
  <c r="Y2" i="30" s="1"/>
  <c r="Z2" i="30" s="1"/>
  <c r="AA2" i="30" s="1"/>
  <c r="C2" i="29"/>
  <c r="D2" i="29" s="1"/>
  <c r="E2" i="29" s="1"/>
  <c r="F2" i="29" s="1"/>
  <c r="G2" i="29" s="1"/>
  <c r="H2" i="29" s="1"/>
  <c r="I2" i="29" s="1"/>
  <c r="J2" i="29" s="1"/>
  <c r="K2" i="29" s="1"/>
  <c r="L2" i="29" s="1"/>
  <c r="M2" i="29" s="1"/>
  <c r="N2" i="29" s="1"/>
  <c r="O2" i="29" s="1"/>
  <c r="P2" i="29" s="1"/>
  <c r="Q2" i="29" s="1"/>
  <c r="R2" i="29" s="1"/>
  <c r="S2" i="29" s="1"/>
  <c r="T2" i="29" s="1"/>
  <c r="U2" i="29" s="1"/>
  <c r="V2" i="29" s="1"/>
  <c r="W2" i="29" s="1"/>
  <c r="X2" i="29" s="1"/>
  <c r="Y2" i="29" s="1"/>
  <c r="Z2" i="29" s="1"/>
  <c r="AA2" i="29" s="1"/>
  <c r="C2" i="10"/>
  <c r="D2" i="10" s="1"/>
  <c r="E2" i="10" s="1"/>
  <c r="F2" i="10" s="1"/>
  <c r="G2" i="10" s="1"/>
  <c r="H2" i="10" s="1"/>
  <c r="I2" i="10" s="1"/>
  <c r="J2" i="10" s="1"/>
  <c r="K2" i="10" s="1"/>
  <c r="L2" i="10" s="1"/>
  <c r="M2" i="10" s="1"/>
  <c r="N2" i="10" s="1"/>
  <c r="O2" i="10" s="1"/>
  <c r="P2" i="10" s="1"/>
  <c r="Q2" i="10" s="1"/>
  <c r="R2" i="10" s="1"/>
  <c r="S2" i="10" s="1"/>
  <c r="T2" i="10" s="1"/>
  <c r="U2" i="10" s="1"/>
  <c r="V2" i="10" s="1"/>
  <c r="W2" i="10" s="1"/>
  <c r="X2" i="10" s="1"/>
  <c r="Y2" i="10" s="1"/>
  <c r="Z2" i="10" s="1"/>
  <c r="AA2" i="10" s="1"/>
  <c r="AA53" i="36" l="1"/>
  <c r="Z53" i="36"/>
  <c r="Y53" i="36"/>
  <c r="X53" i="36"/>
  <c r="W53" i="36"/>
  <c r="W52" i="36" s="1"/>
  <c r="W51" i="36" s="1"/>
  <c r="W50" i="36" s="1"/>
  <c r="W49" i="36" s="1"/>
  <c r="W48" i="36" s="1"/>
  <c r="W47" i="36" s="1"/>
  <c r="W46" i="36" s="1"/>
  <c r="W45" i="36" s="1"/>
  <c r="W44" i="36" s="1"/>
  <c r="W43" i="36" s="1"/>
  <c r="W42" i="36" s="1"/>
  <c r="W41" i="36" s="1"/>
  <c r="V53" i="36"/>
  <c r="V52" i="36" s="1"/>
  <c r="V51" i="36" s="1"/>
  <c r="V50" i="36" s="1"/>
  <c r="V49" i="36" s="1"/>
  <c r="V48" i="36" s="1"/>
  <c r="V47" i="36" s="1"/>
  <c r="V46" i="36" s="1"/>
  <c r="V45" i="36" s="1"/>
  <c r="V44" i="36" s="1"/>
  <c r="V43" i="36" s="1"/>
  <c r="V42" i="36" s="1"/>
  <c r="V41" i="36" s="1"/>
  <c r="U53" i="36"/>
  <c r="U52" i="36" s="1"/>
  <c r="U51" i="36" s="1"/>
  <c r="U50" i="36" s="1"/>
  <c r="U49" i="36" s="1"/>
  <c r="U48" i="36" s="1"/>
  <c r="U47" i="36" s="1"/>
  <c r="U46" i="36" s="1"/>
  <c r="U45" i="36" s="1"/>
  <c r="U44" i="36" s="1"/>
  <c r="U43" i="36" s="1"/>
  <c r="U42" i="36" s="1"/>
  <c r="U41" i="36" s="1"/>
  <c r="T53" i="36"/>
  <c r="T52" i="36" s="1"/>
  <c r="T51" i="36" s="1"/>
  <c r="T50" i="36" s="1"/>
  <c r="T49" i="36" s="1"/>
  <c r="T48" i="36" s="1"/>
  <c r="T47" i="36" s="1"/>
  <c r="T46" i="36" s="1"/>
  <c r="T45" i="36" s="1"/>
  <c r="T44" i="36" s="1"/>
  <c r="T43" i="36" s="1"/>
  <c r="T42" i="36" s="1"/>
  <c r="T41" i="36" s="1"/>
  <c r="S53" i="36"/>
  <c r="R53" i="36"/>
  <c r="P53" i="36"/>
  <c r="O53" i="36"/>
  <c r="N53" i="36"/>
  <c r="N52" i="36" s="1"/>
  <c r="N51" i="36" s="1"/>
  <c r="N50" i="36" s="1"/>
  <c r="N49" i="36" s="1"/>
  <c r="N48" i="36" s="1"/>
  <c r="N47" i="36" s="1"/>
  <c r="N46" i="36" s="1"/>
  <c r="N45" i="36" s="1"/>
  <c r="N44" i="36" s="1"/>
  <c r="N43" i="36" s="1"/>
  <c r="N42" i="36" s="1"/>
  <c r="N41" i="36" s="1"/>
  <c r="M53" i="36"/>
  <c r="M52" i="36" s="1"/>
  <c r="M51" i="36" s="1"/>
  <c r="M50" i="36" s="1"/>
  <c r="M49" i="36" s="1"/>
  <c r="M48" i="36" s="1"/>
  <c r="M47" i="36" s="1"/>
  <c r="M46" i="36" s="1"/>
  <c r="M45" i="36" s="1"/>
  <c r="M44" i="36" s="1"/>
  <c r="M43" i="36" s="1"/>
  <c r="M42" i="36" s="1"/>
  <c r="M41" i="36" s="1"/>
  <c r="L53" i="36"/>
  <c r="L52" i="36" s="1"/>
  <c r="L51" i="36" s="1"/>
  <c r="L50" i="36" s="1"/>
  <c r="L49" i="36" s="1"/>
  <c r="L48" i="36" s="1"/>
  <c r="L47" i="36" s="1"/>
  <c r="L46" i="36" s="1"/>
  <c r="L45" i="36" s="1"/>
  <c r="L44" i="36" s="1"/>
  <c r="L43" i="36" s="1"/>
  <c r="L42" i="36" s="1"/>
  <c r="L41" i="36" s="1"/>
  <c r="K53" i="36"/>
  <c r="K52" i="36" s="1"/>
  <c r="K51" i="36" s="1"/>
  <c r="K50" i="36" s="1"/>
  <c r="K49" i="36" s="1"/>
  <c r="K48" i="36" s="1"/>
  <c r="K47" i="36" s="1"/>
  <c r="K46" i="36" s="1"/>
  <c r="K45" i="36" s="1"/>
  <c r="K44" i="36" s="1"/>
  <c r="K43" i="36" s="1"/>
  <c r="K42" i="36" s="1"/>
  <c r="K41" i="36" s="1"/>
  <c r="J53" i="36"/>
  <c r="I53" i="36"/>
  <c r="H53" i="36"/>
  <c r="G53" i="36"/>
  <c r="AA52" i="36"/>
  <c r="AA51" i="36" s="1"/>
  <c r="AA50" i="36" s="1"/>
  <c r="AA49" i="36" s="1"/>
  <c r="AA48" i="36" s="1"/>
  <c r="AA47" i="36" s="1"/>
  <c r="AA46" i="36" s="1"/>
  <c r="AA45" i="36" s="1"/>
  <c r="AA44" i="36" s="1"/>
  <c r="AA43" i="36" s="1"/>
  <c r="AA42" i="36" s="1"/>
  <c r="AA41" i="36" s="1"/>
  <c r="Z52" i="36"/>
  <c r="Z51" i="36" s="1"/>
  <c r="Z50" i="36" s="1"/>
  <c r="Z49" i="36" s="1"/>
  <c r="Z48" i="36" s="1"/>
  <c r="Z47" i="36" s="1"/>
  <c r="Z46" i="36" s="1"/>
  <c r="Z45" i="36" s="1"/>
  <c r="Z44" i="36" s="1"/>
  <c r="Z43" i="36" s="1"/>
  <c r="Z42" i="36" s="1"/>
  <c r="Z41" i="36" s="1"/>
  <c r="Y52" i="36"/>
  <c r="Y51" i="36" s="1"/>
  <c r="Y50" i="36" s="1"/>
  <c r="Y49" i="36" s="1"/>
  <c r="Y48" i="36" s="1"/>
  <c r="Y47" i="36" s="1"/>
  <c r="Y46" i="36" s="1"/>
  <c r="Y45" i="36" s="1"/>
  <c r="Y44" i="36" s="1"/>
  <c r="Y43" i="36" s="1"/>
  <c r="Y42" i="36" s="1"/>
  <c r="Y41" i="36" s="1"/>
  <c r="X52" i="36"/>
  <c r="X51" i="36" s="1"/>
  <c r="X50" i="36" s="1"/>
  <c r="X49" i="36" s="1"/>
  <c r="X48" i="36" s="1"/>
  <c r="X47" i="36" s="1"/>
  <c r="X46" i="36" s="1"/>
  <c r="X45" i="36" s="1"/>
  <c r="X44" i="36" s="1"/>
  <c r="X43" i="36" s="1"/>
  <c r="X42" i="36" s="1"/>
  <c r="X41" i="36" s="1"/>
  <c r="S52" i="36"/>
  <c r="S51" i="36" s="1"/>
  <c r="S50" i="36" s="1"/>
  <c r="S49" i="36" s="1"/>
  <c r="S48" i="36" s="1"/>
  <c r="S47" i="36" s="1"/>
  <c r="S46" i="36" s="1"/>
  <c r="S45" i="36" s="1"/>
  <c r="S44" i="36" s="1"/>
  <c r="S43" i="36" s="1"/>
  <c r="S42" i="36" s="1"/>
  <c r="S41" i="36" s="1"/>
  <c r="R52" i="36"/>
  <c r="R51" i="36" s="1"/>
  <c r="R50" i="36" s="1"/>
  <c r="R49" i="36" s="1"/>
  <c r="R48" i="36" s="1"/>
  <c r="R47" i="36" s="1"/>
  <c r="R46" i="36" s="1"/>
  <c r="R45" i="36" s="1"/>
  <c r="R44" i="36" s="1"/>
  <c r="R43" i="36" s="1"/>
  <c r="R42" i="36" s="1"/>
  <c r="R41" i="36" s="1"/>
  <c r="P52" i="36"/>
  <c r="P51" i="36" s="1"/>
  <c r="P50" i="36" s="1"/>
  <c r="P49" i="36" s="1"/>
  <c r="P48" i="36" s="1"/>
  <c r="P47" i="36" s="1"/>
  <c r="P46" i="36" s="1"/>
  <c r="P45" i="36" s="1"/>
  <c r="P44" i="36" s="1"/>
  <c r="P43" i="36" s="1"/>
  <c r="P42" i="36" s="1"/>
  <c r="P41" i="36" s="1"/>
  <c r="O52" i="36"/>
  <c r="O51" i="36" s="1"/>
  <c r="O50" i="36" s="1"/>
  <c r="O49" i="36" s="1"/>
  <c r="O48" i="36" s="1"/>
  <c r="O47" i="36" s="1"/>
  <c r="O46" i="36" s="1"/>
  <c r="O45" i="36" s="1"/>
  <c r="O44" i="36" s="1"/>
  <c r="O43" i="36" s="1"/>
  <c r="O42" i="36" s="1"/>
  <c r="O41" i="36" s="1"/>
  <c r="J52" i="36"/>
  <c r="J51" i="36" s="1"/>
  <c r="J50" i="36" s="1"/>
  <c r="J49" i="36" s="1"/>
  <c r="J48" i="36" s="1"/>
  <c r="J47" i="36" s="1"/>
  <c r="J46" i="36" s="1"/>
  <c r="J45" i="36" s="1"/>
  <c r="J44" i="36" s="1"/>
  <c r="J43" i="36" s="1"/>
  <c r="J42" i="36" s="1"/>
  <c r="J41" i="36" s="1"/>
  <c r="I52" i="36"/>
  <c r="I51" i="36" s="1"/>
  <c r="I50" i="36" s="1"/>
  <c r="I49" i="36" s="1"/>
  <c r="I48" i="36" s="1"/>
  <c r="I47" i="36" s="1"/>
  <c r="I46" i="36" s="1"/>
  <c r="I45" i="36" s="1"/>
  <c r="I44" i="36" s="1"/>
  <c r="I43" i="36" s="1"/>
  <c r="I42" i="36" s="1"/>
  <c r="I41" i="36" s="1"/>
  <c r="H52" i="36"/>
  <c r="H51" i="36" s="1"/>
  <c r="H50" i="36" s="1"/>
  <c r="H49" i="36" s="1"/>
  <c r="H48" i="36" s="1"/>
  <c r="H47" i="36" s="1"/>
  <c r="H46" i="36" s="1"/>
  <c r="H45" i="36" s="1"/>
  <c r="H44" i="36" s="1"/>
  <c r="H43" i="36" s="1"/>
  <c r="H42" i="36" s="1"/>
  <c r="H41" i="36" s="1"/>
  <c r="G52" i="36"/>
  <c r="G51" i="36" s="1"/>
  <c r="G50" i="36" s="1"/>
  <c r="G49" i="36" s="1"/>
  <c r="G48" i="36" s="1"/>
  <c r="G47" i="36" s="1"/>
  <c r="G46" i="36" s="1"/>
  <c r="G45" i="36" s="1"/>
  <c r="G44" i="36" s="1"/>
  <c r="G43" i="36" s="1"/>
  <c r="G42" i="36" s="1"/>
  <c r="G41" i="36" s="1"/>
  <c r="G53" i="35"/>
  <c r="H53" i="35" s="1"/>
  <c r="I53" i="35" s="1"/>
  <c r="J53" i="35" s="1"/>
  <c r="K53" i="35" s="1"/>
  <c r="L53" i="35" s="1"/>
  <c r="M53" i="35" s="1"/>
  <c r="N53" i="35" s="1"/>
  <c r="O53" i="35" s="1"/>
  <c r="P53" i="35" s="1"/>
  <c r="R53" i="35" s="1"/>
  <c r="S53" i="35" s="1"/>
  <c r="T53" i="35" s="1"/>
  <c r="U53" i="35" s="1"/>
  <c r="V53" i="35" s="1"/>
  <c r="W53" i="35" s="1"/>
  <c r="X53" i="35" s="1"/>
  <c r="Y53" i="35" s="1"/>
  <c r="Z53" i="35" s="1"/>
  <c r="AA53" i="35" s="1"/>
  <c r="G52" i="35"/>
  <c r="H52" i="35" s="1"/>
  <c r="I52" i="35" s="1"/>
  <c r="J52" i="35" s="1"/>
  <c r="K52" i="35" s="1"/>
  <c r="L52" i="35" s="1"/>
  <c r="M52" i="35" s="1"/>
  <c r="N52" i="35" s="1"/>
  <c r="O52" i="35" s="1"/>
  <c r="P52" i="35" s="1"/>
  <c r="R52" i="35" s="1"/>
  <c r="S52" i="35" s="1"/>
  <c r="T52" i="35" s="1"/>
  <c r="U52" i="35" s="1"/>
  <c r="V52" i="35" s="1"/>
  <c r="W52" i="35" s="1"/>
  <c r="X52" i="35" s="1"/>
  <c r="Y52" i="35" s="1"/>
  <c r="Z52" i="35" s="1"/>
  <c r="AA52" i="35" s="1"/>
  <c r="G51" i="35"/>
  <c r="H51" i="35" s="1"/>
  <c r="I51" i="35" s="1"/>
  <c r="J51" i="35" s="1"/>
  <c r="K51" i="35" s="1"/>
  <c r="L51" i="35" s="1"/>
  <c r="M51" i="35" s="1"/>
  <c r="N51" i="35" s="1"/>
  <c r="O51" i="35" s="1"/>
  <c r="P51" i="35" s="1"/>
  <c r="R51" i="35" s="1"/>
  <c r="S51" i="35" s="1"/>
  <c r="T51" i="35" s="1"/>
  <c r="U51" i="35" s="1"/>
  <c r="V51" i="35" s="1"/>
  <c r="W51" i="35" s="1"/>
  <c r="X51" i="35" s="1"/>
  <c r="Y51" i="35" s="1"/>
  <c r="Z51" i="35" s="1"/>
  <c r="AA51" i="35" s="1"/>
  <c r="G50" i="35"/>
  <c r="H50" i="35" s="1"/>
  <c r="I50" i="35" s="1"/>
  <c r="J50" i="35" s="1"/>
  <c r="K50" i="35" s="1"/>
  <c r="L50" i="35" s="1"/>
  <c r="M50" i="35" s="1"/>
  <c r="N50" i="35" s="1"/>
  <c r="O50" i="35" s="1"/>
  <c r="P50" i="35" s="1"/>
  <c r="R50" i="35" s="1"/>
  <c r="S50" i="35" s="1"/>
  <c r="T50" i="35" s="1"/>
  <c r="U50" i="35" s="1"/>
  <c r="V50" i="35" s="1"/>
  <c r="W50" i="35" s="1"/>
  <c r="X50" i="35" s="1"/>
  <c r="Y50" i="35" s="1"/>
  <c r="Z50" i="35" s="1"/>
  <c r="AA50" i="35" s="1"/>
  <c r="G49" i="35"/>
  <c r="H49" i="35" s="1"/>
  <c r="I49" i="35" s="1"/>
  <c r="J49" i="35" s="1"/>
  <c r="K49" i="35" s="1"/>
  <c r="L49" i="35" s="1"/>
  <c r="M49" i="35" s="1"/>
  <c r="N49" i="35" s="1"/>
  <c r="O49" i="35" s="1"/>
  <c r="P49" i="35" s="1"/>
  <c r="R49" i="35" s="1"/>
  <c r="S49" i="35" s="1"/>
  <c r="T49" i="35" s="1"/>
  <c r="U49" i="35" s="1"/>
  <c r="V49" i="35" s="1"/>
  <c r="W49" i="35" s="1"/>
  <c r="X49" i="35" s="1"/>
  <c r="Y49" i="35" s="1"/>
  <c r="Z49" i="35" s="1"/>
  <c r="AA49" i="35" s="1"/>
  <c r="G48" i="35"/>
  <c r="H48" i="35" s="1"/>
  <c r="I48" i="35" s="1"/>
  <c r="J48" i="35" s="1"/>
  <c r="K48" i="35" s="1"/>
  <c r="L48" i="35" s="1"/>
  <c r="M48" i="35" s="1"/>
  <c r="N48" i="35" s="1"/>
  <c r="O48" i="35" s="1"/>
  <c r="P48" i="35" s="1"/>
  <c r="R48" i="35" s="1"/>
  <c r="S48" i="35" s="1"/>
  <c r="T48" i="35" s="1"/>
  <c r="U48" i="35" s="1"/>
  <c r="V48" i="35" s="1"/>
  <c r="W48" i="35" s="1"/>
  <c r="X48" i="35" s="1"/>
  <c r="Y48" i="35" s="1"/>
  <c r="Z48" i="35" s="1"/>
  <c r="AA48" i="35" s="1"/>
  <c r="G47" i="35"/>
  <c r="H47" i="35" s="1"/>
  <c r="I47" i="35" s="1"/>
  <c r="J47" i="35" s="1"/>
  <c r="K47" i="35" s="1"/>
  <c r="L47" i="35" s="1"/>
  <c r="M47" i="35" s="1"/>
  <c r="N47" i="35" s="1"/>
  <c r="O47" i="35" s="1"/>
  <c r="P47" i="35" s="1"/>
  <c r="R47" i="35" s="1"/>
  <c r="S47" i="35" s="1"/>
  <c r="T47" i="35" s="1"/>
  <c r="U47" i="35" s="1"/>
  <c r="V47" i="35" s="1"/>
  <c r="W47" i="35" s="1"/>
  <c r="X47" i="35" s="1"/>
  <c r="Y47" i="35" s="1"/>
  <c r="Z47" i="35" s="1"/>
  <c r="AA47" i="35" s="1"/>
  <c r="G46" i="35"/>
  <c r="H46" i="35" s="1"/>
  <c r="I46" i="35" s="1"/>
  <c r="J46" i="35" s="1"/>
  <c r="K46" i="35" s="1"/>
  <c r="L46" i="35" s="1"/>
  <c r="M46" i="35" s="1"/>
  <c r="N46" i="35" s="1"/>
  <c r="O46" i="35" s="1"/>
  <c r="P46" i="35" s="1"/>
  <c r="R46" i="35" s="1"/>
  <c r="S46" i="35" s="1"/>
  <c r="T46" i="35" s="1"/>
  <c r="U46" i="35" s="1"/>
  <c r="V46" i="35" s="1"/>
  <c r="W46" i="35" s="1"/>
  <c r="X46" i="35" s="1"/>
  <c r="Y46" i="35" s="1"/>
  <c r="Z46" i="35" s="1"/>
  <c r="AA46" i="35" s="1"/>
  <c r="G45" i="35"/>
  <c r="H45" i="35" s="1"/>
  <c r="I45" i="35" s="1"/>
  <c r="J45" i="35" s="1"/>
  <c r="K45" i="35" s="1"/>
  <c r="L45" i="35" s="1"/>
  <c r="M45" i="35" s="1"/>
  <c r="N45" i="35" s="1"/>
  <c r="O45" i="35" s="1"/>
  <c r="P45" i="35" s="1"/>
  <c r="R45" i="35" s="1"/>
  <c r="S45" i="35" s="1"/>
  <c r="T45" i="35" s="1"/>
  <c r="U45" i="35" s="1"/>
  <c r="V45" i="35" s="1"/>
  <c r="W45" i="35" s="1"/>
  <c r="X45" i="35" s="1"/>
  <c r="Y45" i="35" s="1"/>
  <c r="Z45" i="35" s="1"/>
  <c r="AA45" i="35" s="1"/>
  <c r="H44" i="35"/>
  <c r="I44" i="35" s="1"/>
  <c r="J44" i="35" s="1"/>
  <c r="K44" i="35" s="1"/>
  <c r="L44" i="35" s="1"/>
  <c r="M44" i="35" s="1"/>
  <c r="N44" i="35" s="1"/>
  <c r="O44" i="35" s="1"/>
  <c r="P44" i="35" s="1"/>
  <c r="R44" i="35" s="1"/>
  <c r="S44" i="35" s="1"/>
  <c r="T44" i="35" s="1"/>
  <c r="U44" i="35" s="1"/>
  <c r="V44" i="35" s="1"/>
  <c r="W44" i="35" s="1"/>
  <c r="X44" i="35" s="1"/>
  <c r="Y44" i="35" s="1"/>
  <c r="Z44" i="35" s="1"/>
  <c r="AA44" i="35" s="1"/>
  <c r="G44" i="35"/>
  <c r="G43" i="35"/>
  <c r="H43" i="35" s="1"/>
  <c r="I43" i="35" s="1"/>
  <c r="J43" i="35" s="1"/>
  <c r="K43" i="35" s="1"/>
  <c r="L43" i="35" s="1"/>
  <c r="M43" i="35" s="1"/>
  <c r="N43" i="35" s="1"/>
  <c r="O43" i="35" s="1"/>
  <c r="P43" i="35" s="1"/>
  <c r="R43" i="35" s="1"/>
  <c r="S43" i="35" s="1"/>
  <c r="T43" i="35" s="1"/>
  <c r="U43" i="35" s="1"/>
  <c r="V43" i="35" s="1"/>
  <c r="W43" i="35" s="1"/>
  <c r="X43" i="35" s="1"/>
  <c r="Y43" i="35" s="1"/>
  <c r="Z43" i="35" s="1"/>
  <c r="AA43" i="35" s="1"/>
  <c r="G42" i="35"/>
  <c r="H42" i="35" s="1"/>
  <c r="I42" i="35" s="1"/>
  <c r="J42" i="35" s="1"/>
  <c r="K42" i="35" s="1"/>
  <c r="L42" i="35" s="1"/>
  <c r="M42" i="35" s="1"/>
  <c r="N42" i="35" s="1"/>
  <c r="O42" i="35" s="1"/>
  <c r="P42" i="35" s="1"/>
  <c r="R42" i="35" s="1"/>
  <c r="S42" i="35" s="1"/>
  <c r="T42" i="35" s="1"/>
  <c r="U42" i="35" s="1"/>
  <c r="V42" i="35" s="1"/>
  <c r="W42" i="35" s="1"/>
  <c r="X42" i="35" s="1"/>
  <c r="Y42" i="35" s="1"/>
  <c r="Z42" i="35" s="1"/>
  <c r="AA42" i="35" s="1"/>
  <c r="G41" i="35"/>
  <c r="H41" i="35" s="1"/>
  <c r="I41" i="35" s="1"/>
  <c r="J41" i="35" s="1"/>
  <c r="K41" i="35" s="1"/>
  <c r="L41" i="35" s="1"/>
  <c r="M41" i="35" s="1"/>
  <c r="N41" i="35" s="1"/>
  <c r="O41" i="35" s="1"/>
  <c r="P41" i="35" s="1"/>
  <c r="R41" i="35" s="1"/>
  <c r="S41" i="35" s="1"/>
  <c r="T41" i="35" s="1"/>
  <c r="U41" i="35" s="1"/>
  <c r="V41" i="35" s="1"/>
  <c r="W41" i="35" s="1"/>
  <c r="X41" i="35" s="1"/>
  <c r="Y41" i="35" s="1"/>
  <c r="Z41" i="35" s="1"/>
  <c r="AA41" i="35" s="1"/>
  <c r="G53" i="34"/>
  <c r="H53" i="34" s="1"/>
  <c r="I53" i="34" s="1"/>
  <c r="J53" i="34" s="1"/>
  <c r="K53" i="34" s="1"/>
  <c r="L53" i="34" s="1"/>
  <c r="M53" i="34" s="1"/>
  <c r="N53" i="34" s="1"/>
  <c r="O53" i="34" s="1"/>
  <c r="P53" i="34" s="1"/>
  <c r="R53" i="34" s="1"/>
  <c r="S53" i="34" s="1"/>
  <c r="T53" i="34" s="1"/>
  <c r="U53" i="34" s="1"/>
  <c r="V53" i="34" s="1"/>
  <c r="W53" i="34" s="1"/>
  <c r="X53" i="34" s="1"/>
  <c r="Y53" i="34" s="1"/>
  <c r="Z53" i="34" s="1"/>
  <c r="AA53" i="34" s="1"/>
  <c r="G52" i="34"/>
  <c r="H52" i="34" s="1"/>
  <c r="I52" i="34" s="1"/>
  <c r="J52" i="34" s="1"/>
  <c r="K52" i="34" s="1"/>
  <c r="L52" i="34" s="1"/>
  <c r="M52" i="34" s="1"/>
  <c r="N52" i="34" s="1"/>
  <c r="O52" i="34" s="1"/>
  <c r="P52" i="34" s="1"/>
  <c r="R52" i="34" s="1"/>
  <c r="S52" i="34" s="1"/>
  <c r="T52" i="34" s="1"/>
  <c r="U52" i="34" s="1"/>
  <c r="V52" i="34" s="1"/>
  <c r="W52" i="34" s="1"/>
  <c r="X52" i="34" s="1"/>
  <c r="Y52" i="34" s="1"/>
  <c r="Z52" i="34" s="1"/>
  <c r="AA52" i="34" s="1"/>
  <c r="G51" i="34"/>
  <c r="H51" i="34" s="1"/>
  <c r="I51" i="34" s="1"/>
  <c r="J51" i="34" s="1"/>
  <c r="K51" i="34" s="1"/>
  <c r="L51" i="34" s="1"/>
  <c r="M51" i="34" s="1"/>
  <c r="N51" i="34" s="1"/>
  <c r="O51" i="34" s="1"/>
  <c r="P51" i="34" s="1"/>
  <c r="R51" i="34" s="1"/>
  <c r="S51" i="34" s="1"/>
  <c r="T51" i="34" s="1"/>
  <c r="U51" i="34" s="1"/>
  <c r="V51" i="34" s="1"/>
  <c r="W51" i="34" s="1"/>
  <c r="X51" i="34" s="1"/>
  <c r="Y51" i="34" s="1"/>
  <c r="Z51" i="34" s="1"/>
  <c r="AA51" i="34" s="1"/>
  <c r="G50" i="34"/>
  <c r="H50" i="34" s="1"/>
  <c r="I50" i="34" s="1"/>
  <c r="J50" i="34" s="1"/>
  <c r="K50" i="34" s="1"/>
  <c r="L50" i="34" s="1"/>
  <c r="M50" i="34" s="1"/>
  <c r="N50" i="34" s="1"/>
  <c r="O50" i="34" s="1"/>
  <c r="P50" i="34" s="1"/>
  <c r="R50" i="34" s="1"/>
  <c r="S50" i="34" s="1"/>
  <c r="T50" i="34" s="1"/>
  <c r="U50" i="34" s="1"/>
  <c r="V50" i="34" s="1"/>
  <c r="W50" i="34" s="1"/>
  <c r="X50" i="34" s="1"/>
  <c r="Y50" i="34" s="1"/>
  <c r="Z50" i="34" s="1"/>
  <c r="AA50" i="34" s="1"/>
  <c r="G49" i="34"/>
  <c r="H49" i="34" s="1"/>
  <c r="I49" i="34" s="1"/>
  <c r="J49" i="34" s="1"/>
  <c r="K49" i="34" s="1"/>
  <c r="L49" i="34" s="1"/>
  <c r="M49" i="34" s="1"/>
  <c r="N49" i="34" s="1"/>
  <c r="O49" i="34" s="1"/>
  <c r="P49" i="34" s="1"/>
  <c r="R49" i="34" s="1"/>
  <c r="S49" i="34" s="1"/>
  <c r="T49" i="34" s="1"/>
  <c r="U49" i="34" s="1"/>
  <c r="V49" i="34" s="1"/>
  <c r="W49" i="34" s="1"/>
  <c r="X49" i="34" s="1"/>
  <c r="Y49" i="34" s="1"/>
  <c r="Z49" i="34" s="1"/>
  <c r="AA49" i="34" s="1"/>
  <c r="G48" i="34"/>
  <c r="H48" i="34" s="1"/>
  <c r="I48" i="34" s="1"/>
  <c r="J48" i="34" s="1"/>
  <c r="K48" i="34" s="1"/>
  <c r="L48" i="34" s="1"/>
  <c r="M48" i="34" s="1"/>
  <c r="N48" i="34" s="1"/>
  <c r="O48" i="34" s="1"/>
  <c r="P48" i="34" s="1"/>
  <c r="R48" i="34" s="1"/>
  <c r="S48" i="34" s="1"/>
  <c r="T48" i="34" s="1"/>
  <c r="U48" i="34" s="1"/>
  <c r="V48" i="34" s="1"/>
  <c r="W48" i="34" s="1"/>
  <c r="X48" i="34" s="1"/>
  <c r="Y48" i="34" s="1"/>
  <c r="Z48" i="34" s="1"/>
  <c r="AA48" i="34" s="1"/>
  <c r="G47" i="34"/>
  <c r="H47" i="34" s="1"/>
  <c r="I47" i="34" s="1"/>
  <c r="J47" i="34" s="1"/>
  <c r="K47" i="34" s="1"/>
  <c r="L47" i="34" s="1"/>
  <c r="M47" i="34" s="1"/>
  <c r="N47" i="34" s="1"/>
  <c r="O47" i="34" s="1"/>
  <c r="P47" i="34" s="1"/>
  <c r="R47" i="34" s="1"/>
  <c r="S47" i="34" s="1"/>
  <c r="T47" i="34" s="1"/>
  <c r="U47" i="34" s="1"/>
  <c r="V47" i="34" s="1"/>
  <c r="W47" i="34" s="1"/>
  <c r="X47" i="34" s="1"/>
  <c r="Y47" i="34" s="1"/>
  <c r="Z47" i="34" s="1"/>
  <c r="AA47" i="34" s="1"/>
  <c r="G46" i="34"/>
  <c r="H46" i="34" s="1"/>
  <c r="I46" i="34" s="1"/>
  <c r="J46" i="34" s="1"/>
  <c r="K46" i="34" s="1"/>
  <c r="L46" i="34" s="1"/>
  <c r="M46" i="34" s="1"/>
  <c r="N46" i="34" s="1"/>
  <c r="O46" i="34" s="1"/>
  <c r="P46" i="34" s="1"/>
  <c r="R46" i="34" s="1"/>
  <c r="S46" i="34" s="1"/>
  <c r="T46" i="34" s="1"/>
  <c r="U46" i="34" s="1"/>
  <c r="V46" i="34" s="1"/>
  <c r="W46" i="34" s="1"/>
  <c r="X46" i="34" s="1"/>
  <c r="Y46" i="34" s="1"/>
  <c r="Z46" i="34" s="1"/>
  <c r="AA46" i="34" s="1"/>
  <c r="G45" i="34"/>
  <c r="H45" i="34" s="1"/>
  <c r="I45" i="34" s="1"/>
  <c r="J45" i="34" s="1"/>
  <c r="K45" i="34" s="1"/>
  <c r="L45" i="34" s="1"/>
  <c r="M45" i="34" s="1"/>
  <c r="N45" i="34" s="1"/>
  <c r="O45" i="34" s="1"/>
  <c r="P45" i="34" s="1"/>
  <c r="R45" i="34" s="1"/>
  <c r="S45" i="34" s="1"/>
  <c r="T45" i="34" s="1"/>
  <c r="U45" i="34" s="1"/>
  <c r="V45" i="34" s="1"/>
  <c r="W45" i="34" s="1"/>
  <c r="X45" i="34" s="1"/>
  <c r="Y45" i="34" s="1"/>
  <c r="Z45" i="34" s="1"/>
  <c r="AA45" i="34" s="1"/>
  <c r="G44" i="34"/>
  <c r="H44" i="34" s="1"/>
  <c r="I44" i="34" s="1"/>
  <c r="J44" i="34" s="1"/>
  <c r="K44" i="34" s="1"/>
  <c r="L44" i="34" s="1"/>
  <c r="M44" i="34" s="1"/>
  <c r="N44" i="34" s="1"/>
  <c r="O44" i="34" s="1"/>
  <c r="P44" i="34" s="1"/>
  <c r="R44" i="34" s="1"/>
  <c r="S44" i="34" s="1"/>
  <c r="T44" i="34" s="1"/>
  <c r="U44" i="34" s="1"/>
  <c r="V44" i="34" s="1"/>
  <c r="W44" i="34" s="1"/>
  <c r="X44" i="34" s="1"/>
  <c r="Y44" i="34" s="1"/>
  <c r="Z44" i="34" s="1"/>
  <c r="AA44" i="34" s="1"/>
  <c r="G43" i="34"/>
  <c r="H43" i="34" s="1"/>
  <c r="I43" i="34" s="1"/>
  <c r="J43" i="34" s="1"/>
  <c r="K43" i="34" s="1"/>
  <c r="L43" i="34" s="1"/>
  <c r="M43" i="34" s="1"/>
  <c r="N43" i="34" s="1"/>
  <c r="O43" i="34" s="1"/>
  <c r="P43" i="34" s="1"/>
  <c r="R43" i="34" s="1"/>
  <c r="S43" i="34" s="1"/>
  <c r="T43" i="34" s="1"/>
  <c r="U43" i="34" s="1"/>
  <c r="V43" i="34" s="1"/>
  <c r="W43" i="34" s="1"/>
  <c r="X43" i="34" s="1"/>
  <c r="Y43" i="34" s="1"/>
  <c r="Z43" i="34" s="1"/>
  <c r="AA43" i="34" s="1"/>
  <c r="G42" i="34"/>
  <c r="H42" i="34" s="1"/>
  <c r="I42" i="34" s="1"/>
  <c r="J42" i="34" s="1"/>
  <c r="K42" i="34" s="1"/>
  <c r="L42" i="34" s="1"/>
  <c r="M42" i="34" s="1"/>
  <c r="N42" i="34" s="1"/>
  <c r="O42" i="34" s="1"/>
  <c r="P42" i="34" s="1"/>
  <c r="R42" i="34" s="1"/>
  <c r="S42" i="34" s="1"/>
  <c r="T42" i="34" s="1"/>
  <c r="U42" i="34" s="1"/>
  <c r="V42" i="34" s="1"/>
  <c r="W42" i="34" s="1"/>
  <c r="X42" i="34" s="1"/>
  <c r="Y42" i="34" s="1"/>
  <c r="Z42" i="34" s="1"/>
  <c r="AA42" i="34" s="1"/>
  <c r="G41" i="34"/>
  <c r="H41" i="34" s="1"/>
  <c r="I41" i="34" s="1"/>
  <c r="J41" i="34" s="1"/>
  <c r="K41" i="34" s="1"/>
  <c r="L41" i="34" s="1"/>
  <c r="M41" i="34" s="1"/>
  <c r="N41" i="34" s="1"/>
  <c r="O41" i="34" s="1"/>
  <c r="P41" i="34" s="1"/>
  <c r="R41" i="34" s="1"/>
  <c r="S41" i="34" s="1"/>
  <c r="T41" i="34" s="1"/>
  <c r="U41" i="34" s="1"/>
  <c r="V41" i="34" s="1"/>
  <c r="W41" i="34" s="1"/>
  <c r="X41" i="34" s="1"/>
  <c r="Y41" i="34" s="1"/>
  <c r="Z41" i="34" s="1"/>
  <c r="AA41" i="34" s="1"/>
  <c r="G53" i="33"/>
  <c r="H53" i="33" s="1"/>
  <c r="I53" i="33" s="1"/>
  <c r="J53" i="33" s="1"/>
  <c r="K53" i="33" s="1"/>
  <c r="L53" i="33" s="1"/>
  <c r="M53" i="33" s="1"/>
  <c r="N53" i="33" s="1"/>
  <c r="O53" i="33" s="1"/>
  <c r="P53" i="33" s="1"/>
  <c r="R53" i="33" s="1"/>
  <c r="S53" i="33" s="1"/>
  <c r="T53" i="33" s="1"/>
  <c r="U53" i="33" s="1"/>
  <c r="V53" i="33" s="1"/>
  <c r="W53" i="33" s="1"/>
  <c r="X53" i="33" s="1"/>
  <c r="Y53" i="33" s="1"/>
  <c r="Z53" i="33" s="1"/>
  <c r="AA53" i="33" s="1"/>
  <c r="G52" i="33"/>
  <c r="H52" i="33" s="1"/>
  <c r="I52" i="33" s="1"/>
  <c r="J52" i="33" s="1"/>
  <c r="K52" i="33" s="1"/>
  <c r="L52" i="33" s="1"/>
  <c r="M52" i="33" s="1"/>
  <c r="N52" i="33" s="1"/>
  <c r="O52" i="33" s="1"/>
  <c r="P52" i="33" s="1"/>
  <c r="R52" i="33" s="1"/>
  <c r="S52" i="33" s="1"/>
  <c r="T52" i="33" s="1"/>
  <c r="U52" i="33" s="1"/>
  <c r="V52" i="33" s="1"/>
  <c r="W52" i="33" s="1"/>
  <c r="X52" i="33" s="1"/>
  <c r="Y52" i="33" s="1"/>
  <c r="Z52" i="33" s="1"/>
  <c r="AA52" i="33" s="1"/>
  <c r="G51" i="33"/>
  <c r="H51" i="33" s="1"/>
  <c r="I51" i="33" s="1"/>
  <c r="J51" i="33" s="1"/>
  <c r="K51" i="33" s="1"/>
  <c r="L51" i="33" s="1"/>
  <c r="M51" i="33" s="1"/>
  <c r="N51" i="33" s="1"/>
  <c r="O51" i="33" s="1"/>
  <c r="P51" i="33" s="1"/>
  <c r="R51" i="33" s="1"/>
  <c r="S51" i="33" s="1"/>
  <c r="T51" i="33" s="1"/>
  <c r="U51" i="33" s="1"/>
  <c r="V51" i="33" s="1"/>
  <c r="W51" i="33" s="1"/>
  <c r="X51" i="33" s="1"/>
  <c r="Y51" i="33" s="1"/>
  <c r="Z51" i="33" s="1"/>
  <c r="AA51" i="33" s="1"/>
  <c r="G50" i="33"/>
  <c r="H50" i="33" s="1"/>
  <c r="I50" i="33" s="1"/>
  <c r="J50" i="33" s="1"/>
  <c r="K50" i="33" s="1"/>
  <c r="L50" i="33" s="1"/>
  <c r="M50" i="33" s="1"/>
  <c r="N50" i="33" s="1"/>
  <c r="O50" i="33" s="1"/>
  <c r="P50" i="33" s="1"/>
  <c r="R50" i="33" s="1"/>
  <c r="S50" i="33" s="1"/>
  <c r="T50" i="33" s="1"/>
  <c r="U50" i="33" s="1"/>
  <c r="V50" i="33" s="1"/>
  <c r="W50" i="33" s="1"/>
  <c r="X50" i="33" s="1"/>
  <c r="Y50" i="33" s="1"/>
  <c r="Z50" i="33" s="1"/>
  <c r="AA50" i="33" s="1"/>
  <c r="G49" i="33"/>
  <c r="H49" i="33" s="1"/>
  <c r="I49" i="33" s="1"/>
  <c r="J49" i="33" s="1"/>
  <c r="K49" i="33" s="1"/>
  <c r="L49" i="33" s="1"/>
  <c r="M49" i="33" s="1"/>
  <c r="N49" i="33" s="1"/>
  <c r="O49" i="33" s="1"/>
  <c r="P49" i="33" s="1"/>
  <c r="R49" i="33" s="1"/>
  <c r="S49" i="33" s="1"/>
  <c r="T49" i="33" s="1"/>
  <c r="U49" i="33" s="1"/>
  <c r="V49" i="33" s="1"/>
  <c r="W49" i="33" s="1"/>
  <c r="X49" i="33" s="1"/>
  <c r="Y49" i="33" s="1"/>
  <c r="Z49" i="33" s="1"/>
  <c r="AA49" i="33" s="1"/>
  <c r="G48" i="33"/>
  <c r="H48" i="33" s="1"/>
  <c r="I48" i="33" s="1"/>
  <c r="J48" i="33" s="1"/>
  <c r="K48" i="33" s="1"/>
  <c r="L48" i="33" s="1"/>
  <c r="M48" i="33" s="1"/>
  <c r="N48" i="33" s="1"/>
  <c r="O48" i="33" s="1"/>
  <c r="P48" i="33" s="1"/>
  <c r="R48" i="33" s="1"/>
  <c r="S48" i="33" s="1"/>
  <c r="T48" i="33" s="1"/>
  <c r="U48" i="33" s="1"/>
  <c r="V48" i="33" s="1"/>
  <c r="W48" i="33" s="1"/>
  <c r="X48" i="33" s="1"/>
  <c r="Y48" i="33" s="1"/>
  <c r="Z48" i="33" s="1"/>
  <c r="AA48" i="33" s="1"/>
  <c r="G47" i="33"/>
  <c r="H47" i="33" s="1"/>
  <c r="I47" i="33" s="1"/>
  <c r="J47" i="33" s="1"/>
  <c r="K47" i="33" s="1"/>
  <c r="L47" i="33" s="1"/>
  <c r="M47" i="33" s="1"/>
  <c r="N47" i="33" s="1"/>
  <c r="O47" i="33" s="1"/>
  <c r="P47" i="33" s="1"/>
  <c r="R47" i="33" s="1"/>
  <c r="S47" i="33" s="1"/>
  <c r="T47" i="33" s="1"/>
  <c r="U47" i="33" s="1"/>
  <c r="V47" i="33" s="1"/>
  <c r="W47" i="33" s="1"/>
  <c r="X47" i="33" s="1"/>
  <c r="Y47" i="33" s="1"/>
  <c r="Z47" i="33" s="1"/>
  <c r="AA47" i="33" s="1"/>
  <c r="G46" i="33"/>
  <c r="H46" i="33" s="1"/>
  <c r="I46" i="33" s="1"/>
  <c r="J46" i="33" s="1"/>
  <c r="K46" i="33" s="1"/>
  <c r="L46" i="33" s="1"/>
  <c r="M46" i="33" s="1"/>
  <c r="N46" i="33" s="1"/>
  <c r="O46" i="33" s="1"/>
  <c r="P46" i="33" s="1"/>
  <c r="R46" i="33" s="1"/>
  <c r="S46" i="33" s="1"/>
  <c r="T46" i="33" s="1"/>
  <c r="U46" i="33" s="1"/>
  <c r="V46" i="33" s="1"/>
  <c r="W46" i="33" s="1"/>
  <c r="X46" i="33" s="1"/>
  <c r="Y46" i="33" s="1"/>
  <c r="Z46" i="33" s="1"/>
  <c r="AA46" i="33" s="1"/>
  <c r="G45" i="33"/>
  <c r="H45" i="33" s="1"/>
  <c r="I45" i="33" s="1"/>
  <c r="J45" i="33" s="1"/>
  <c r="K45" i="33" s="1"/>
  <c r="L45" i="33" s="1"/>
  <c r="M45" i="33" s="1"/>
  <c r="N45" i="33" s="1"/>
  <c r="O45" i="33" s="1"/>
  <c r="P45" i="33" s="1"/>
  <c r="R45" i="33" s="1"/>
  <c r="S45" i="33" s="1"/>
  <c r="T45" i="33" s="1"/>
  <c r="U45" i="33" s="1"/>
  <c r="V45" i="33" s="1"/>
  <c r="W45" i="33" s="1"/>
  <c r="X45" i="33" s="1"/>
  <c r="Y45" i="33" s="1"/>
  <c r="Z45" i="33" s="1"/>
  <c r="AA45" i="33" s="1"/>
  <c r="G44" i="33"/>
  <c r="H44" i="33" s="1"/>
  <c r="I44" i="33" s="1"/>
  <c r="J44" i="33" s="1"/>
  <c r="K44" i="33" s="1"/>
  <c r="L44" i="33" s="1"/>
  <c r="M44" i="33" s="1"/>
  <c r="N44" i="33" s="1"/>
  <c r="O44" i="33" s="1"/>
  <c r="P44" i="33" s="1"/>
  <c r="R44" i="33" s="1"/>
  <c r="S44" i="33" s="1"/>
  <c r="T44" i="33" s="1"/>
  <c r="U44" i="33" s="1"/>
  <c r="V44" i="33" s="1"/>
  <c r="W44" i="33" s="1"/>
  <c r="X44" i="33" s="1"/>
  <c r="Y44" i="33" s="1"/>
  <c r="Z44" i="33" s="1"/>
  <c r="AA44" i="33" s="1"/>
  <c r="G43" i="33"/>
  <c r="H43" i="33" s="1"/>
  <c r="I43" i="33" s="1"/>
  <c r="J43" i="33" s="1"/>
  <c r="K43" i="33" s="1"/>
  <c r="L43" i="33" s="1"/>
  <c r="M43" i="33" s="1"/>
  <c r="N43" i="33" s="1"/>
  <c r="O43" i="33" s="1"/>
  <c r="P43" i="33" s="1"/>
  <c r="R43" i="33" s="1"/>
  <c r="S43" i="33" s="1"/>
  <c r="T43" i="33" s="1"/>
  <c r="U43" i="33" s="1"/>
  <c r="V43" i="33" s="1"/>
  <c r="W43" i="33" s="1"/>
  <c r="X43" i="33" s="1"/>
  <c r="Y43" i="33" s="1"/>
  <c r="Z43" i="33" s="1"/>
  <c r="AA43" i="33" s="1"/>
  <c r="G42" i="33"/>
  <c r="H42" i="33" s="1"/>
  <c r="I42" i="33" s="1"/>
  <c r="J42" i="33" s="1"/>
  <c r="K42" i="33" s="1"/>
  <c r="L42" i="33" s="1"/>
  <c r="M42" i="33" s="1"/>
  <c r="N42" i="33" s="1"/>
  <c r="O42" i="33" s="1"/>
  <c r="P42" i="33" s="1"/>
  <c r="R42" i="33" s="1"/>
  <c r="S42" i="33" s="1"/>
  <c r="T42" i="33" s="1"/>
  <c r="U42" i="33" s="1"/>
  <c r="V42" i="33" s="1"/>
  <c r="W42" i="33" s="1"/>
  <c r="X42" i="33" s="1"/>
  <c r="Y42" i="33" s="1"/>
  <c r="Z42" i="33" s="1"/>
  <c r="AA42" i="33" s="1"/>
  <c r="G41" i="33"/>
  <c r="H41" i="33" s="1"/>
  <c r="I41" i="33" s="1"/>
  <c r="J41" i="33" s="1"/>
  <c r="K41" i="33" s="1"/>
  <c r="L41" i="33" s="1"/>
  <c r="M41" i="33" s="1"/>
  <c r="N41" i="33" s="1"/>
  <c r="O41" i="33" s="1"/>
  <c r="P41" i="33" s="1"/>
  <c r="R41" i="33" s="1"/>
  <c r="S41" i="33" s="1"/>
  <c r="T41" i="33" s="1"/>
  <c r="U41" i="33" s="1"/>
  <c r="V41" i="33" s="1"/>
  <c r="W41" i="33" s="1"/>
  <c r="X41" i="33" s="1"/>
  <c r="Y41" i="33" s="1"/>
  <c r="Z41" i="33" s="1"/>
  <c r="AA41" i="33" s="1"/>
  <c r="G45" i="32"/>
  <c r="H45" i="32" s="1"/>
  <c r="I45" i="32" s="1"/>
  <c r="J45" i="32" s="1"/>
  <c r="K45" i="32" s="1"/>
  <c r="L45" i="32" s="1"/>
  <c r="M45" i="32" s="1"/>
  <c r="N45" i="32" s="1"/>
  <c r="O45" i="32" s="1"/>
  <c r="P45" i="32" s="1"/>
  <c r="R45" i="32" s="1"/>
  <c r="S45" i="32" s="1"/>
  <c r="T45" i="32" s="1"/>
  <c r="U45" i="32" s="1"/>
  <c r="V45" i="32" s="1"/>
  <c r="W45" i="32" s="1"/>
  <c r="X45" i="32" s="1"/>
  <c r="Y45" i="32" s="1"/>
  <c r="Z45" i="32" s="1"/>
  <c r="AA45" i="32" s="1"/>
  <c r="G44" i="32"/>
  <c r="H44" i="32" s="1"/>
  <c r="I44" i="32" s="1"/>
  <c r="J44" i="32" s="1"/>
  <c r="K44" i="32" s="1"/>
  <c r="L44" i="32" s="1"/>
  <c r="M44" i="32" s="1"/>
  <c r="N44" i="32" s="1"/>
  <c r="O44" i="32" s="1"/>
  <c r="P44" i="32" s="1"/>
  <c r="R44" i="32" s="1"/>
  <c r="S44" i="32" s="1"/>
  <c r="T44" i="32" s="1"/>
  <c r="U44" i="32" s="1"/>
  <c r="V44" i="32" s="1"/>
  <c r="W44" i="32" s="1"/>
  <c r="X44" i="32" s="1"/>
  <c r="Y44" i="32" s="1"/>
  <c r="Z44" i="32" s="1"/>
  <c r="AA44" i="32" s="1"/>
  <c r="G43" i="32"/>
  <c r="H43" i="32" s="1"/>
  <c r="I43" i="32" s="1"/>
  <c r="J43" i="32" s="1"/>
  <c r="K43" i="32" s="1"/>
  <c r="L43" i="32" s="1"/>
  <c r="M43" i="32" s="1"/>
  <c r="N43" i="32" s="1"/>
  <c r="O43" i="32" s="1"/>
  <c r="P43" i="32" s="1"/>
  <c r="R43" i="32" s="1"/>
  <c r="S43" i="32" s="1"/>
  <c r="T43" i="32" s="1"/>
  <c r="U43" i="32" s="1"/>
  <c r="V43" i="32" s="1"/>
  <c r="W43" i="32" s="1"/>
  <c r="X43" i="32" s="1"/>
  <c r="Y43" i="32" s="1"/>
  <c r="Z43" i="32" s="1"/>
  <c r="AA43" i="32" s="1"/>
  <c r="G42" i="32"/>
  <c r="H42" i="32" s="1"/>
  <c r="I42" i="32" s="1"/>
  <c r="J42" i="32" s="1"/>
  <c r="K42" i="32" s="1"/>
  <c r="L42" i="32" s="1"/>
  <c r="M42" i="32" s="1"/>
  <c r="N42" i="32" s="1"/>
  <c r="O42" i="32" s="1"/>
  <c r="P42" i="32" s="1"/>
  <c r="R42" i="32" s="1"/>
  <c r="S42" i="32" s="1"/>
  <c r="T42" i="32" s="1"/>
  <c r="U42" i="32" s="1"/>
  <c r="V42" i="32" s="1"/>
  <c r="W42" i="32" s="1"/>
  <c r="X42" i="32" s="1"/>
  <c r="Y42" i="32" s="1"/>
  <c r="Z42" i="32" s="1"/>
  <c r="AA42" i="32" s="1"/>
  <c r="G41" i="32"/>
  <c r="H41" i="32" s="1"/>
  <c r="I41" i="32" s="1"/>
  <c r="J41" i="32" s="1"/>
  <c r="K41" i="32" s="1"/>
  <c r="L41" i="32" s="1"/>
  <c r="M41" i="32" s="1"/>
  <c r="N41" i="32" s="1"/>
  <c r="O41" i="32" s="1"/>
  <c r="P41" i="32" s="1"/>
  <c r="R41" i="32" s="1"/>
  <c r="S41" i="32" s="1"/>
  <c r="T41" i="32" s="1"/>
  <c r="U41" i="32" s="1"/>
  <c r="V41" i="32" s="1"/>
  <c r="W41" i="32" s="1"/>
  <c r="X41" i="32" s="1"/>
  <c r="Y41" i="32" s="1"/>
  <c r="Z41" i="32" s="1"/>
  <c r="AA41" i="32" s="1"/>
  <c r="G40" i="32"/>
  <c r="H40" i="32" s="1"/>
  <c r="I40" i="32" s="1"/>
  <c r="J40" i="32" s="1"/>
  <c r="K40" i="32" s="1"/>
  <c r="L40" i="32" s="1"/>
  <c r="M40" i="32" s="1"/>
  <c r="N40" i="32" s="1"/>
  <c r="O40" i="32" s="1"/>
  <c r="P40" i="32" s="1"/>
  <c r="R40" i="32" s="1"/>
  <c r="S40" i="32" s="1"/>
  <c r="T40" i="32" s="1"/>
  <c r="U40" i="32" s="1"/>
  <c r="V40" i="32" s="1"/>
  <c r="W40" i="32" s="1"/>
  <c r="X40" i="32" s="1"/>
  <c r="Y40" i="32" s="1"/>
  <c r="Z40" i="32" s="1"/>
  <c r="AA40" i="32" s="1"/>
  <c r="G39" i="32"/>
  <c r="H39" i="32" s="1"/>
  <c r="I39" i="32" s="1"/>
  <c r="J39" i="32" s="1"/>
  <c r="K39" i="32" s="1"/>
  <c r="L39" i="32" s="1"/>
  <c r="M39" i="32" s="1"/>
  <c r="N39" i="32" s="1"/>
  <c r="O39" i="32" s="1"/>
  <c r="P39" i="32" s="1"/>
  <c r="R39" i="32" s="1"/>
  <c r="S39" i="32" s="1"/>
  <c r="T39" i="32" s="1"/>
  <c r="U39" i="32" s="1"/>
  <c r="V39" i="32" s="1"/>
  <c r="W39" i="32" s="1"/>
  <c r="X39" i="32" s="1"/>
  <c r="Y39" i="32" s="1"/>
  <c r="Z39" i="32" s="1"/>
  <c r="AA39" i="32" s="1"/>
  <c r="G38" i="32"/>
  <c r="H38" i="32" s="1"/>
  <c r="I38" i="32" s="1"/>
  <c r="J38" i="32" s="1"/>
  <c r="K38" i="32" s="1"/>
  <c r="L38" i="32" s="1"/>
  <c r="M38" i="32" s="1"/>
  <c r="N38" i="32" s="1"/>
  <c r="O38" i="32" s="1"/>
  <c r="P38" i="32" s="1"/>
  <c r="R38" i="32" s="1"/>
  <c r="S38" i="32" s="1"/>
  <c r="T38" i="32" s="1"/>
  <c r="U38" i="32" s="1"/>
  <c r="V38" i="32" s="1"/>
  <c r="W38" i="32" s="1"/>
  <c r="X38" i="32" s="1"/>
  <c r="Y38" i="32" s="1"/>
  <c r="Z38" i="32" s="1"/>
  <c r="AA38" i="32" s="1"/>
  <c r="G37" i="32"/>
  <c r="H37" i="32" s="1"/>
  <c r="I37" i="32" s="1"/>
  <c r="J37" i="32" s="1"/>
  <c r="K37" i="32" s="1"/>
  <c r="L37" i="32" s="1"/>
  <c r="M37" i="32" s="1"/>
  <c r="N37" i="32" s="1"/>
  <c r="O37" i="32" s="1"/>
  <c r="P37" i="32" s="1"/>
  <c r="R37" i="32" s="1"/>
  <c r="S37" i="32" s="1"/>
  <c r="T37" i="32" s="1"/>
  <c r="U37" i="32" s="1"/>
  <c r="V37" i="32" s="1"/>
  <c r="W37" i="32" s="1"/>
  <c r="X37" i="32" s="1"/>
  <c r="Y37" i="32" s="1"/>
  <c r="Z37" i="32" s="1"/>
  <c r="AA37" i="32" s="1"/>
  <c r="G36" i="32"/>
  <c r="H36" i="32" s="1"/>
  <c r="I36" i="32" s="1"/>
  <c r="J36" i="32" s="1"/>
  <c r="K36" i="32" s="1"/>
  <c r="L36" i="32" s="1"/>
  <c r="M36" i="32" s="1"/>
  <c r="N36" i="32" s="1"/>
  <c r="O36" i="32" s="1"/>
  <c r="P36" i="32" s="1"/>
  <c r="R36" i="32" s="1"/>
  <c r="S36" i="32" s="1"/>
  <c r="T36" i="32" s="1"/>
  <c r="U36" i="32" s="1"/>
  <c r="V36" i="32" s="1"/>
  <c r="W36" i="32" s="1"/>
  <c r="X36" i="32" s="1"/>
  <c r="Y36" i="32" s="1"/>
  <c r="Z36" i="32" s="1"/>
  <c r="AA36" i="32" s="1"/>
  <c r="G35" i="32"/>
  <c r="H35" i="32" s="1"/>
  <c r="I35" i="32" s="1"/>
  <c r="J35" i="32" s="1"/>
  <c r="K35" i="32" s="1"/>
  <c r="L35" i="32" s="1"/>
  <c r="M35" i="32" s="1"/>
  <c r="N35" i="32" s="1"/>
  <c r="O35" i="32" s="1"/>
  <c r="P35" i="32" s="1"/>
  <c r="R35" i="32" s="1"/>
  <c r="S35" i="32" s="1"/>
  <c r="T35" i="32" s="1"/>
  <c r="U35" i="32" s="1"/>
  <c r="V35" i="32" s="1"/>
  <c r="W35" i="32" s="1"/>
  <c r="X35" i="32" s="1"/>
  <c r="Y35" i="32" s="1"/>
  <c r="Z35" i="32" s="1"/>
  <c r="AA35" i="32" s="1"/>
  <c r="G53" i="31"/>
  <c r="H53" i="31" s="1"/>
  <c r="I53" i="31" s="1"/>
  <c r="J53" i="31" s="1"/>
  <c r="K53" i="31" s="1"/>
  <c r="L53" i="31" s="1"/>
  <c r="M53" i="31" s="1"/>
  <c r="N53" i="31" s="1"/>
  <c r="O53" i="31" s="1"/>
  <c r="P53" i="31" s="1"/>
  <c r="R53" i="31" s="1"/>
  <c r="S53" i="31" s="1"/>
  <c r="T53" i="31" s="1"/>
  <c r="U53" i="31" s="1"/>
  <c r="V53" i="31" s="1"/>
  <c r="W53" i="31" s="1"/>
  <c r="X53" i="31" s="1"/>
  <c r="Y53" i="31" s="1"/>
  <c r="Z53" i="31" s="1"/>
  <c r="AA53" i="31" s="1"/>
  <c r="G52" i="31"/>
  <c r="H52" i="31" s="1"/>
  <c r="I52" i="31" s="1"/>
  <c r="J52" i="31" s="1"/>
  <c r="K52" i="31" s="1"/>
  <c r="L52" i="31" s="1"/>
  <c r="M52" i="31" s="1"/>
  <c r="N52" i="31" s="1"/>
  <c r="O52" i="31" s="1"/>
  <c r="P52" i="31" s="1"/>
  <c r="R52" i="31" s="1"/>
  <c r="S52" i="31" s="1"/>
  <c r="T52" i="31" s="1"/>
  <c r="U52" i="31" s="1"/>
  <c r="V52" i="31" s="1"/>
  <c r="W52" i="31" s="1"/>
  <c r="X52" i="31" s="1"/>
  <c r="Y52" i="31" s="1"/>
  <c r="Z52" i="31" s="1"/>
  <c r="AA52" i="31" s="1"/>
  <c r="G51" i="31"/>
  <c r="H51" i="31" s="1"/>
  <c r="I51" i="31" s="1"/>
  <c r="J51" i="31" s="1"/>
  <c r="K51" i="31" s="1"/>
  <c r="L51" i="31" s="1"/>
  <c r="M51" i="31" s="1"/>
  <c r="N51" i="31" s="1"/>
  <c r="O51" i="31" s="1"/>
  <c r="P51" i="31" s="1"/>
  <c r="R51" i="31" s="1"/>
  <c r="S51" i="31" s="1"/>
  <c r="T51" i="31" s="1"/>
  <c r="U51" i="31" s="1"/>
  <c r="V51" i="31" s="1"/>
  <c r="W51" i="31" s="1"/>
  <c r="X51" i="31" s="1"/>
  <c r="Y51" i="31" s="1"/>
  <c r="Z51" i="31" s="1"/>
  <c r="AA51" i="31" s="1"/>
  <c r="G50" i="31"/>
  <c r="H50" i="31" s="1"/>
  <c r="I50" i="31" s="1"/>
  <c r="J50" i="31" s="1"/>
  <c r="K50" i="31" s="1"/>
  <c r="L50" i="31" s="1"/>
  <c r="M50" i="31" s="1"/>
  <c r="N50" i="31" s="1"/>
  <c r="O50" i="31" s="1"/>
  <c r="P50" i="31" s="1"/>
  <c r="R50" i="31" s="1"/>
  <c r="S50" i="31" s="1"/>
  <c r="T50" i="31" s="1"/>
  <c r="U50" i="31" s="1"/>
  <c r="V50" i="31" s="1"/>
  <c r="W50" i="31" s="1"/>
  <c r="X50" i="31" s="1"/>
  <c r="Y50" i="31" s="1"/>
  <c r="Z50" i="31" s="1"/>
  <c r="AA50" i="31" s="1"/>
  <c r="H49" i="31"/>
  <c r="I49" i="31" s="1"/>
  <c r="J49" i="31" s="1"/>
  <c r="K49" i="31" s="1"/>
  <c r="L49" i="31" s="1"/>
  <c r="M49" i="31" s="1"/>
  <c r="N49" i="31" s="1"/>
  <c r="O49" i="31" s="1"/>
  <c r="P49" i="31" s="1"/>
  <c r="R49" i="31" s="1"/>
  <c r="S49" i="31" s="1"/>
  <c r="T49" i="31" s="1"/>
  <c r="U49" i="31" s="1"/>
  <c r="V49" i="31" s="1"/>
  <c r="W49" i="31" s="1"/>
  <c r="X49" i="31" s="1"/>
  <c r="Y49" i="31" s="1"/>
  <c r="Z49" i="31" s="1"/>
  <c r="AA49" i="31" s="1"/>
  <c r="G49" i="31"/>
  <c r="G48" i="31"/>
  <c r="H48" i="31" s="1"/>
  <c r="I48" i="31" s="1"/>
  <c r="J48" i="31" s="1"/>
  <c r="K48" i="31" s="1"/>
  <c r="L48" i="31" s="1"/>
  <c r="M48" i="31" s="1"/>
  <c r="N48" i="31" s="1"/>
  <c r="O48" i="31" s="1"/>
  <c r="P48" i="31" s="1"/>
  <c r="R48" i="31" s="1"/>
  <c r="S48" i="31" s="1"/>
  <c r="T48" i="31" s="1"/>
  <c r="U48" i="31" s="1"/>
  <c r="V48" i="31" s="1"/>
  <c r="W48" i="31" s="1"/>
  <c r="X48" i="31" s="1"/>
  <c r="Y48" i="31" s="1"/>
  <c r="Z48" i="31" s="1"/>
  <c r="AA48" i="31" s="1"/>
  <c r="G47" i="31"/>
  <c r="H47" i="31" s="1"/>
  <c r="I47" i="31" s="1"/>
  <c r="J47" i="31" s="1"/>
  <c r="K47" i="31" s="1"/>
  <c r="L47" i="31" s="1"/>
  <c r="M47" i="31" s="1"/>
  <c r="N47" i="31" s="1"/>
  <c r="O47" i="31" s="1"/>
  <c r="P47" i="31" s="1"/>
  <c r="R47" i="31" s="1"/>
  <c r="S47" i="31" s="1"/>
  <c r="T47" i="31" s="1"/>
  <c r="U47" i="31" s="1"/>
  <c r="V47" i="31" s="1"/>
  <c r="W47" i="31" s="1"/>
  <c r="X47" i="31" s="1"/>
  <c r="Y47" i="31" s="1"/>
  <c r="Z47" i="31" s="1"/>
  <c r="AA47" i="31" s="1"/>
  <c r="G46" i="31"/>
  <c r="H46" i="31" s="1"/>
  <c r="I46" i="31" s="1"/>
  <c r="J46" i="31" s="1"/>
  <c r="K46" i="31" s="1"/>
  <c r="L46" i="31" s="1"/>
  <c r="M46" i="31" s="1"/>
  <c r="N46" i="31" s="1"/>
  <c r="O46" i="31" s="1"/>
  <c r="P46" i="31" s="1"/>
  <c r="R46" i="31" s="1"/>
  <c r="S46" i="31" s="1"/>
  <c r="T46" i="31" s="1"/>
  <c r="U46" i="31" s="1"/>
  <c r="V46" i="31" s="1"/>
  <c r="W46" i="31" s="1"/>
  <c r="X46" i="31" s="1"/>
  <c r="Y46" i="31" s="1"/>
  <c r="Z46" i="31" s="1"/>
  <c r="AA46" i="31" s="1"/>
  <c r="G45" i="31"/>
  <c r="H45" i="31" s="1"/>
  <c r="I45" i="31" s="1"/>
  <c r="J45" i="31" s="1"/>
  <c r="K45" i="31" s="1"/>
  <c r="L45" i="31" s="1"/>
  <c r="M45" i="31" s="1"/>
  <c r="N45" i="31" s="1"/>
  <c r="O45" i="31" s="1"/>
  <c r="P45" i="31" s="1"/>
  <c r="R45" i="31" s="1"/>
  <c r="S45" i="31" s="1"/>
  <c r="T45" i="31" s="1"/>
  <c r="U45" i="31" s="1"/>
  <c r="V45" i="31" s="1"/>
  <c r="W45" i="31" s="1"/>
  <c r="X45" i="31" s="1"/>
  <c r="Y45" i="31" s="1"/>
  <c r="Z45" i="31" s="1"/>
  <c r="AA45" i="31" s="1"/>
  <c r="G44" i="31"/>
  <c r="H44" i="31" s="1"/>
  <c r="I44" i="31" s="1"/>
  <c r="J44" i="31" s="1"/>
  <c r="K44" i="31" s="1"/>
  <c r="L44" i="31" s="1"/>
  <c r="M44" i="31" s="1"/>
  <c r="N44" i="31" s="1"/>
  <c r="O44" i="31" s="1"/>
  <c r="P44" i="31" s="1"/>
  <c r="R44" i="31" s="1"/>
  <c r="S44" i="31" s="1"/>
  <c r="T44" i="31" s="1"/>
  <c r="U44" i="31" s="1"/>
  <c r="V44" i="31" s="1"/>
  <c r="W44" i="31" s="1"/>
  <c r="X44" i="31" s="1"/>
  <c r="Y44" i="31" s="1"/>
  <c r="Z44" i="31" s="1"/>
  <c r="AA44" i="31" s="1"/>
  <c r="G43" i="31"/>
  <c r="H43" i="31" s="1"/>
  <c r="I43" i="31" s="1"/>
  <c r="J43" i="31" s="1"/>
  <c r="K43" i="31" s="1"/>
  <c r="L43" i="31" s="1"/>
  <c r="M43" i="31" s="1"/>
  <c r="N43" i="31" s="1"/>
  <c r="O43" i="31" s="1"/>
  <c r="P43" i="31" s="1"/>
  <c r="R43" i="31" s="1"/>
  <c r="S43" i="31" s="1"/>
  <c r="T43" i="31" s="1"/>
  <c r="U43" i="31" s="1"/>
  <c r="V43" i="31" s="1"/>
  <c r="W43" i="31" s="1"/>
  <c r="X43" i="31" s="1"/>
  <c r="Y43" i="31" s="1"/>
  <c r="Z43" i="31" s="1"/>
  <c r="AA43" i="31" s="1"/>
  <c r="G42" i="31"/>
  <c r="H42" i="31" s="1"/>
  <c r="I42" i="31" s="1"/>
  <c r="J42" i="31" s="1"/>
  <c r="K42" i="31" s="1"/>
  <c r="L42" i="31" s="1"/>
  <c r="M42" i="31" s="1"/>
  <c r="N42" i="31" s="1"/>
  <c r="O42" i="31" s="1"/>
  <c r="P42" i="31" s="1"/>
  <c r="R42" i="31" s="1"/>
  <c r="S42" i="31" s="1"/>
  <c r="T42" i="31" s="1"/>
  <c r="U42" i="31" s="1"/>
  <c r="V42" i="31" s="1"/>
  <c r="W42" i="31" s="1"/>
  <c r="X42" i="31" s="1"/>
  <c r="Y42" i="31" s="1"/>
  <c r="Z42" i="31" s="1"/>
  <c r="AA42" i="31" s="1"/>
  <c r="G41" i="31"/>
  <c r="H41" i="31" s="1"/>
  <c r="I41" i="31" s="1"/>
  <c r="J41" i="31" s="1"/>
  <c r="K41" i="31" s="1"/>
  <c r="L41" i="31" s="1"/>
  <c r="M41" i="31" s="1"/>
  <c r="N41" i="31" s="1"/>
  <c r="O41" i="31" s="1"/>
  <c r="P41" i="31" s="1"/>
  <c r="R41" i="31" s="1"/>
  <c r="S41" i="31" s="1"/>
  <c r="T41" i="31" s="1"/>
  <c r="U41" i="31" s="1"/>
  <c r="V41" i="31" s="1"/>
  <c r="W41" i="31" s="1"/>
  <c r="X41" i="31" s="1"/>
  <c r="Y41" i="31" s="1"/>
  <c r="Z41" i="31" s="1"/>
  <c r="AA41" i="31" s="1"/>
  <c r="G53" i="30"/>
  <c r="H53" i="30" s="1"/>
  <c r="I53" i="30" s="1"/>
  <c r="J53" i="30" s="1"/>
  <c r="K53" i="30" s="1"/>
  <c r="L53" i="30" s="1"/>
  <c r="M53" i="30" s="1"/>
  <c r="N53" i="30" s="1"/>
  <c r="O53" i="30" s="1"/>
  <c r="P53" i="30" s="1"/>
  <c r="R53" i="30" s="1"/>
  <c r="S53" i="30" s="1"/>
  <c r="T53" i="30" s="1"/>
  <c r="U53" i="30" s="1"/>
  <c r="V53" i="30" s="1"/>
  <c r="W53" i="30" s="1"/>
  <c r="X53" i="30" s="1"/>
  <c r="Y53" i="30" s="1"/>
  <c r="Z53" i="30" s="1"/>
  <c r="AA53" i="30" s="1"/>
  <c r="G52" i="30"/>
  <c r="H52" i="30" s="1"/>
  <c r="I52" i="30" s="1"/>
  <c r="J52" i="30" s="1"/>
  <c r="K52" i="30" s="1"/>
  <c r="L52" i="30" s="1"/>
  <c r="M52" i="30" s="1"/>
  <c r="N52" i="30" s="1"/>
  <c r="O52" i="30" s="1"/>
  <c r="P52" i="30" s="1"/>
  <c r="R52" i="30" s="1"/>
  <c r="S52" i="30" s="1"/>
  <c r="T52" i="30" s="1"/>
  <c r="U52" i="30" s="1"/>
  <c r="V52" i="30" s="1"/>
  <c r="W52" i="30" s="1"/>
  <c r="X52" i="30" s="1"/>
  <c r="Y52" i="30" s="1"/>
  <c r="Z52" i="30" s="1"/>
  <c r="AA52" i="30" s="1"/>
  <c r="G51" i="30"/>
  <c r="H51" i="30" s="1"/>
  <c r="I51" i="30" s="1"/>
  <c r="J51" i="30" s="1"/>
  <c r="K51" i="30" s="1"/>
  <c r="L51" i="30" s="1"/>
  <c r="M51" i="30" s="1"/>
  <c r="N51" i="30" s="1"/>
  <c r="O51" i="30" s="1"/>
  <c r="P51" i="30" s="1"/>
  <c r="R51" i="30" s="1"/>
  <c r="S51" i="30" s="1"/>
  <c r="T51" i="30" s="1"/>
  <c r="U51" i="30" s="1"/>
  <c r="V51" i="30" s="1"/>
  <c r="W51" i="30" s="1"/>
  <c r="X51" i="30" s="1"/>
  <c r="Y51" i="30" s="1"/>
  <c r="Z51" i="30" s="1"/>
  <c r="AA51" i="30" s="1"/>
  <c r="G50" i="30"/>
  <c r="H50" i="30" s="1"/>
  <c r="I50" i="30" s="1"/>
  <c r="J50" i="30" s="1"/>
  <c r="K50" i="30" s="1"/>
  <c r="L50" i="30" s="1"/>
  <c r="M50" i="30" s="1"/>
  <c r="N50" i="30" s="1"/>
  <c r="O50" i="30" s="1"/>
  <c r="P50" i="30" s="1"/>
  <c r="R50" i="30" s="1"/>
  <c r="S50" i="30" s="1"/>
  <c r="T50" i="30" s="1"/>
  <c r="U50" i="30" s="1"/>
  <c r="V50" i="30" s="1"/>
  <c r="W50" i="30" s="1"/>
  <c r="X50" i="30" s="1"/>
  <c r="Y50" i="30" s="1"/>
  <c r="Z50" i="30" s="1"/>
  <c r="AA50" i="30" s="1"/>
  <c r="G49" i="30"/>
  <c r="H49" i="30" s="1"/>
  <c r="I49" i="30" s="1"/>
  <c r="J49" i="30" s="1"/>
  <c r="K49" i="30" s="1"/>
  <c r="L49" i="30" s="1"/>
  <c r="M49" i="30" s="1"/>
  <c r="N49" i="30" s="1"/>
  <c r="O49" i="30" s="1"/>
  <c r="P49" i="30" s="1"/>
  <c r="R49" i="30" s="1"/>
  <c r="S49" i="30" s="1"/>
  <c r="T49" i="30" s="1"/>
  <c r="U49" i="30" s="1"/>
  <c r="V49" i="30" s="1"/>
  <c r="W49" i="30" s="1"/>
  <c r="X49" i="30" s="1"/>
  <c r="Y49" i="30" s="1"/>
  <c r="Z49" i="30" s="1"/>
  <c r="AA49" i="30" s="1"/>
  <c r="G48" i="30"/>
  <c r="H48" i="30" s="1"/>
  <c r="I48" i="30" s="1"/>
  <c r="J48" i="30" s="1"/>
  <c r="K48" i="30" s="1"/>
  <c r="L48" i="30" s="1"/>
  <c r="M48" i="30" s="1"/>
  <c r="N48" i="30" s="1"/>
  <c r="O48" i="30" s="1"/>
  <c r="P48" i="30" s="1"/>
  <c r="R48" i="30" s="1"/>
  <c r="S48" i="30" s="1"/>
  <c r="T48" i="30" s="1"/>
  <c r="U48" i="30" s="1"/>
  <c r="V48" i="30" s="1"/>
  <c r="W48" i="30" s="1"/>
  <c r="X48" i="30" s="1"/>
  <c r="Y48" i="30" s="1"/>
  <c r="Z48" i="30" s="1"/>
  <c r="AA48" i="30" s="1"/>
  <c r="G47" i="30"/>
  <c r="H47" i="30" s="1"/>
  <c r="I47" i="30" s="1"/>
  <c r="J47" i="30" s="1"/>
  <c r="K47" i="30" s="1"/>
  <c r="L47" i="30" s="1"/>
  <c r="M47" i="30" s="1"/>
  <c r="N47" i="30" s="1"/>
  <c r="O47" i="30" s="1"/>
  <c r="P47" i="30" s="1"/>
  <c r="R47" i="30" s="1"/>
  <c r="S47" i="30" s="1"/>
  <c r="T47" i="30" s="1"/>
  <c r="U47" i="30" s="1"/>
  <c r="V47" i="30" s="1"/>
  <c r="W47" i="30" s="1"/>
  <c r="X47" i="30" s="1"/>
  <c r="Y47" i="30" s="1"/>
  <c r="Z47" i="30" s="1"/>
  <c r="AA47" i="30" s="1"/>
  <c r="G46" i="30"/>
  <c r="H46" i="30" s="1"/>
  <c r="I46" i="30" s="1"/>
  <c r="J46" i="30" s="1"/>
  <c r="K46" i="30" s="1"/>
  <c r="L46" i="30" s="1"/>
  <c r="M46" i="30" s="1"/>
  <c r="N46" i="30" s="1"/>
  <c r="O46" i="30" s="1"/>
  <c r="P46" i="30" s="1"/>
  <c r="R46" i="30" s="1"/>
  <c r="S46" i="30" s="1"/>
  <c r="T46" i="30" s="1"/>
  <c r="U46" i="30" s="1"/>
  <c r="V46" i="30" s="1"/>
  <c r="W46" i="30" s="1"/>
  <c r="X46" i="30" s="1"/>
  <c r="Y46" i="30" s="1"/>
  <c r="Z46" i="30" s="1"/>
  <c r="AA46" i="30" s="1"/>
  <c r="G45" i="30"/>
  <c r="H45" i="30" s="1"/>
  <c r="I45" i="30" s="1"/>
  <c r="J45" i="30" s="1"/>
  <c r="K45" i="30" s="1"/>
  <c r="L45" i="30" s="1"/>
  <c r="M45" i="30" s="1"/>
  <c r="N45" i="30" s="1"/>
  <c r="O45" i="30" s="1"/>
  <c r="P45" i="30" s="1"/>
  <c r="R45" i="30" s="1"/>
  <c r="S45" i="30" s="1"/>
  <c r="T45" i="30" s="1"/>
  <c r="U45" i="30" s="1"/>
  <c r="V45" i="30" s="1"/>
  <c r="W45" i="30" s="1"/>
  <c r="X45" i="30" s="1"/>
  <c r="Y45" i="30" s="1"/>
  <c r="Z45" i="30" s="1"/>
  <c r="AA45" i="30" s="1"/>
  <c r="G44" i="30"/>
  <c r="H44" i="30" s="1"/>
  <c r="I44" i="30" s="1"/>
  <c r="J44" i="30" s="1"/>
  <c r="K44" i="30" s="1"/>
  <c r="L44" i="30" s="1"/>
  <c r="M44" i="30" s="1"/>
  <c r="N44" i="30" s="1"/>
  <c r="O44" i="30" s="1"/>
  <c r="P44" i="30" s="1"/>
  <c r="R44" i="30" s="1"/>
  <c r="S44" i="30" s="1"/>
  <c r="T44" i="30" s="1"/>
  <c r="U44" i="30" s="1"/>
  <c r="V44" i="30" s="1"/>
  <c r="W44" i="30" s="1"/>
  <c r="X44" i="30" s="1"/>
  <c r="Y44" i="30" s="1"/>
  <c r="Z44" i="30" s="1"/>
  <c r="AA44" i="30" s="1"/>
  <c r="G43" i="30"/>
  <c r="H43" i="30" s="1"/>
  <c r="I43" i="30" s="1"/>
  <c r="J43" i="30" s="1"/>
  <c r="K43" i="30" s="1"/>
  <c r="L43" i="30" s="1"/>
  <c r="M43" i="30" s="1"/>
  <c r="N43" i="30" s="1"/>
  <c r="O43" i="30" s="1"/>
  <c r="P43" i="30" s="1"/>
  <c r="R43" i="30" s="1"/>
  <c r="S43" i="30" s="1"/>
  <c r="T43" i="30" s="1"/>
  <c r="U43" i="30" s="1"/>
  <c r="V43" i="30" s="1"/>
  <c r="W43" i="30" s="1"/>
  <c r="X43" i="30" s="1"/>
  <c r="Y43" i="30" s="1"/>
  <c r="Z43" i="30" s="1"/>
  <c r="AA43" i="30" s="1"/>
  <c r="G42" i="30"/>
  <c r="H42" i="30" s="1"/>
  <c r="I42" i="30" s="1"/>
  <c r="J42" i="30" s="1"/>
  <c r="K42" i="30" s="1"/>
  <c r="L42" i="30" s="1"/>
  <c r="M42" i="30" s="1"/>
  <c r="N42" i="30" s="1"/>
  <c r="O42" i="30" s="1"/>
  <c r="P42" i="30" s="1"/>
  <c r="R42" i="30" s="1"/>
  <c r="S42" i="30" s="1"/>
  <c r="T42" i="30" s="1"/>
  <c r="U42" i="30" s="1"/>
  <c r="V42" i="30" s="1"/>
  <c r="W42" i="30" s="1"/>
  <c r="X42" i="30" s="1"/>
  <c r="Y42" i="30" s="1"/>
  <c r="Z42" i="30" s="1"/>
  <c r="AA42" i="30" s="1"/>
  <c r="G41" i="30"/>
  <c r="H41" i="30" s="1"/>
  <c r="I41" i="30" s="1"/>
  <c r="J41" i="30" s="1"/>
  <c r="K41" i="30" s="1"/>
  <c r="L41" i="30" s="1"/>
  <c r="M41" i="30" s="1"/>
  <c r="N41" i="30" s="1"/>
  <c r="O41" i="30" s="1"/>
  <c r="P41" i="30" s="1"/>
  <c r="R41" i="30" s="1"/>
  <c r="S41" i="30" s="1"/>
  <c r="T41" i="30" s="1"/>
  <c r="U41" i="30" s="1"/>
  <c r="V41" i="30" s="1"/>
  <c r="W41" i="30" s="1"/>
  <c r="X41" i="30" s="1"/>
  <c r="Y41" i="30" s="1"/>
  <c r="Z41" i="30" s="1"/>
  <c r="AA41" i="30" s="1"/>
  <c r="G53" i="29"/>
  <c r="H53" i="29" s="1"/>
  <c r="I53" i="29" s="1"/>
  <c r="J53" i="29" s="1"/>
  <c r="K53" i="29" s="1"/>
  <c r="L53" i="29" s="1"/>
  <c r="M53" i="29" s="1"/>
  <c r="N53" i="29" s="1"/>
  <c r="O53" i="29" s="1"/>
  <c r="P53" i="29" s="1"/>
  <c r="R53" i="29" s="1"/>
  <c r="S53" i="29" s="1"/>
  <c r="T53" i="29" s="1"/>
  <c r="U53" i="29" s="1"/>
  <c r="V53" i="29" s="1"/>
  <c r="W53" i="29" s="1"/>
  <c r="X53" i="29" s="1"/>
  <c r="Y53" i="29" s="1"/>
  <c r="Z53" i="29" s="1"/>
  <c r="AA53" i="29" s="1"/>
  <c r="G52" i="29"/>
  <c r="H52" i="29" s="1"/>
  <c r="I52" i="29" s="1"/>
  <c r="J52" i="29" s="1"/>
  <c r="K52" i="29" s="1"/>
  <c r="L52" i="29" s="1"/>
  <c r="M52" i="29" s="1"/>
  <c r="N52" i="29" s="1"/>
  <c r="O52" i="29" s="1"/>
  <c r="P52" i="29" s="1"/>
  <c r="R52" i="29" s="1"/>
  <c r="S52" i="29" s="1"/>
  <c r="T52" i="29" s="1"/>
  <c r="U52" i="29" s="1"/>
  <c r="V52" i="29" s="1"/>
  <c r="W52" i="29" s="1"/>
  <c r="X52" i="29" s="1"/>
  <c r="Y52" i="29" s="1"/>
  <c r="Z52" i="29" s="1"/>
  <c r="AA52" i="29" s="1"/>
  <c r="G51" i="29"/>
  <c r="H51" i="29" s="1"/>
  <c r="I51" i="29" s="1"/>
  <c r="J51" i="29" s="1"/>
  <c r="K51" i="29" s="1"/>
  <c r="L51" i="29" s="1"/>
  <c r="M51" i="29" s="1"/>
  <c r="N51" i="29" s="1"/>
  <c r="O51" i="29" s="1"/>
  <c r="P51" i="29" s="1"/>
  <c r="R51" i="29" s="1"/>
  <c r="S51" i="29" s="1"/>
  <c r="T51" i="29" s="1"/>
  <c r="U51" i="29" s="1"/>
  <c r="V51" i="29" s="1"/>
  <c r="W51" i="29" s="1"/>
  <c r="X51" i="29" s="1"/>
  <c r="Y51" i="29" s="1"/>
  <c r="Z51" i="29" s="1"/>
  <c r="AA51" i="29" s="1"/>
  <c r="G50" i="29"/>
  <c r="H50" i="29" s="1"/>
  <c r="I50" i="29" s="1"/>
  <c r="J50" i="29" s="1"/>
  <c r="K50" i="29" s="1"/>
  <c r="L50" i="29" s="1"/>
  <c r="M50" i="29" s="1"/>
  <c r="N50" i="29" s="1"/>
  <c r="O50" i="29" s="1"/>
  <c r="P50" i="29" s="1"/>
  <c r="R50" i="29" s="1"/>
  <c r="S50" i="29" s="1"/>
  <c r="T50" i="29" s="1"/>
  <c r="U50" i="29" s="1"/>
  <c r="V50" i="29" s="1"/>
  <c r="W50" i="29" s="1"/>
  <c r="X50" i="29" s="1"/>
  <c r="Y50" i="29" s="1"/>
  <c r="Z50" i="29" s="1"/>
  <c r="AA50" i="29" s="1"/>
  <c r="G49" i="29"/>
  <c r="H49" i="29" s="1"/>
  <c r="I49" i="29" s="1"/>
  <c r="J49" i="29" s="1"/>
  <c r="K49" i="29" s="1"/>
  <c r="L49" i="29" s="1"/>
  <c r="M49" i="29" s="1"/>
  <c r="N49" i="29" s="1"/>
  <c r="O49" i="29" s="1"/>
  <c r="P49" i="29" s="1"/>
  <c r="R49" i="29" s="1"/>
  <c r="S49" i="29" s="1"/>
  <c r="T49" i="29" s="1"/>
  <c r="U49" i="29" s="1"/>
  <c r="V49" i="29" s="1"/>
  <c r="W49" i="29" s="1"/>
  <c r="X49" i="29" s="1"/>
  <c r="Y49" i="29" s="1"/>
  <c r="Z49" i="29" s="1"/>
  <c r="AA49" i="29" s="1"/>
  <c r="G48" i="29"/>
  <c r="H48" i="29" s="1"/>
  <c r="I48" i="29" s="1"/>
  <c r="J48" i="29" s="1"/>
  <c r="K48" i="29" s="1"/>
  <c r="L48" i="29" s="1"/>
  <c r="M48" i="29" s="1"/>
  <c r="N48" i="29" s="1"/>
  <c r="O48" i="29" s="1"/>
  <c r="P48" i="29" s="1"/>
  <c r="R48" i="29" s="1"/>
  <c r="S48" i="29" s="1"/>
  <c r="T48" i="29" s="1"/>
  <c r="U48" i="29" s="1"/>
  <c r="V48" i="29" s="1"/>
  <c r="W48" i="29" s="1"/>
  <c r="X48" i="29" s="1"/>
  <c r="Y48" i="29" s="1"/>
  <c r="Z48" i="29" s="1"/>
  <c r="AA48" i="29" s="1"/>
  <c r="G47" i="29"/>
  <c r="H47" i="29" s="1"/>
  <c r="I47" i="29" s="1"/>
  <c r="J47" i="29" s="1"/>
  <c r="K47" i="29" s="1"/>
  <c r="L47" i="29" s="1"/>
  <c r="M47" i="29" s="1"/>
  <c r="N47" i="29" s="1"/>
  <c r="O47" i="29" s="1"/>
  <c r="P47" i="29" s="1"/>
  <c r="R47" i="29" s="1"/>
  <c r="S47" i="29" s="1"/>
  <c r="T47" i="29" s="1"/>
  <c r="U47" i="29" s="1"/>
  <c r="V47" i="29" s="1"/>
  <c r="W47" i="29" s="1"/>
  <c r="X47" i="29" s="1"/>
  <c r="Y47" i="29" s="1"/>
  <c r="Z47" i="29" s="1"/>
  <c r="AA47" i="29" s="1"/>
  <c r="G46" i="29"/>
  <c r="H46" i="29" s="1"/>
  <c r="I46" i="29" s="1"/>
  <c r="J46" i="29" s="1"/>
  <c r="K46" i="29" s="1"/>
  <c r="L46" i="29" s="1"/>
  <c r="M46" i="29" s="1"/>
  <c r="N46" i="29" s="1"/>
  <c r="O46" i="29" s="1"/>
  <c r="P46" i="29" s="1"/>
  <c r="R46" i="29" s="1"/>
  <c r="S46" i="29" s="1"/>
  <c r="T46" i="29" s="1"/>
  <c r="U46" i="29" s="1"/>
  <c r="V46" i="29" s="1"/>
  <c r="W46" i="29" s="1"/>
  <c r="X46" i="29" s="1"/>
  <c r="Y46" i="29" s="1"/>
  <c r="Z46" i="29" s="1"/>
  <c r="AA46" i="29" s="1"/>
  <c r="H45" i="29"/>
  <c r="I45" i="29" s="1"/>
  <c r="J45" i="29" s="1"/>
  <c r="K45" i="29" s="1"/>
  <c r="L45" i="29" s="1"/>
  <c r="M45" i="29" s="1"/>
  <c r="N45" i="29" s="1"/>
  <c r="O45" i="29" s="1"/>
  <c r="P45" i="29" s="1"/>
  <c r="R45" i="29" s="1"/>
  <c r="S45" i="29" s="1"/>
  <c r="T45" i="29" s="1"/>
  <c r="U45" i="29" s="1"/>
  <c r="V45" i="29" s="1"/>
  <c r="W45" i="29" s="1"/>
  <c r="X45" i="29" s="1"/>
  <c r="Y45" i="29" s="1"/>
  <c r="Z45" i="29" s="1"/>
  <c r="AA45" i="29" s="1"/>
  <c r="G45" i="29"/>
  <c r="G44" i="29"/>
  <c r="H44" i="29" s="1"/>
  <c r="I44" i="29" s="1"/>
  <c r="J44" i="29" s="1"/>
  <c r="K44" i="29" s="1"/>
  <c r="L44" i="29" s="1"/>
  <c r="M44" i="29" s="1"/>
  <c r="N44" i="29" s="1"/>
  <c r="O44" i="29" s="1"/>
  <c r="P44" i="29" s="1"/>
  <c r="R44" i="29" s="1"/>
  <c r="S44" i="29" s="1"/>
  <c r="T44" i="29" s="1"/>
  <c r="U44" i="29" s="1"/>
  <c r="V44" i="29" s="1"/>
  <c r="W44" i="29" s="1"/>
  <c r="X44" i="29" s="1"/>
  <c r="Y44" i="29" s="1"/>
  <c r="Z44" i="29" s="1"/>
  <c r="AA44" i="29" s="1"/>
  <c r="G43" i="29"/>
  <c r="H43" i="29" s="1"/>
  <c r="I43" i="29" s="1"/>
  <c r="J43" i="29" s="1"/>
  <c r="K43" i="29" s="1"/>
  <c r="L43" i="29" s="1"/>
  <c r="M43" i="29" s="1"/>
  <c r="N43" i="29" s="1"/>
  <c r="O43" i="29" s="1"/>
  <c r="P43" i="29" s="1"/>
  <c r="R43" i="29" s="1"/>
  <c r="S43" i="29" s="1"/>
  <c r="T43" i="29" s="1"/>
  <c r="U43" i="29" s="1"/>
  <c r="V43" i="29" s="1"/>
  <c r="W43" i="29" s="1"/>
  <c r="X43" i="29" s="1"/>
  <c r="Y43" i="29" s="1"/>
  <c r="Z43" i="29" s="1"/>
  <c r="AA43" i="29" s="1"/>
  <c r="G42" i="29"/>
  <c r="H42" i="29" s="1"/>
  <c r="I42" i="29" s="1"/>
  <c r="J42" i="29" s="1"/>
  <c r="K42" i="29" s="1"/>
  <c r="L42" i="29" s="1"/>
  <c r="M42" i="29" s="1"/>
  <c r="N42" i="29" s="1"/>
  <c r="O42" i="29" s="1"/>
  <c r="P42" i="29" s="1"/>
  <c r="R42" i="29" s="1"/>
  <c r="S42" i="29" s="1"/>
  <c r="T42" i="29" s="1"/>
  <c r="U42" i="29" s="1"/>
  <c r="V42" i="29" s="1"/>
  <c r="W42" i="29" s="1"/>
  <c r="X42" i="29" s="1"/>
  <c r="Y42" i="29" s="1"/>
  <c r="Z42" i="29" s="1"/>
  <c r="AA42" i="29" s="1"/>
  <c r="G41" i="29"/>
  <c r="H41" i="29" s="1"/>
  <c r="I41" i="29" s="1"/>
  <c r="J41" i="29" s="1"/>
  <c r="K41" i="29" s="1"/>
  <c r="L41" i="29" s="1"/>
  <c r="M41" i="29" s="1"/>
  <c r="N41" i="29" s="1"/>
  <c r="O41" i="29" s="1"/>
  <c r="P41" i="29" s="1"/>
  <c r="R41" i="29" s="1"/>
  <c r="S41" i="29" s="1"/>
  <c r="T41" i="29" s="1"/>
  <c r="U41" i="29" s="1"/>
  <c r="V41" i="29" s="1"/>
  <c r="W41" i="29" s="1"/>
  <c r="X41" i="29" s="1"/>
  <c r="Y41" i="29" s="1"/>
  <c r="Z41" i="29" s="1"/>
  <c r="AA41" i="29" s="1"/>
  <c r="G53" i="10"/>
  <c r="H53" i="10" s="1"/>
  <c r="I53" i="10" s="1"/>
  <c r="J53" i="10" s="1"/>
  <c r="K53" i="10" s="1"/>
  <c r="L53" i="10" s="1"/>
  <c r="M53" i="10" s="1"/>
  <c r="N53" i="10" s="1"/>
  <c r="O53" i="10" s="1"/>
  <c r="P53" i="10" s="1"/>
  <c r="R53" i="10" s="1"/>
  <c r="S53" i="10" s="1"/>
  <c r="T53" i="10" s="1"/>
  <c r="U53" i="10" s="1"/>
  <c r="V53" i="10" s="1"/>
  <c r="W53" i="10" s="1"/>
  <c r="X53" i="10" s="1"/>
  <c r="Y53" i="10" s="1"/>
  <c r="Z53" i="10" s="1"/>
  <c r="AA53" i="10" s="1"/>
  <c r="G52" i="10"/>
  <c r="H52" i="10" s="1"/>
  <c r="I52" i="10" s="1"/>
  <c r="J52" i="10" s="1"/>
  <c r="K52" i="10" s="1"/>
  <c r="L52" i="10" s="1"/>
  <c r="M52" i="10" s="1"/>
  <c r="N52" i="10" s="1"/>
  <c r="O52" i="10" s="1"/>
  <c r="P52" i="10" s="1"/>
  <c r="R52" i="10" s="1"/>
  <c r="S52" i="10" s="1"/>
  <c r="T52" i="10" s="1"/>
  <c r="U52" i="10" s="1"/>
  <c r="V52" i="10" s="1"/>
  <c r="W52" i="10" s="1"/>
  <c r="X52" i="10" s="1"/>
  <c r="Y52" i="10" s="1"/>
  <c r="Z52" i="10" s="1"/>
  <c r="AA52" i="10" s="1"/>
  <c r="G51" i="10"/>
  <c r="H51" i="10" s="1"/>
  <c r="I51" i="10" s="1"/>
  <c r="J51" i="10" s="1"/>
  <c r="K51" i="10" s="1"/>
  <c r="L51" i="10" s="1"/>
  <c r="M51" i="10" s="1"/>
  <c r="N51" i="10" s="1"/>
  <c r="O51" i="10" s="1"/>
  <c r="P51" i="10" s="1"/>
  <c r="R51" i="10" s="1"/>
  <c r="S51" i="10" s="1"/>
  <c r="T51" i="10" s="1"/>
  <c r="U51" i="10" s="1"/>
  <c r="V51" i="10" s="1"/>
  <c r="W51" i="10" s="1"/>
  <c r="X51" i="10" s="1"/>
  <c r="Y51" i="10" s="1"/>
  <c r="Z51" i="10" s="1"/>
  <c r="AA51" i="10" s="1"/>
  <c r="G50" i="10"/>
  <c r="H50" i="10" s="1"/>
  <c r="I50" i="10" s="1"/>
  <c r="J50" i="10" s="1"/>
  <c r="K50" i="10" s="1"/>
  <c r="L50" i="10" s="1"/>
  <c r="M50" i="10" s="1"/>
  <c r="N50" i="10" s="1"/>
  <c r="O50" i="10" s="1"/>
  <c r="P50" i="10" s="1"/>
  <c r="R50" i="10" s="1"/>
  <c r="S50" i="10" s="1"/>
  <c r="T50" i="10" s="1"/>
  <c r="U50" i="10" s="1"/>
  <c r="V50" i="10" s="1"/>
  <c r="W50" i="10" s="1"/>
  <c r="X50" i="10" s="1"/>
  <c r="Y50" i="10" s="1"/>
  <c r="Z50" i="10" s="1"/>
  <c r="AA50" i="10" s="1"/>
  <c r="G49" i="10"/>
  <c r="H49" i="10" s="1"/>
  <c r="I49" i="10" s="1"/>
  <c r="J49" i="10" s="1"/>
  <c r="K49" i="10" s="1"/>
  <c r="L49" i="10" s="1"/>
  <c r="M49" i="10" s="1"/>
  <c r="N49" i="10" s="1"/>
  <c r="O49" i="10" s="1"/>
  <c r="P49" i="10" s="1"/>
  <c r="R49" i="10" s="1"/>
  <c r="S49" i="10" s="1"/>
  <c r="T49" i="10" s="1"/>
  <c r="U49" i="10" s="1"/>
  <c r="V49" i="10" s="1"/>
  <c r="W49" i="10" s="1"/>
  <c r="X49" i="10" s="1"/>
  <c r="Y49" i="10" s="1"/>
  <c r="Z49" i="10" s="1"/>
  <c r="AA49" i="10" s="1"/>
  <c r="G48" i="10"/>
  <c r="H48" i="10" s="1"/>
  <c r="I48" i="10" s="1"/>
  <c r="J48" i="10" s="1"/>
  <c r="K48" i="10" s="1"/>
  <c r="L48" i="10" s="1"/>
  <c r="M48" i="10" s="1"/>
  <c r="N48" i="10" s="1"/>
  <c r="O48" i="10" s="1"/>
  <c r="P48" i="10" s="1"/>
  <c r="R48" i="10" s="1"/>
  <c r="S48" i="10" s="1"/>
  <c r="T48" i="10" s="1"/>
  <c r="U48" i="10" s="1"/>
  <c r="V48" i="10" s="1"/>
  <c r="W48" i="10" s="1"/>
  <c r="X48" i="10" s="1"/>
  <c r="Y48" i="10" s="1"/>
  <c r="Z48" i="10" s="1"/>
  <c r="AA48" i="10" s="1"/>
  <c r="G47" i="10"/>
  <c r="H47" i="10" s="1"/>
  <c r="I47" i="10" s="1"/>
  <c r="J47" i="10" s="1"/>
  <c r="K47" i="10" s="1"/>
  <c r="L47" i="10" s="1"/>
  <c r="M47" i="10" s="1"/>
  <c r="N47" i="10" s="1"/>
  <c r="O47" i="10" s="1"/>
  <c r="P47" i="10" s="1"/>
  <c r="R47" i="10" s="1"/>
  <c r="S47" i="10" s="1"/>
  <c r="T47" i="10" s="1"/>
  <c r="U47" i="10" s="1"/>
  <c r="V47" i="10" s="1"/>
  <c r="W47" i="10" s="1"/>
  <c r="X47" i="10" s="1"/>
  <c r="Y47" i="10" s="1"/>
  <c r="Z47" i="10" s="1"/>
  <c r="AA47" i="10" s="1"/>
  <c r="G46" i="10"/>
  <c r="H46" i="10" s="1"/>
  <c r="I46" i="10" s="1"/>
  <c r="J46" i="10" s="1"/>
  <c r="K46" i="10" s="1"/>
  <c r="L46" i="10" s="1"/>
  <c r="M46" i="10" s="1"/>
  <c r="N46" i="10" s="1"/>
  <c r="O46" i="10" s="1"/>
  <c r="P46" i="10" s="1"/>
  <c r="R46" i="10" s="1"/>
  <c r="S46" i="10" s="1"/>
  <c r="T46" i="10" s="1"/>
  <c r="U46" i="10" s="1"/>
  <c r="V46" i="10" s="1"/>
  <c r="W46" i="10" s="1"/>
  <c r="X46" i="10" s="1"/>
  <c r="Y46" i="10" s="1"/>
  <c r="Z46" i="10" s="1"/>
  <c r="AA46" i="10" s="1"/>
  <c r="G45" i="10"/>
  <c r="H45" i="10" s="1"/>
  <c r="I45" i="10" s="1"/>
  <c r="J45" i="10" s="1"/>
  <c r="K45" i="10" s="1"/>
  <c r="L45" i="10" s="1"/>
  <c r="M45" i="10" s="1"/>
  <c r="N45" i="10" s="1"/>
  <c r="O45" i="10" s="1"/>
  <c r="P45" i="10" s="1"/>
  <c r="R45" i="10" s="1"/>
  <c r="S45" i="10" s="1"/>
  <c r="T45" i="10" s="1"/>
  <c r="U45" i="10" s="1"/>
  <c r="V45" i="10" s="1"/>
  <c r="W45" i="10" s="1"/>
  <c r="X45" i="10" s="1"/>
  <c r="Y45" i="10" s="1"/>
  <c r="Z45" i="10" s="1"/>
  <c r="AA45" i="10" s="1"/>
  <c r="G44" i="10"/>
  <c r="H44" i="10" s="1"/>
  <c r="I44" i="10" s="1"/>
  <c r="J44" i="10" s="1"/>
  <c r="K44" i="10" s="1"/>
  <c r="L44" i="10" s="1"/>
  <c r="M44" i="10" s="1"/>
  <c r="N44" i="10" s="1"/>
  <c r="O44" i="10" s="1"/>
  <c r="P44" i="10" s="1"/>
  <c r="R44" i="10" s="1"/>
  <c r="S44" i="10" s="1"/>
  <c r="T44" i="10" s="1"/>
  <c r="U44" i="10" s="1"/>
  <c r="V44" i="10" s="1"/>
  <c r="W44" i="10" s="1"/>
  <c r="X44" i="10" s="1"/>
  <c r="Y44" i="10" s="1"/>
  <c r="Z44" i="10" s="1"/>
  <c r="AA44" i="10" s="1"/>
  <c r="G43" i="10"/>
  <c r="H43" i="10" s="1"/>
  <c r="I43" i="10" s="1"/>
  <c r="J43" i="10" s="1"/>
  <c r="K43" i="10" s="1"/>
  <c r="L43" i="10" s="1"/>
  <c r="M43" i="10" s="1"/>
  <c r="N43" i="10" s="1"/>
  <c r="O43" i="10" s="1"/>
  <c r="P43" i="10" s="1"/>
  <c r="R43" i="10" s="1"/>
  <c r="S43" i="10" s="1"/>
  <c r="T43" i="10" s="1"/>
  <c r="U43" i="10" s="1"/>
  <c r="V43" i="10" s="1"/>
  <c r="W43" i="10" s="1"/>
  <c r="X43" i="10" s="1"/>
  <c r="Y43" i="10" s="1"/>
  <c r="Z43" i="10" s="1"/>
  <c r="AA43" i="10" s="1"/>
  <c r="G42" i="10"/>
  <c r="H42" i="10" s="1"/>
  <c r="I42" i="10" s="1"/>
  <c r="J42" i="10" s="1"/>
  <c r="K42" i="10" s="1"/>
  <c r="L42" i="10" s="1"/>
  <c r="M42" i="10" s="1"/>
  <c r="N42" i="10" s="1"/>
  <c r="O42" i="10" s="1"/>
  <c r="P42" i="10" s="1"/>
  <c r="R42" i="10" s="1"/>
  <c r="S42" i="10" s="1"/>
  <c r="T42" i="10" s="1"/>
  <c r="U42" i="10" s="1"/>
  <c r="V42" i="10" s="1"/>
  <c r="W42" i="10" s="1"/>
  <c r="X42" i="10" s="1"/>
  <c r="Y42" i="10" s="1"/>
  <c r="Z42" i="10" s="1"/>
  <c r="AA42" i="10" s="1"/>
  <c r="G41" i="10"/>
  <c r="H41" i="10" s="1"/>
  <c r="I41" i="10" s="1"/>
  <c r="J41" i="10" s="1"/>
  <c r="K41" i="10" s="1"/>
  <c r="L41" i="10" s="1"/>
  <c r="M41" i="10" s="1"/>
  <c r="N41" i="10" s="1"/>
  <c r="O41" i="10" s="1"/>
  <c r="P41" i="10" s="1"/>
  <c r="R41" i="10" s="1"/>
  <c r="S41" i="10" s="1"/>
  <c r="T41" i="10" s="1"/>
  <c r="U41" i="10" s="1"/>
  <c r="V41" i="10" s="1"/>
  <c r="W41" i="10" s="1"/>
  <c r="X41" i="10" s="1"/>
  <c r="Y41" i="10" s="1"/>
  <c r="Z41" i="10" s="1"/>
  <c r="AA41" i="10" s="1"/>
  <c r="G44" i="2"/>
  <c r="H44" i="2" s="1"/>
  <c r="I44" i="2" s="1"/>
  <c r="J44" i="2" s="1"/>
  <c r="K44" i="2" s="1"/>
  <c r="L44" i="2" s="1"/>
  <c r="M44" i="2" s="1"/>
  <c r="N44" i="2" s="1"/>
  <c r="O44" i="2" s="1"/>
  <c r="P44" i="2" s="1"/>
  <c r="R44" i="2" s="1"/>
  <c r="S44" i="2" s="1"/>
  <c r="T44" i="2" s="1"/>
  <c r="U44" i="2" s="1"/>
  <c r="V44" i="2" s="1"/>
  <c r="W44" i="2" s="1"/>
  <c r="X44" i="2" s="1"/>
  <c r="Y44" i="2" s="1"/>
  <c r="Z44" i="2" s="1"/>
  <c r="AA44" i="2" s="1"/>
  <c r="G43" i="2"/>
  <c r="H43" i="2" s="1"/>
  <c r="I43" i="2" s="1"/>
  <c r="J43" i="2" s="1"/>
  <c r="K43" i="2" s="1"/>
  <c r="L43" i="2" s="1"/>
  <c r="M43" i="2" s="1"/>
  <c r="N43" i="2" s="1"/>
  <c r="O43" i="2" s="1"/>
  <c r="P43" i="2" s="1"/>
  <c r="R43" i="2" s="1"/>
  <c r="S43" i="2" s="1"/>
  <c r="T43" i="2" s="1"/>
  <c r="U43" i="2" s="1"/>
  <c r="V43" i="2" s="1"/>
  <c r="W43" i="2" s="1"/>
  <c r="X43" i="2" s="1"/>
  <c r="Y43" i="2" s="1"/>
  <c r="Z43" i="2" s="1"/>
  <c r="AA43" i="2" s="1"/>
  <c r="G42" i="2"/>
  <c r="H42" i="2" s="1"/>
  <c r="I42" i="2" s="1"/>
  <c r="J42" i="2" s="1"/>
  <c r="K42" i="2" s="1"/>
  <c r="L42" i="2" s="1"/>
  <c r="M42" i="2" s="1"/>
  <c r="N42" i="2" s="1"/>
  <c r="O42" i="2" s="1"/>
  <c r="P42" i="2" s="1"/>
  <c r="R42" i="2" s="1"/>
  <c r="S42" i="2" s="1"/>
  <c r="T42" i="2" s="1"/>
  <c r="U42" i="2" s="1"/>
  <c r="V42" i="2" s="1"/>
  <c r="W42" i="2" s="1"/>
  <c r="X42" i="2" s="1"/>
  <c r="Y42" i="2" s="1"/>
  <c r="Z42" i="2" s="1"/>
  <c r="AA42" i="2" s="1"/>
  <c r="G41" i="2"/>
  <c r="H41" i="2" s="1"/>
  <c r="I41" i="2" s="1"/>
  <c r="J41" i="2" s="1"/>
  <c r="K41" i="2" s="1"/>
  <c r="L41" i="2" s="1"/>
  <c r="M41" i="2" s="1"/>
  <c r="N41" i="2" s="1"/>
  <c r="O41" i="2" s="1"/>
  <c r="P41" i="2" s="1"/>
  <c r="R41" i="2" s="1"/>
  <c r="S41" i="2" s="1"/>
  <c r="T41" i="2" s="1"/>
  <c r="U41" i="2" s="1"/>
  <c r="V41" i="2" s="1"/>
  <c r="W41" i="2" s="1"/>
  <c r="X41" i="2" s="1"/>
  <c r="Y41" i="2" s="1"/>
  <c r="Z41" i="2" s="1"/>
  <c r="AA41" i="2" s="1"/>
  <c r="G40" i="2"/>
  <c r="H40" i="2" s="1"/>
  <c r="I40" i="2" s="1"/>
  <c r="J40" i="2" s="1"/>
  <c r="K40" i="2" s="1"/>
  <c r="L40" i="2" s="1"/>
  <c r="M40" i="2" s="1"/>
  <c r="N40" i="2" s="1"/>
  <c r="O40" i="2" s="1"/>
  <c r="P40" i="2" s="1"/>
  <c r="R40" i="2" s="1"/>
  <c r="S40" i="2" s="1"/>
  <c r="T40" i="2" s="1"/>
  <c r="U40" i="2" s="1"/>
  <c r="V40" i="2" s="1"/>
  <c r="W40" i="2" s="1"/>
  <c r="X40" i="2" s="1"/>
  <c r="Y40" i="2" s="1"/>
  <c r="Z40" i="2" s="1"/>
  <c r="AA40" i="2" s="1"/>
  <c r="G39" i="2"/>
  <c r="H39" i="2" s="1"/>
  <c r="I39" i="2" s="1"/>
  <c r="J39" i="2" s="1"/>
  <c r="K39" i="2" s="1"/>
  <c r="L39" i="2" s="1"/>
  <c r="M39" i="2" s="1"/>
  <c r="N39" i="2" s="1"/>
  <c r="O39" i="2" s="1"/>
  <c r="P39" i="2" s="1"/>
  <c r="R39" i="2" s="1"/>
  <c r="S39" i="2" s="1"/>
  <c r="T39" i="2" s="1"/>
  <c r="U39" i="2" s="1"/>
  <c r="V39" i="2" s="1"/>
  <c r="W39" i="2" s="1"/>
  <c r="X39" i="2" s="1"/>
  <c r="Y39" i="2" s="1"/>
  <c r="Z39" i="2" s="1"/>
  <c r="AA39" i="2" s="1"/>
  <c r="G38" i="2"/>
  <c r="H38" i="2" s="1"/>
  <c r="I38" i="2" s="1"/>
  <c r="J38" i="2" s="1"/>
  <c r="K38" i="2" s="1"/>
  <c r="L38" i="2" s="1"/>
  <c r="M38" i="2" s="1"/>
  <c r="N38" i="2" s="1"/>
  <c r="O38" i="2" s="1"/>
  <c r="P38" i="2" s="1"/>
  <c r="R38" i="2" s="1"/>
  <c r="S38" i="2" s="1"/>
  <c r="T38" i="2" s="1"/>
  <c r="U38" i="2" s="1"/>
  <c r="V38" i="2" s="1"/>
  <c r="W38" i="2" s="1"/>
  <c r="X38" i="2" s="1"/>
  <c r="Y38" i="2" s="1"/>
  <c r="Z38" i="2" s="1"/>
  <c r="AA38" i="2" s="1"/>
  <c r="G37" i="2"/>
  <c r="H37" i="2" s="1"/>
  <c r="I37" i="2" s="1"/>
  <c r="J37" i="2" s="1"/>
  <c r="K37" i="2" s="1"/>
  <c r="L37" i="2" s="1"/>
  <c r="M37" i="2" s="1"/>
  <c r="N37" i="2" s="1"/>
  <c r="O37" i="2" s="1"/>
  <c r="P37" i="2" s="1"/>
  <c r="R37" i="2" s="1"/>
  <c r="S37" i="2" s="1"/>
  <c r="T37" i="2" s="1"/>
  <c r="U37" i="2" s="1"/>
  <c r="V37" i="2" s="1"/>
  <c r="W37" i="2" s="1"/>
  <c r="X37" i="2" s="1"/>
  <c r="Y37" i="2" s="1"/>
  <c r="Z37" i="2" s="1"/>
  <c r="AA37" i="2" s="1"/>
  <c r="G36" i="2"/>
  <c r="H36" i="2" s="1"/>
  <c r="I36" i="2" s="1"/>
  <c r="J36" i="2" s="1"/>
  <c r="K36" i="2" s="1"/>
  <c r="L36" i="2" s="1"/>
  <c r="M36" i="2" s="1"/>
  <c r="N36" i="2" s="1"/>
  <c r="O36" i="2" s="1"/>
  <c r="P36" i="2" s="1"/>
  <c r="R36" i="2" s="1"/>
  <c r="S36" i="2" s="1"/>
  <c r="T36" i="2" s="1"/>
  <c r="U36" i="2" s="1"/>
  <c r="V36" i="2" s="1"/>
  <c r="W36" i="2" s="1"/>
  <c r="X36" i="2" s="1"/>
  <c r="Y36" i="2" s="1"/>
  <c r="Z36" i="2" s="1"/>
  <c r="AA36" i="2" s="1"/>
  <c r="AE38" i="28" l="1"/>
  <c r="AE42" i="28"/>
  <c r="AE46" i="28"/>
  <c r="AE50" i="28"/>
  <c r="E231" i="39" l="1"/>
  <c r="N44" i="39" l="1"/>
  <c r="G4" i="41" l="1"/>
  <c r="K4" i="41"/>
  <c r="E5" i="41"/>
  <c r="I5" i="41"/>
  <c r="M5" i="41"/>
  <c r="G6" i="41"/>
  <c r="K6" i="41"/>
  <c r="E7" i="41"/>
  <c r="I7" i="41"/>
  <c r="M7" i="41"/>
  <c r="G8" i="41"/>
  <c r="K8" i="41"/>
  <c r="E9" i="41"/>
  <c r="I9" i="41"/>
  <c r="M9" i="41"/>
  <c r="G10" i="41"/>
  <c r="K10" i="41"/>
  <c r="E11" i="41"/>
  <c r="I11" i="41"/>
  <c r="M11" i="41"/>
  <c r="G12" i="41"/>
  <c r="K12" i="41"/>
  <c r="E13" i="41"/>
  <c r="I13" i="41"/>
  <c r="M13" i="41"/>
  <c r="G14" i="41"/>
  <c r="K14" i="41"/>
  <c r="E15" i="41"/>
  <c r="I15" i="41"/>
  <c r="M15" i="41"/>
  <c r="G16" i="41"/>
  <c r="K16" i="41"/>
  <c r="F20" i="41"/>
  <c r="J20" i="41"/>
  <c r="D21" i="41"/>
  <c r="H21" i="41"/>
  <c r="L21" i="41"/>
  <c r="F22" i="41"/>
  <c r="J22" i="41"/>
  <c r="D23" i="41"/>
  <c r="H23" i="41"/>
  <c r="L23" i="41"/>
  <c r="F24" i="41"/>
  <c r="J24" i="41"/>
  <c r="D25" i="41"/>
  <c r="H25" i="41"/>
  <c r="L25" i="41"/>
  <c r="F26" i="41"/>
  <c r="J26" i="41"/>
  <c r="D27" i="41"/>
  <c r="H27" i="41"/>
  <c r="L27" i="41"/>
  <c r="F28" i="41"/>
  <c r="J28" i="41"/>
  <c r="D29" i="41"/>
  <c r="H29" i="41"/>
  <c r="L29" i="41"/>
  <c r="F30" i="41"/>
  <c r="J30" i="41"/>
  <c r="D31" i="41"/>
  <c r="H31" i="41"/>
  <c r="L31" i="41"/>
  <c r="F32" i="41"/>
  <c r="J32" i="41"/>
  <c r="E36" i="41"/>
  <c r="I36" i="41"/>
  <c r="M36" i="41"/>
  <c r="G37" i="41"/>
  <c r="K37" i="41"/>
  <c r="E38" i="41"/>
  <c r="I38" i="41"/>
  <c r="M38" i="41"/>
  <c r="G39" i="41"/>
  <c r="K39" i="41"/>
  <c r="E40" i="41"/>
  <c r="I40" i="41"/>
  <c r="M40" i="41"/>
  <c r="G41" i="41"/>
  <c r="K41" i="41"/>
  <c r="E42" i="41"/>
  <c r="I42" i="41"/>
  <c r="M42" i="41"/>
  <c r="G43" i="41"/>
  <c r="K43" i="41"/>
  <c r="E44" i="41"/>
  <c r="I44" i="41"/>
  <c r="M44" i="41"/>
  <c r="G45" i="41"/>
  <c r="K45" i="41"/>
  <c r="E46" i="41"/>
  <c r="I46" i="41"/>
  <c r="M46" i="41"/>
  <c r="G47" i="41"/>
  <c r="K47" i="41"/>
  <c r="E48" i="41"/>
  <c r="I48" i="41"/>
  <c r="M48" i="41"/>
  <c r="D52" i="41"/>
  <c r="H52" i="41"/>
  <c r="L52" i="41"/>
  <c r="F53" i="41"/>
  <c r="J53" i="41"/>
  <c r="D54" i="41"/>
  <c r="H54" i="41"/>
  <c r="L54" i="41"/>
  <c r="F55" i="41"/>
  <c r="J55" i="41"/>
  <c r="D56" i="41"/>
  <c r="H56" i="41"/>
  <c r="L56" i="41"/>
  <c r="F57" i="41"/>
  <c r="J57" i="41"/>
  <c r="D58" i="41"/>
  <c r="H58" i="41"/>
  <c r="L58" i="41"/>
  <c r="F59" i="41"/>
  <c r="J59" i="41"/>
  <c r="D60" i="41"/>
  <c r="H60" i="41"/>
  <c r="L60" i="41"/>
  <c r="F61" i="41"/>
  <c r="J61" i="41"/>
  <c r="D62" i="41"/>
  <c r="H62" i="41"/>
  <c r="L62" i="41"/>
  <c r="F63" i="41"/>
  <c r="J63" i="41"/>
  <c r="D64" i="41"/>
  <c r="H64" i="41"/>
  <c r="L64" i="41"/>
  <c r="G68" i="41"/>
  <c r="K68" i="41"/>
  <c r="E69" i="41"/>
  <c r="I69" i="41"/>
  <c r="M69" i="41"/>
  <c r="G70" i="41"/>
  <c r="K70" i="41"/>
  <c r="E71" i="41"/>
  <c r="I71" i="41"/>
  <c r="M71" i="41"/>
  <c r="G72" i="41"/>
  <c r="K72" i="41"/>
  <c r="E73" i="41"/>
  <c r="I73" i="41"/>
  <c r="M73" i="41"/>
  <c r="G74" i="41"/>
  <c r="K74" i="41"/>
  <c r="E75" i="41"/>
  <c r="I75" i="41"/>
  <c r="M75" i="41"/>
  <c r="G76" i="41"/>
  <c r="K76" i="41"/>
  <c r="E77" i="41"/>
  <c r="I77" i="41"/>
  <c r="M77" i="41"/>
  <c r="G78" i="41"/>
  <c r="K78" i="41"/>
  <c r="E79" i="41"/>
  <c r="I79" i="41"/>
  <c r="M79" i="41"/>
  <c r="G80" i="41"/>
  <c r="K80" i="41"/>
  <c r="F84" i="41"/>
  <c r="J84" i="41"/>
  <c r="D85" i="41"/>
  <c r="H85" i="41"/>
  <c r="L85" i="41"/>
  <c r="F86" i="41"/>
  <c r="J86" i="41"/>
  <c r="D87" i="41"/>
  <c r="H87" i="41"/>
  <c r="L87" i="41"/>
  <c r="F88" i="41"/>
  <c r="J88" i="41"/>
  <c r="D89" i="41"/>
  <c r="H89" i="41"/>
  <c r="L89" i="41"/>
  <c r="F90" i="41"/>
  <c r="J90" i="41"/>
  <c r="D91" i="41"/>
  <c r="H91" i="41"/>
  <c r="L91" i="41"/>
  <c r="F92" i="41"/>
  <c r="J92" i="41"/>
  <c r="D93" i="41"/>
  <c r="H93" i="41"/>
  <c r="L93" i="41"/>
  <c r="F94" i="41"/>
  <c r="J94" i="41"/>
  <c r="D95" i="41"/>
  <c r="H95" i="41"/>
  <c r="L95" i="41"/>
  <c r="F96" i="41"/>
  <c r="J96" i="41"/>
  <c r="E100" i="41"/>
  <c r="I100" i="41"/>
  <c r="M100" i="41"/>
  <c r="G101" i="41"/>
  <c r="K101" i="41"/>
  <c r="E102" i="41"/>
  <c r="I102" i="41"/>
  <c r="M102" i="41"/>
  <c r="G103" i="41"/>
  <c r="K103" i="41"/>
  <c r="E104" i="41"/>
  <c r="I104" i="41"/>
  <c r="M104" i="41"/>
  <c r="G105" i="41"/>
  <c r="K105" i="41"/>
  <c r="E106" i="41"/>
  <c r="I106" i="41"/>
  <c r="M106" i="41"/>
  <c r="G107" i="41"/>
  <c r="K107" i="41"/>
  <c r="E108" i="41"/>
  <c r="I108" i="41"/>
  <c r="M108" i="41"/>
  <c r="G109" i="41"/>
  <c r="K109" i="41"/>
  <c r="E110" i="41"/>
  <c r="I110" i="41"/>
  <c r="M110" i="41"/>
  <c r="G111" i="41"/>
  <c r="K111" i="41"/>
  <c r="E112" i="41"/>
  <c r="I112" i="41"/>
  <c r="M112" i="41"/>
  <c r="D116" i="41"/>
  <c r="H116" i="41"/>
  <c r="L116" i="41"/>
  <c r="F117" i="41"/>
  <c r="J117" i="41"/>
  <c r="D118" i="41"/>
  <c r="H118" i="41"/>
  <c r="L118" i="41"/>
  <c r="F119" i="41"/>
  <c r="J119" i="41"/>
  <c r="D120" i="41"/>
  <c r="H120" i="41"/>
  <c r="L120" i="41"/>
  <c r="F121" i="41"/>
  <c r="J121" i="41"/>
  <c r="D122" i="41"/>
  <c r="H122" i="41"/>
  <c r="L122" i="41"/>
  <c r="F123" i="41"/>
  <c r="J123" i="41"/>
  <c r="D124" i="41"/>
  <c r="H124" i="41"/>
  <c r="L124" i="41"/>
  <c r="F125" i="41"/>
  <c r="J125" i="41"/>
  <c r="D126" i="41"/>
  <c r="H126" i="41"/>
  <c r="L126" i="41"/>
  <c r="F127" i="41"/>
  <c r="J127" i="41"/>
  <c r="D128" i="41"/>
  <c r="H128" i="41"/>
  <c r="L128" i="41"/>
  <c r="G132" i="41"/>
  <c r="K132" i="41"/>
  <c r="E133" i="41"/>
  <c r="I133" i="41"/>
  <c r="M133" i="41"/>
  <c r="G134" i="41"/>
  <c r="K134" i="41"/>
  <c r="E135" i="41"/>
  <c r="I135" i="41"/>
  <c r="M135" i="41"/>
  <c r="G136" i="41"/>
  <c r="K136" i="41"/>
  <c r="E137" i="41"/>
  <c r="I137" i="41"/>
  <c r="M137" i="41"/>
  <c r="G138" i="41"/>
  <c r="K138" i="41"/>
  <c r="E139" i="41"/>
  <c r="I139" i="41"/>
  <c r="M139" i="41"/>
  <c r="G140" i="41"/>
  <c r="K140" i="41"/>
  <c r="E141" i="41"/>
  <c r="I141" i="41"/>
  <c r="M141" i="41"/>
  <c r="G142" i="41"/>
  <c r="K142" i="41"/>
  <c r="E143" i="41"/>
  <c r="I143" i="41"/>
  <c r="M143" i="41"/>
  <c r="G144" i="41"/>
  <c r="K144" i="41"/>
  <c r="F148" i="41"/>
  <c r="J148" i="41"/>
  <c r="D149" i="41"/>
  <c r="H149" i="41"/>
  <c r="L149" i="41"/>
  <c r="F150" i="41"/>
  <c r="J150" i="41"/>
  <c r="D151" i="41"/>
  <c r="H151" i="41"/>
  <c r="L151" i="41"/>
  <c r="F152" i="41"/>
  <c r="J152" i="41"/>
  <c r="D153" i="41"/>
  <c r="H153" i="41"/>
  <c r="L153" i="41"/>
  <c r="F154" i="41"/>
  <c r="J154" i="41"/>
  <c r="D155" i="41"/>
  <c r="H155" i="41"/>
  <c r="L155" i="41"/>
  <c r="F156" i="41"/>
  <c r="J156" i="41"/>
  <c r="D157" i="41"/>
  <c r="H157" i="41"/>
  <c r="L157" i="41"/>
  <c r="F158" i="41"/>
  <c r="J158" i="41"/>
  <c r="D159" i="41"/>
  <c r="H159" i="41"/>
  <c r="L159" i="41"/>
  <c r="F160" i="41"/>
  <c r="J160" i="41"/>
  <c r="G5" i="41"/>
  <c r="G9" i="41"/>
  <c r="M14" i="41"/>
  <c r="G15" i="41"/>
  <c r="F25" i="41"/>
  <c r="H26" i="41"/>
  <c r="L28" i="41"/>
  <c r="G38" i="41"/>
  <c r="K40" i="41"/>
  <c r="G46" i="41"/>
  <c r="K48" i="41"/>
  <c r="J52" i="41"/>
  <c r="H53" i="41"/>
  <c r="L53" i="41"/>
  <c r="F58" i="41"/>
  <c r="D59" i="41"/>
  <c r="J60" i="41"/>
  <c r="H61" i="41"/>
  <c r="L61" i="41"/>
  <c r="K69" i="41"/>
  <c r="G71" i="41"/>
  <c r="G77" i="41"/>
  <c r="L86" i="41"/>
  <c r="F89" i="41"/>
  <c r="D92" i="41"/>
  <c r="L92" i="41"/>
  <c r="E107" i="41"/>
  <c r="L119" i="41"/>
  <c r="F149" i="41"/>
  <c r="K188" i="39"/>
  <c r="G190" i="39"/>
  <c r="I195" i="39"/>
  <c r="K196" i="39"/>
  <c r="G188" i="39"/>
  <c r="M191" i="39"/>
  <c r="K194" i="39"/>
  <c r="I187" i="39"/>
  <c r="K190" i="39"/>
  <c r="K192" i="39"/>
  <c r="E195" i="39"/>
  <c r="F187" i="39"/>
  <c r="F189" i="39"/>
  <c r="H190" i="39"/>
  <c r="J195" i="39"/>
  <c r="I188" i="39"/>
  <c r="K193" i="39"/>
  <c r="L189" i="39"/>
  <c r="L191" i="39"/>
  <c r="D193" i="39"/>
  <c r="D195" i="39"/>
  <c r="F196" i="39"/>
  <c r="F4" i="41"/>
  <c r="J4" i="41"/>
  <c r="D5" i="41"/>
  <c r="H5" i="41"/>
  <c r="L5" i="41"/>
  <c r="F6" i="41"/>
  <c r="J6" i="41"/>
  <c r="D7" i="41"/>
  <c r="H7" i="41"/>
  <c r="L7" i="41"/>
  <c r="F8" i="41"/>
  <c r="J8" i="41"/>
  <c r="D9" i="41"/>
  <c r="H9" i="41"/>
  <c r="L9" i="41"/>
  <c r="F10" i="41"/>
  <c r="J10" i="41"/>
  <c r="D11" i="41"/>
  <c r="H11" i="41"/>
  <c r="L11" i="41"/>
  <c r="F12" i="41"/>
  <c r="J12" i="41"/>
  <c r="D13" i="41"/>
  <c r="H13" i="41"/>
  <c r="L13" i="41"/>
  <c r="F14" i="41"/>
  <c r="J14" i="41"/>
  <c r="D15" i="41"/>
  <c r="H15" i="41"/>
  <c r="L15" i="41"/>
  <c r="F16" i="41"/>
  <c r="J16" i="41"/>
  <c r="E20" i="41"/>
  <c r="I20" i="41"/>
  <c r="M20" i="41"/>
  <c r="G21" i="41"/>
  <c r="K21" i="41"/>
  <c r="G27" i="41"/>
  <c r="K29" i="41"/>
  <c r="F39" i="41"/>
  <c r="J41" i="41"/>
  <c r="H42" i="41"/>
  <c r="L42" i="41"/>
  <c r="D48" i="41"/>
  <c r="G54" i="41"/>
  <c r="K54" i="41"/>
  <c r="G62" i="41"/>
  <c r="G64" i="41"/>
  <c r="L73" i="41"/>
  <c r="F80" i="41"/>
  <c r="K85" i="41"/>
  <c r="L190" i="39"/>
  <c r="F191" i="39"/>
  <c r="F193" i="39"/>
  <c r="D194" i="39"/>
  <c r="F195" i="39"/>
  <c r="J191" i="39"/>
  <c r="J193" i="39"/>
  <c r="L194" i="39"/>
  <c r="M187" i="39"/>
  <c r="E191" i="39"/>
  <c r="G192" i="39"/>
  <c r="G194" i="39"/>
  <c r="K24" i="41"/>
  <c r="H45" i="41"/>
  <c r="G57" i="41"/>
  <c r="D70" i="41"/>
  <c r="H72" i="41"/>
  <c r="J75" i="41"/>
  <c r="K189" i="39"/>
  <c r="M190" i="39"/>
  <c r="M192" i="39"/>
  <c r="I194" i="39"/>
  <c r="I196" i="39"/>
  <c r="D187" i="39"/>
  <c r="L187" i="39"/>
  <c r="H191" i="39"/>
  <c r="F192" i="39"/>
  <c r="L195" i="39"/>
  <c r="D4" i="41"/>
  <c r="H4" i="41"/>
  <c r="L4" i="41"/>
  <c r="F5" i="41"/>
  <c r="J5" i="41"/>
  <c r="D6" i="41"/>
  <c r="H6" i="41"/>
  <c r="L6" i="41"/>
  <c r="F7" i="41"/>
  <c r="J7" i="41"/>
  <c r="D8" i="41"/>
  <c r="H8" i="41"/>
  <c r="L8" i="41"/>
  <c r="F9" i="41"/>
  <c r="J9" i="41"/>
  <c r="D10" i="41"/>
  <c r="H10" i="41"/>
  <c r="L10" i="41"/>
  <c r="F11" i="41"/>
  <c r="J11" i="41"/>
  <c r="D12" i="41"/>
  <c r="H12" i="41"/>
  <c r="L12" i="41"/>
  <c r="F13" i="41"/>
  <c r="J13" i="41"/>
  <c r="D14" i="41"/>
  <c r="H14" i="41"/>
  <c r="L14" i="41"/>
  <c r="F15" i="41"/>
  <c r="J15" i="41"/>
  <c r="D16" i="41"/>
  <c r="H16" i="41"/>
  <c r="L16" i="41"/>
  <c r="D40" i="41"/>
  <c r="F47" i="41"/>
  <c r="K62" i="41"/>
  <c r="D79" i="41"/>
  <c r="I121" i="41"/>
  <c r="M188" i="39"/>
  <c r="G189" i="39"/>
  <c r="E190" i="39"/>
  <c r="E192" i="39"/>
  <c r="G193" i="39"/>
  <c r="E194" i="39"/>
  <c r="E196" i="39"/>
  <c r="H187" i="39"/>
  <c r="F188" i="39"/>
  <c r="H189" i="39"/>
  <c r="J192" i="39"/>
  <c r="L193" i="39"/>
  <c r="J196" i="39"/>
  <c r="F190" i="39"/>
  <c r="J190" i="39"/>
  <c r="F194" i="39"/>
  <c r="J194" i="39"/>
  <c r="I189" i="39"/>
  <c r="I191" i="39"/>
  <c r="M193" i="39"/>
  <c r="G196" i="39"/>
  <c r="J36" i="41"/>
  <c r="E187" i="39"/>
  <c r="M189" i="39"/>
  <c r="E193" i="39"/>
  <c r="D188" i="39"/>
  <c r="L188" i="39"/>
  <c r="D190" i="39"/>
  <c r="L192" i="39"/>
  <c r="H194" i="39"/>
  <c r="H196" i="39"/>
  <c r="L196" i="39"/>
  <c r="J188" i="39"/>
  <c r="D191" i="39"/>
  <c r="G7" i="41"/>
  <c r="G11" i="41"/>
  <c r="I14" i="41"/>
  <c r="K15" i="41"/>
  <c r="L20" i="41"/>
  <c r="J25" i="41"/>
  <c r="D26" i="41"/>
  <c r="E189" i="39"/>
  <c r="I193" i="39"/>
  <c r="M195" i="39"/>
  <c r="J187" i="39"/>
  <c r="H188" i="39"/>
  <c r="J189" i="39"/>
  <c r="D192" i="39"/>
  <c r="H192" i="39"/>
  <c r="D196" i="39"/>
  <c r="D189" i="39"/>
  <c r="H193" i="39"/>
  <c r="H195" i="39"/>
  <c r="G187" i="39"/>
  <c r="K187" i="39"/>
  <c r="E188" i="39"/>
  <c r="I190" i="39"/>
  <c r="G191" i="39"/>
  <c r="K191" i="39"/>
  <c r="I192" i="39"/>
  <c r="M194" i="39"/>
  <c r="G195" i="39"/>
  <c r="K195" i="39"/>
  <c r="M196" i="39"/>
  <c r="F104" i="41"/>
  <c r="E128" i="41"/>
  <c r="D140" i="41"/>
  <c r="G20" i="41"/>
  <c r="K20" i="41"/>
  <c r="E21" i="41"/>
  <c r="I21" i="41"/>
  <c r="M21" i="41"/>
  <c r="G22" i="41"/>
  <c r="K22" i="41"/>
  <c r="E23" i="41"/>
  <c r="I23" i="41"/>
  <c r="M23" i="41"/>
  <c r="G24" i="41"/>
  <c r="E25" i="41"/>
  <c r="I25" i="41"/>
  <c r="M25" i="41"/>
  <c r="G26" i="41"/>
  <c r="K26" i="41"/>
  <c r="E27" i="41"/>
  <c r="I27" i="41"/>
  <c r="M27" i="41"/>
  <c r="G28" i="41"/>
  <c r="K28" i="41"/>
  <c r="E29" i="41"/>
  <c r="I29" i="41"/>
  <c r="M29" i="41"/>
  <c r="G30" i="41"/>
  <c r="K30" i="41"/>
  <c r="E31" i="41"/>
  <c r="I31" i="41"/>
  <c r="M31" i="41"/>
  <c r="G32" i="41"/>
  <c r="K32" i="41"/>
  <c r="F36" i="41"/>
  <c r="D37" i="41"/>
  <c r="H37" i="41"/>
  <c r="L39" i="41"/>
  <c r="F44" i="41"/>
  <c r="J44" i="41"/>
  <c r="D45" i="41"/>
  <c r="L47" i="41"/>
  <c r="K59" i="41"/>
  <c r="H68" i="41"/>
  <c r="F73" i="41"/>
  <c r="H78" i="41"/>
  <c r="G90" i="41"/>
  <c r="L37" i="41"/>
  <c r="F38" i="41"/>
  <c r="J38" i="41"/>
  <c r="D39" i="41"/>
  <c r="H39" i="41"/>
  <c r="F40" i="41"/>
  <c r="J40" i="41"/>
  <c r="D41" i="41"/>
  <c r="H41" i="41"/>
  <c r="L41" i="41"/>
  <c r="F42" i="41"/>
  <c r="J42" i="41"/>
  <c r="D43" i="41"/>
  <c r="H43" i="41"/>
  <c r="L43" i="41"/>
  <c r="L45" i="41"/>
  <c r="F46" i="41"/>
  <c r="J46" i="41"/>
  <c r="D47" i="41"/>
  <c r="H47" i="41"/>
  <c r="F48" i="41"/>
  <c r="J48" i="41"/>
  <c r="E52" i="41"/>
  <c r="I52" i="41"/>
  <c r="M52" i="41"/>
  <c r="G53" i="41"/>
  <c r="K53" i="41"/>
  <c r="E54" i="41"/>
  <c r="I54" i="41"/>
  <c r="M54" i="41"/>
  <c r="G55" i="41"/>
  <c r="K55" i="41"/>
  <c r="E56" i="41"/>
  <c r="I56" i="41"/>
  <c r="M56" i="41"/>
  <c r="K57" i="41"/>
  <c r="E58" i="41"/>
  <c r="I58" i="41"/>
  <c r="M58" i="41"/>
  <c r="G59" i="41"/>
  <c r="E60" i="41"/>
  <c r="I60" i="41"/>
  <c r="M60" i="41"/>
  <c r="G61" i="41"/>
  <c r="K61" i="41"/>
  <c r="E62" i="41"/>
  <c r="I62" i="41"/>
  <c r="M62" i="41"/>
  <c r="G63" i="41"/>
  <c r="K63" i="41"/>
  <c r="E64" i="41"/>
  <c r="I64" i="41"/>
  <c r="M64" i="41"/>
  <c r="D68" i="41"/>
  <c r="L68" i="41"/>
  <c r="F69" i="41"/>
  <c r="J69" i="41"/>
  <c r="H70" i="41"/>
  <c r="L70" i="41"/>
  <c r="F71" i="41"/>
  <c r="J71" i="41"/>
  <c r="D72" i="41"/>
  <c r="L72" i="41"/>
  <c r="J73" i="41"/>
  <c r="D74" i="41"/>
  <c r="H74" i="41"/>
  <c r="L74" i="41"/>
  <c r="F75" i="41"/>
  <c r="D76" i="41"/>
  <c r="H76" i="41"/>
  <c r="L76" i="41"/>
  <c r="F77" i="41"/>
  <c r="J77" i="41"/>
  <c r="D78" i="41"/>
  <c r="L78" i="41"/>
  <c r="F79" i="41"/>
  <c r="J79" i="41"/>
  <c r="D80" i="41"/>
  <c r="H80" i="41"/>
  <c r="L80" i="41"/>
  <c r="G84" i="41"/>
  <c r="K84" i="41"/>
  <c r="E85" i="41"/>
  <c r="I85" i="41"/>
  <c r="M85" i="41"/>
  <c r="G86" i="41"/>
  <c r="K86" i="41"/>
  <c r="E87" i="41"/>
  <c r="I87" i="41"/>
  <c r="M87" i="41"/>
  <c r="G88" i="41"/>
  <c r="K88" i="41"/>
  <c r="E89" i="41"/>
  <c r="I89" i="41"/>
  <c r="M89" i="41"/>
  <c r="K90" i="41"/>
  <c r="E91" i="41"/>
  <c r="I91" i="41"/>
  <c r="M91" i="41"/>
  <c r="G92" i="41"/>
  <c r="K92" i="41"/>
  <c r="E93" i="41"/>
  <c r="I93" i="41"/>
  <c r="M93" i="41"/>
  <c r="G94" i="41"/>
  <c r="K94" i="41"/>
  <c r="E95" i="41"/>
  <c r="I95" i="41"/>
  <c r="M95" i="41"/>
  <c r="G96" i="41"/>
  <c r="K96" i="41"/>
  <c r="F100" i="41"/>
  <c r="J106" i="41"/>
  <c r="H111" i="41"/>
  <c r="K158" i="41"/>
  <c r="E4" i="41"/>
  <c r="I4" i="41"/>
  <c r="M4" i="41"/>
  <c r="K5" i="41"/>
  <c r="E6" i="41"/>
  <c r="I6" i="41"/>
  <c r="M6" i="41"/>
  <c r="K7" i="41"/>
  <c r="E8" i="41"/>
  <c r="I8" i="41"/>
  <c r="M8" i="41"/>
  <c r="K9" i="41"/>
  <c r="E10" i="41"/>
  <c r="I10" i="41"/>
  <c r="M10" i="41"/>
  <c r="K11" i="41"/>
  <c r="E12" i="41"/>
  <c r="I12" i="41"/>
  <c r="M12" i="41"/>
  <c r="G13" i="41"/>
  <c r="K13" i="41"/>
  <c r="E14" i="41"/>
  <c r="E16" i="41"/>
  <c r="I16" i="41"/>
  <c r="M16" i="41"/>
  <c r="D20" i="41"/>
  <c r="H20" i="41"/>
  <c r="F21" i="41"/>
  <c r="J21" i="41"/>
  <c r="D22" i="41"/>
  <c r="H22" i="41"/>
  <c r="L22" i="41"/>
  <c r="F23" i="41"/>
  <c r="J23" i="41"/>
  <c r="D24" i="41"/>
  <c r="H24" i="41"/>
  <c r="L24" i="41"/>
  <c r="L26" i="41"/>
  <c r="F27" i="41"/>
  <c r="J27" i="41"/>
  <c r="D28" i="41"/>
  <c r="H28" i="41"/>
  <c r="F29" i="41"/>
  <c r="J29" i="41"/>
  <c r="D30" i="41"/>
  <c r="H30" i="41"/>
  <c r="L30" i="41"/>
  <c r="F31" i="41"/>
  <c r="J31" i="41"/>
  <c r="D32" i="41"/>
  <c r="H32" i="41"/>
  <c r="L32" i="41"/>
  <c r="G36" i="41"/>
  <c r="K36" i="41"/>
  <c r="E37" i="41"/>
  <c r="I37" i="41"/>
  <c r="M37" i="41"/>
  <c r="K38" i="41"/>
  <c r="E39" i="41"/>
  <c r="I39" i="41"/>
  <c r="M39" i="41"/>
  <c r="G40" i="41"/>
  <c r="E41" i="41"/>
  <c r="I41" i="41"/>
  <c r="M41" i="41"/>
  <c r="G42" i="41"/>
  <c r="K42" i="41"/>
  <c r="E43" i="41"/>
  <c r="K44" i="41"/>
  <c r="F54" i="41"/>
  <c r="D55" i="41"/>
  <c r="J56" i="41"/>
  <c r="H57" i="41"/>
  <c r="L57" i="41"/>
  <c r="F62" i="41"/>
  <c r="D63" i="41"/>
  <c r="G79" i="41"/>
  <c r="D84" i="41"/>
  <c r="L84" i="41"/>
  <c r="D90" i="41"/>
  <c r="F91" i="41"/>
  <c r="L94" i="41"/>
  <c r="J95" i="41"/>
  <c r="M101" i="41"/>
  <c r="D119" i="41"/>
  <c r="J151" i="41"/>
  <c r="E22" i="41"/>
  <c r="I22" i="41"/>
  <c r="M22" i="41"/>
  <c r="G23" i="41"/>
  <c r="K23" i="41"/>
  <c r="E24" i="41"/>
  <c r="I24" i="41"/>
  <c r="M24" i="41"/>
  <c r="G25" i="41"/>
  <c r="K25" i="41"/>
  <c r="E26" i="41"/>
  <c r="I26" i="41"/>
  <c r="M26" i="41"/>
  <c r="K27" i="41"/>
  <c r="E28" i="41"/>
  <c r="I28" i="41"/>
  <c r="M28" i="41"/>
  <c r="G29" i="41"/>
  <c r="E30" i="41"/>
  <c r="I30" i="41"/>
  <c r="M30" i="41"/>
  <c r="G31" i="41"/>
  <c r="K31" i="41"/>
  <c r="E32" i="41"/>
  <c r="I32" i="41"/>
  <c r="M32" i="41"/>
  <c r="D36" i="41"/>
  <c r="H36" i="41"/>
  <c r="L36" i="41"/>
  <c r="F37" i="41"/>
  <c r="J37" i="41"/>
  <c r="D38" i="41"/>
  <c r="H38" i="41"/>
  <c r="L38" i="41"/>
  <c r="J39" i="41"/>
  <c r="H40" i="41"/>
  <c r="L40" i="41"/>
  <c r="F41" i="41"/>
  <c r="D42" i="41"/>
  <c r="F43" i="41"/>
  <c r="J43" i="41"/>
  <c r="D44" i="41"/>
  <c r="H44" i="41"/>
  <c r="L44" i="41"/>
  <c r="F45" i="41"/>
  <c r="J45" i="41"/>
  <c r="D46" i="41"/>
  <c r="H46" i="41"/>
  <c r="L46" i="41"/>
  <c r="J47" i="41"/>
  <c r="H48" i="41"/>
  <c r="L48" i="41"/>
  <c r="G52" i="41"/>
  <c r="K52" i="41"/>
  <c r="E53" i="41"/>
  <c r="I53" i="41"/>
  <c r="M53" i="41"/>
  <c r="E55" i="41"/>
  <c r="I55" i="41"/>
  <c r="M55" i="41"/>
  <c r="G56" i="41"/>
  <c r="K56" i="41"/>
  <c r="E57" i="41"/>
  <c r="I57" i="41"/>
  <c r="M57" i="41"/>
  <c r="G58" i="41"/>
  <c r="K58" i="41"/>
  <c r="E59" i="41"/>
  <c r="I59" i="41"/>
  <c r="M59" i="41"/>
  <c r="G60" i="41"/>
  <c r="K60" i="41"/>
  <c r="E61" i="41"/>
  <c r="I61" i="41"/>
  <c r="M61" i="41"/>
  <c r="E63" i="41"/>
  <c r="I63" i="41"/>
  <c r="M63" i="41"/>
  <c r="K64" i="41"/>
  <c r="F68" i="41"/>
  <c r="J68" i="41"/>
  <c r="D69" i="41"/>
  <c r="H69" i="41"/>
  <c r="L69" i="41"/>
  <c r="F70" i="41"/>
  <c r="J70" i="41"/>
  <c r="D71" i="41"/>
  <c r="H71" i="41"/>
  <c r="L71" i="41"/>
  <c r="F72" i="41"/>
  <c r="J72" i="41"/>
  <c r="D73" i="41"/>
  <c r="H73" i="41"/>
  <c r="F74" i="41"/>
  <c r="J74" i="41"/>
  <c r="D75" i="41"/>
  <c r="H75" i="41"/>
  <c r="L75" i="41"/>
  <c r="F76" i="41"/>
  <c r="J76" i="41"/>
  <c r="D77" i="41"/>
  <c r="H77" i="41"/>
  <c r="L77" i="41"/>
  <c r="F78" i="41"/>
  <c r="J78" i="41"/>
  <c r="H79" i="41"/>
  <c r="L79" i="41"/>
  <c r="J80" i="41"/>
  <c r="E84" i="41"/>
  <c r="I84" i="41"/>
  <c r="M84" i="41"/>
  <c r="G85" i="41"/>
  <c r="E86" i="41"/>
  <c r="I86" i="41"/>
  <c r="M86" i="41"/>
  <c r="G87" i="41"/>
  <c r="K87" i="41"/>
  <c r="E88" i="41"/>
  <c r="I88" i="41"/>
  <c r="M88" i="41"/>
  <c r="G89" i="41"/>
  <c r="K89" i="41"/>
  <c r="E90" i="41"/>
  <c r="I90" i="41"/>
  <c r="M90" i="41"/>
  <c r="G91" i="41"/>
  <c r="K91" i="41"/>
  <c r="E92" i="41"/>
  <c r="I92" i="41"/>
  <c r="M92" i="41"/>
  <c r="G93" i="41"/>
  <c r="K93" i="41"/>
  <c r="E94" i="41"/>
  <c r="I94" i="41"/>
  <c r="M94" i="41"/>
  <c r="G95" i="41"/>
  <c r="K95" i="41"/>
  <c r="E96" i="41"/>
  <c r="I96" i="41"/>
  <c r="M96" i="41"/>
  <c r="D100" i="41"/>
  <c r="H100" i="41"/>
  <c r="L100" i="41"/>
  <c r="F101" i="41"/>
  <c r="J101" i="41"/>
  <c r="D102" i="41"/>
  <c r="H102" i="41"/>
  <c r="L102" i="41"/>
  <c r="F103" i="41"/>
  <c r="J103" i="41"/>
  <c r="D104" i="41"/>
  <c r="H104" i="41"/>
  <c r="L104" i="41"/>
  <c r="F105" i="41"/>
  <c r="J105" i="41"/>
  <c r="D106" i="41"/>
  <c r="H106" i="41"/>
  <c r="L106" i="41"/>
  <c r="F107" i="41"/>
  <c r="J107" i="41"/>
  <c r="D108" i="41"/>
  <c r="H108" i="41"/>
  <c r="L108" i="41"/>
  <c r="F109" i="41"/>
  <c r="J109" i="41"/>
  <c r="D110" i="41"/>
  <c r="H110" i="41"/>
  <c r="L110" i="41"/>
  <c r="F111" i="41"/>
  <c r="J111" i="41"/>
  <c r="D112" i="41"/>
  <c r="H112" i="41"/>
  <c r="L112" i="41"/>
  <c r="G116" i="41"/>
  <c r="K116" i="41"/>
  <c r="E117" i="41"/>
  <c r="I117" i="41"/>
  <c r="M117" i="41"/>
  <c r="G118" i="41"/>
  <c r="K118" i="41"/>
  <c r="E119" i="41"/>
  <c r="I119" i="41"/>
  <c r="M119" i="41"/>
  <c r="G120" i="41"/>
  <c r="K120" i="41"/>
  <c r="E121" i="41"/>
  <c r="M121" i="41"/>
  <c r="G122" i="41"/>
  <c r="K122" i="41"/>
  <c r="E123" i="41"/>
  <c r="I123" i="41"/>
  <c r="M123" i="41"/>
  <c r="G124" i="41"/>
  <c r="K124" i="41"/>
  <c r="E125" i="41"/>
  <c r="I125" i="41"/>
  <c r="M125" i="41"/>
  <c r="G126" i="41"/>
  <c r="K126" i="41"/>
  <c r="E127" i="41"/>
  <c r="I127" i="41"/>
  <c r="M127" i="41"/>
  <c r="G128" i="41"/>
  <c r="K128" i="41"/>
  <c r="F132" i="41"/>
  <c r="J132" i="41"/>
  <c r="D133" i="41"/>
  <c r="H133" i="41"/>
  <c r="L133" i="41"/>
  <c r="F134" i="41"/>
  <c r="J134" i="41"/>
  <c r="D135" i="41"/>
  <c r="H135" i="41"/>
  <c r="L135" i="41"/>
  <c r="F136" i="41"/>
  <c r="J136" i="41"/>
  <c r="D137" i="41"/>
  <c r="H137" i="41"/>
  <c r="L137" i="41"/>
  <c r="F138" i="41"/>
  <c r="J138" i="41"/>
  <c r="D139" i="41"/>
  <c r="H139" i="41"/>
  <c r="L139" i="41"/>
  <c r="F140" i="41"/>
  <c r="J140" i="41"/>
  <c r="D141" i="41"/>
  <c r="H141" i="41"/>
  <c r="L141" i="41"/>
  <c r="F142" i="41"/>
  <c r="J142" i="41"/>
  <c r="D143" i="41"/>
  <c r="H143" i="41"/>
  <c r="L143" i="41"/>
  <c r="F144" i="41"/>
  <c r="J144" i="41"/>
  <c r="E148" i="41"/>
  <c r="I148" i="41"/>
  <c r="M148" i="41"/>
  <c r="G149" i="41"/>
  <c r="K149" i="41"/>
  <c r="E150" i="41"/>
  <c r="I150" i="41"/>
  <c r="M150" i="41"/>
  <c r="G151" i="41"/>
  <c r="K151" i="41"/>
  <c r="E152" i="41"/>
  <c r="I152" i="41"/>
  <c r="M152" i="41"/>
  <c r="G153" i="41"/>
  <c r="K153" i="41"/>
  <c r="E154" i="41"/>
  <c r="I154" i="41"/>
  <c r="M154" i="41"/>
  <c r="G155" i="41"/>
  <c r="K155" i="41"/>
  <c r="E156" i="41"/>
  <c r="I156" i="41"/>
  <c r="M156" i="41"/>
  <c r="G157" i="41"/>
  <c r="K157" i="41"/>
  <c r="E158" i="41"/>
  <c r="I158" i="41"/>
  <c r="M158" i="41"/>
  <c r="G159" i="41"/>
  <c r="K159" i="41"/>
  <c r="E160" i="41"/>
  <c r="I160" i="41"/>
  <c r="M160" i="41"/>
  <c r="J100" i="41"/>
  <c r="D101" i="41"/>
  <c r="H101" i="41"/>
  <c r="L101" i="41"/>
  <c r="F102" i="41"/>
  <c r="J102" i="41"/>
  <c r="D103" i="41"/>
  <c r="H103" i="41"/>
  <c r="L103" i="41"/>
  <c r="J104" i="41"/>
  <c r="D105" i="41"/>
  <c r="H105" i="41"/>
  <c r="L105" i="41"/>
  <c r="F106" i="41"/>
  <c r="D107" i="41"/>
  <c r="H107" i="41"/>
  <c r="L107" i="41"/>
  <c r="F108" i="41"/>
  <c r="J108" i="41"/>
  <c r="D109" i="41"/>
  <c r="H109" i="41"/>
  <c r="L109" i="41"/>
  <c r="F110" i="41"/>
  <c r="J110" i="41"/>
  <c r="D111" i="41"/>
  <c r="L111" i="41"/>
  <c r="F112" i="41"/>
  <c r="J112" i="41"/>
  <c r="E116" i="41"/>
  <c r="I116" i="41"/>
  <c r="M116" i="41"/>
  <c r="G117" i="41"/>
  <c r="K117" i="41"/>
  <c r="E118" i="41"/>
  <c r="I118" i="41"/>
  <c r="M118" i="41"/>
  <c r="G119" i="41"/>
  <c r="K119" i="41"/>
  <c r="E120" i="41"/>
  <c r="I120" i="41"/>
  <c r="M120" i="41"/>
  <c r="G121" i="41"/>
  <c r="K121" i="41"/>
  <c r="E122" i="41"/>
  <c r="I122" i="41"/>
  <c r="M122" i="41"/>
  <c r="G123" i="41"/>
  <c r="K123" i="41"/>
  <c r="E124" i="41"/>
  <c r="I124" i="41"/>
  <c r="M124" i="41"/>
  <c r="G125" i="41"/>
  <c r="K125" i="41"/>
  <c r="E126" i="41"/>
  <c r="I126" i="41"/>
  <c r="M126" i="41"/>
  <c r="G127" i="41"/>
  <c r="K127" i="41"/>
  <c r="I128" i="41"/>
  <c r="M128" i="41"/>
  <c r="D132" i="41"/>
  <c r="H132" i="41"/>
  <c r="L132" i="41"/>
  <c r="F133" i="41"/>
  <c r="J133" i="41"/>
  <c r="D134" i="41"/>
  <c r="H134" i="41"/>
  <c r="L134" i="41"/>
  <c r="F135" i="41"/>
  <c r="J135" i="41"/>
  <c r="D136" i="41"/>
  <c r="H136" i="41"/>
  <c r="L136" i="41"/>
  <c r="F137" i="41"/>
  <c r="J137" i="41"/>
  <c r="D138" i="41"/>
  <c r="H138" i="41"/>
  <c r="L138" i="41"/>
  <c r="F139" i="41"/>
  <c r="J139" i="41"/>
  <c r="H140" i="41"/>
  <c r="L140" i="41"/>
  <c r="F141" i="41"/>
  <c r="J141" i="41"/>
  <c r="D142" i="41"/>
  <c r="H142" i="41"/>
  <c r="L142" i="41"/>
  <c r="F143" i="41"/>
  <c r="J143" i="41"/>
  <c r="D144" i="41"/>
  <c r="H144" i="41"/>
  <c r="L144" i="41"/>
  <c r="G148" i="41"/>
  <c r="K148" i="41"/>
  <c r="E149" i="41"/>
  <c r="I149" i="41"/>
  <c r="M149" i="41"/>
  <c r="G150" i="41"/>
  <c r="K150" i="41"/>
  <c r="E151" i="41"/>
  <c r="I151" i="41"/>
  <c r="M151" i="41"/>
  <c r="G152" i="41"/>
  <c r="K152" i="41"/>
  <c r="E153" i="41"/>
  <c r="I153" i="41"/>
  <c r="M153" i="41"/>
  <c r="G154" i="41"/>
  <c r="K154" i="41"/>
  <c r="E155" i="41"/>
  <c r="I155" i="41"/>
  <c r="M155" i="41"/>
  <c r="G156" i="41"/>
  <c r="K156" i="41"/>
  <c r="E157" i="41"/>
  <c r="I157" i="41"/>
  <c r="M157" i="41"/>
  <c r="G158" i="41"/>
  <c r="E159" i="41"/>
  <c r="I159" i="41"/>
  <c r="M159" i="41"/>
  <c r="G160" i="41"/>
  <c r="K160" i="41"/>
  <c r="I43" i="41"/>
  <c r="M43" i="41"/>
  <c r="G44" i="41"/>
  <c r="E45" i="41"/>
  <c r="I45" i="41"/>
  <c r="M45" i="41"/>
  <c r="K46" i="41"/>
  <c r="E47" i="41"/>
  <c r="I47" i="41"/>
  <c r="M47" i="41"/>
  <c r="G48" i="41"/>
  <c r="F52" i="41"/>
  <c r="D53" i="41"/>
  <c r="J54" i="41"/>
  <c r="H55" i="41"/>
  <c r="L55" i="41"/>
  <c r="F56" i="41"/>
  <c r="D57" i="41"/>
  <c r="J58" i="41"/>
  <c r="H59" i="41"/>
  <c r="L59" i="41"/>
  <c r="F60" i="41"/>
  <c r="D61" i="41"/>
  <c r="J62" i="41"/>
  <c r="H63" i="41"/>
  <c r="L63" i="41"/>
  <c r="F64" i="41"/>
  <c r="J64" i="41"/>
  <c r="E68" i="41"/>
  <c r="I68" i="41"/>
  <c r="M68" i="41"/>
  <c r="G69" i="41"/>
  <c r="E70" i="41"/>
  <c r="I70" i="41"/>
  <c r="M70" i="41"/>
  <c r="K71" i="41"/>
  <c r="E72" i="41"/>
  <c r="I72" i="41"/>
  <c r="M72" i="41"/>
  <c r="G73" i="41"/>
  <c r="K73" i="41"/>
  <c r="E74" i="41"/>
  <c r="I74" i="41"/>
  <c r="M74" i="41"/>
  <c r="G75" i="41"/>
  <c r="K75" i="41"/>
  <c r="E76" i="41"/>
  <c r="I76" i="41"/>
  <c r="M76" i="41"/>
  <c r="K77" i="41"/>
  <c r="E78" i="41"/>
  <c r="I78" i="41"/>
  <c r="M78" i="41"/>
  <c r="K79" i="41"/>
  <c r="E80" i="41"/>
  <c r="I80" i="41"/>
  <c r="M80" i="41"/>
  <c r="H84" i="41"/>
  <c r="F85" i="41"/>
  <c r="J85" i="41"/>
  <c r="D86" i="41"/>
  <c r="H86" i="41"/>
  <c r="F87" i="41"/>
  <c r="J87" i="41"/>
  <c r="D88" i="41"/>
  <c r="H88" i="41"/>
  <c r="L88" i="41"/>
  <c r="J89" i="41"/>
  <c r="H90" i="41"/>
  <c r="L90" i="41"/>
  <c r="J91" i="41"/>
  <c r="H92" i="41"/>
  <c r="F93" i="41"/>
  <c r="J93" i="41"/>
  <c r="D94" i="41"/>
  <c r="H94" i="41"/>
  <c r="F95" i="41"/>
  <c r="D96" i="41"/>
  <c r="H96" i="41"/>
  <c r="L96" i="41"/>
  <c r="G100" i="41"/>
  <c r="K100" i="41"/>
  <c r="E101" i="41"/>
  <c r="I101" i="41"/>
  <c r="G102" i="41"/>
  <c r="K102" i="41"/>
  <c r="E103" i="41"/>
  <c r="I103" i="41"/>
  <c r="M103" i="41"/>
  <c r="G104" i="41"/>
  <c r="K104" i="41"/>
  <c r="E105" i="41"/>
  <c r="I105" i="41"/>
  <c r="M105" i="41"/>
  <c r="G106" i="41"/>
  <c r="K106" i="41"/>
  <c r="I107" i="41"/>
  <c r="M107" i="41"/>
  <c r="G108" i="41"/>
  <c r="K108" i="41"/>
  <c r="E109" i="41"/>
  <c r="I109" i="41"/>
  <c r="M109" i="41"/>
  <c r="G110" i="41"/>
  <c r="K110" i="41"/>
  <c r="E111" i="41"/>
  <c r="I111" i="41"/>
  <c r="M111" i="41"/>
  <c r="G112" i="41"/>
  <c r="K112" i="41"/>
  <c r="F116" i="41"/>
  <c r="J116" i="41"/>
  <c r="D117" i="41"/>
  <c r="H117" i="41"/>
  <c r="L117" i="41"/>
  <c r="F118" i="41"/>
  <c r="J118" i="41"/>
  <c r="H119" i="41"/>
  <c r="F120" i="41"/>
  <c r="J120" i="41"/>
  <c r="D121" i="41"/>
  <c r="H121" i="41"/>
  <c r="L121" i="41"/>
  <c r="F122" i="41"/>
  <c r="J122" i="41"/>
  <c r="D123" i="41"/>
  <c r="H123" i="41"/>
  <c r="L123" i="41"/>
  <c r="F124" i="41"/>
  <c r="J124" i="41"/>
  <c r="D125" i="41"/>
  <c r="H125" i="41"/>
  <c r="L125" i="41"/>
  <c r="F126" i="41"/>
  <c r="J126" i="41"/>
  <c r="D127" i="41"/>
  <c r="H127" i="41"/>
  <c r="L127" i="41"/>
  <c r="F128" i="41"/>
  <c r="J128" i="41"/>
  <c r="E132" i="41"/>
  <c r="I132" i="41"/>
  <c r="M132" i="41"/>
  <c r="G133" i="41"/>
  <c r="K133" i="41"/>
  <c r="E134" i="41"/>
  <c r="I134" i="41"/>
  <c r="M134" i="41"/>
  <c r="G135" i="41"/>
  <c r="K135" i="41"/>
  <c r="E136" i="41"/>
  <c r="I136" i="41"/>
  <c r="M136" i="41"/>
  <c r="G137" i="41"/>
  <c r="K137" i="41"/>
  <c r="E138" i="41"/>
  <c r="I138" i="41"/>
  <c r="M138" i="41"/>
  <c r="G139" i="41"/>
  <c r="K139" i="41"/>
  <c r="E140" i="41"/>
  <c r="I140" i="41"/>
  <c r="M140" i="41"/>
  <c r="G141" i="41"/>
  <c r="K141" i="41"/>
  <c r="E142" i="41"/>
  <c r="I142" i="41"/>
  <c r="M142" i="41"/>
  <c r="G143" i="41"/>
  <c r="K143" i="41"/>
  <c r="E144" i="41"/>
  <c r="I144" i="41"/>
  <c r="M144" i="41"/>
  <c r="D148" i="41"/>
  <c r="H148" i="41"/>
  <c r="L148" i="41"/>
  <c r="J149" i="41"/>
  <c r="D150" i="41"/>
  <c r="H150" i="41"/>
  <c r="L150" i="41"/>
  <c r="F151" i="41"/>
  <c r="D152" i="41"/>
  <c r="H152" i="41"/>
  <c r="L152" i="41"/>
  <c r="F153" i="41"/>
  <c r="J153" i="41"/>
  <c r="D154" i="41"/>
  <c r="H154" i="41"/>
  <c r="L154" i="41"/>
  <c r="F155" i="41"/>
  <c r="J155" i="41"/>
  <c r="D156" i="41"/>
  <c r="H156" i="41"/>
  <c r="L156" i="41"/>
  <c r="F157" i="41"/>
  <c r="J157" i="41"/>
  <c r="D158" i="41"/>
  <c r="H158" i="41"/>
  <c r="L158" i="41"/>
  <c r="F159" i="41"/>
  <c r="J159" i="41"/>
  <c r="D160" i="41"/>
  <c r="H160" i="41"/>
  <c r="L160" i="41"/>
  <c r="L183" i="41" l="1"/>
  <c r="P211" i="39"/>
  <c r="M183" i="41"/>
  <c r="G182" i="41"/>
  <c r="I185" i="41"/>
  <c r="G192" i="41"/>
  <c r="K190" i="41"/>
  <c r="E189" i="41"/>
  <c r="I187" i="41"/>
  <c r="M185" i="41"/>
  <c r="G184" i="41"/>
  <c r="K182" i="41"/>
  <c r="E181" i="41"/>
  <c r="E185" i="41"/>
  <c r="I183" i="41"/>
  <c r="M181" i="41"/>
  <c r="I191" i="41"/>
  <c r="M189" i="41"/>
  <c r="G188" i="41"/>
  <c r="K186" i="41"/>
  <c r="H192" i="41"/>
  <c r="L190" i="41"/>
  <c r="F189" i="41"/>
  <c r="J187" i="41"/>
  <c r="D186" i="41"/>
  <c r="H184" i="41"/>
  <c r="L182" i="41"/>
  <c r="F181" i="41"/>
  <c r="J191" i="41"/>
  <c r="D190" i="41"/>
  <c r="H188" i="41"/>
  <c r="L186" i="41"/>
  <c r="F185" i="41"/>
  <c r="J183" i="41"/>
  <c r="D182" i="41"/>
  <c r="G191" i="41"/>
  <c r="D192" i="41"/>
  <c r="H190" i="41"/>
  <c r="L188" i="41"/>
  <c r="F187" i="41"/>
  <c r="J185" i="41"/>
  <c r="D184" i="41"/>
  <c r="H182" i="41"/>
  <c r="L180" i="41"/>
  <c r="L192" i="41"/>
  <c r="F191" i="41"/>
  <c r="J189" i="41"/>
  <c r="D188" i="41"/>
  <c r="H186" i="41"/>
  <c r="L184" i="41"/>
  <c r="F183" i="41"/>
  <c r="J181" i="41"/>
  <c r="D180" i="41"/>
  <c r="K188" i="41"/>
  <c r="G190" i="41"/>
  <c r="K184" i="41"/>
  <c r="E183" i="41"/>
  <c r="I181" i="41"/>
  <c r="M191" i="41"/>
  <c r="E187" i="41"/>
  <c r="J192" i="41"/>
  <c r="D191" i="41"/>
  <c r="H189" i="41"/>
  <c r="L187" i="41"/>
  <c r="J184" i="41"/>
  <c r="K192" i="41"/>
  <c r="E191" i="41"/>
  <c r="I189" i="41"/>
  <c r="M187" i="41"/>
  <c r="G186" i="41"/>
  <c r="N15" i="41"/>
  <c r="F188" i="41"/>
  <c r="J186" i="41"/>
  <c r="D183" i="41"/>
  <c r="F164" i="41"/>
  <c r="N79" i="41"/>
  <c r="N29" i="41"/>
  <c r="L181" i="41"/>
  <c r="H183" i="41"/>
  <c r="N88" i="41"/>
  <c r="N54" i="41"/>
  <c r="J182" i="41"/>
  <c r="F192" i="41"/>
  <c r="J190" i="41"/>
  <c r="F184" i="41"/>
  <c r="G185" i="41"/>
  <c r="N89" i="41"/>
  <c r="N140" i="41"/>
  <c r="D189" i="41"/>
  <c r="L185" i="41"/>
  <c r="N127" i="41"/>
  <c r="G181" i="41"/>
  <c r="N77" i="41"/>
  <c r="F186" i="41"/>
  <c r="N25" i="41"/>
  <c r="H181" i="41"/>
  <c r="N71" i="41"/>
  <c r="N121" i="41"/>
  <c r="N123" i="41"/>
  <c r="N85" i="41"/>
  <c r="N150" i="41"/>
  <c r="N94" i="41"/>
  <c r="N56" i="41"/>
  <c r="N22" i="41"/>
  <c r="N11" i="41"/>
  <c r="H167" i="41"/>
  <c r="N109" i="41"/>
  <c r="N154" i="41"/>
  <c r="D181" i="41"/>
  <c r="M190" i="41"/>
  <c r="M17" i="41"/>
  <c r="N139" i="41"/>
  <c r="N156" i="41"/>
  <c r="N107" i="41"/>
  <c r="N45" i="41"/>
  <c r="N155" i="41"/>
  <c r="N110" i="41"/>
  <c r="G17" i="41"/>
  <c r="N127" i="39"/>
  <c r="L173" i="41"/>
  <c r="J33" i="41"/>
  <c r="F190" i="41"/>
  <c r="J17" i="41"/>
  <c r="D165" i="41"/>
  <c r="J180" i="41"/>
  <c r="D161" i="41"/>
  <c r="K81" i="41"/>
  <c r="F33" i="41"/>
  <c r="N135" i="41"/>
  <c r="L81" i="41"/>
  <c r="L191" i="41"/>
  <c r="D187" i="41"/>
  <c r="F172" i="41"/>
  <c r="BJ175" i="40"/>
  <c r="J188" i="41"/>
  <c r="N96" i="41"/>
  <c r="J176" i="41"/>
  <c r="H17" i="41"/>
  <c r="H65" i="41"/>
  <c r="N158" i="41"/>
  <c r="H191" i="41"/>
  <c r="L189" i="41"/>
  <c r="D185" i="41"/>
  <c r="N101" i="41"/>
  <c r="N92" i="41"/>
  <c r="H169" i="41"/>
  <c r="J164" i="41"/>
  <c r="N169" i="39"/>
  <c r="N113" i="39"/>
  <c r="N75" i="41"/>
  <c r="H185" i="41"/>
  <c r="I164" i="41"/>
  <c r="J65" i="41"/>
  <c r="BJ167" i="40"/>
  <c r="D113" i="41"/>
  <c r="N55" i="41"/>
  <c r="D49" i="41"/>
  <c r="N148" i="41"/>
  <c r="N28" i="41"/>
  <c r="E180" i="41"/>
  <c r="F182" i="41"/>
  <c r="L65" i="41"/>
  <c r="N151" i="41"/>
  <c r="N20" i="41"/>
  <c r="E192" i="41"/>
  <c r="L172" i="41"/>
  <c r="BJ170" i="40"/>
  <c r="H170" i="41"/>
  <c r="H171" i="41"/>
  <c r="F166" i="41"/>
  <c r="N68" i="41"/>
  <c r="L129" i="41"/>
  <c r="L17" i="41"/>
  <c r="F161" i="41"/>
  <c r="J161" i="41"/>
  <c r="K145" i="41"/>
  <c r="BJ173" i="40"/>
  <c r="BJ165" i="40"/>
  <c r="N149" i="41"/>
  <c r="N126" i="41"/>
  <c r="N58" i="41"/>
  <c r="N24" i="41"/>
  <c r="N116" i="41"/>
  <c r="M49" i="41"/>
  <c r="N132" i="41"/>
  <c r="K173" i="41"/>
  <c r="F174" i="41"/>
  <c r="D171" i="41"/>
  <c r="D205" i="41" s="1"/>
  <c r="L165" i="41"/>
  <c r="L175" i="41"/>
  <c r="L167" i="41"/>
  <c r="L201" i="41" s="1"/>
  <c r="H180" i="41"/>
  <c r="N47" i="41"/>
  <c r="F17" i="41"/>
  <c r="J169" i="41"/>
  <c r="N155" i="39"/>
  <c r="N141" i="39"/>
  <c r="F168" i="41"/>
  <c r="N160" i="41"/>
  <c r="J97" i="41"/>
  <c r="G81" i="41"/>
  <c r="BJ169" i="40"/>
  <c r="N41" i="41"/>
  <c r="N93" i="41"/>
  <c r="K168" i="41"/>
  <c r="N122" i="41"/>
  <c r="N128" i="41"/>
  <c r="N64" i="41"/>
  <c r="I49" i="41"/>
  <c r="G171" i="41"/>
  <c r="H175" i="41"/>
  <c r="J170" i="41"/>
  <c r="D169" i="41"/>
  <c r="D167" i="41"/>
  <c r="D201" i="41" s="1"/>
  <c r="D173" i="41"/>
  <c r="N37" i="41"/>
  <c r="N73" i="41"/>
  <c r="N29" i="39"/>
  <c r="J174" i="41"/>
  <c r="L169" i="41"/>
  <c r="G145" i="41"/>
  <c r="I113" i="41"/>
  <c r="D17" i="41"/>
  <c r="L161" i="41"/>
  <c r="H161" i="41"/>
  <c r="H129" i="41"/>
  <c r="E113" i="41"/>
  <c r="H97" i="41"/>
  <c r="D97" i="41"/>
  <c r="F97" i="41"/>
  <c r="F176" i="41"/>
  <c r="K164" i="41"/>
  <c r="L145" i="41"/>
  <c r="D145" i="41"/>
  <c r="H145" i="41"/>
  <c r="N157" i="41"/>
  <c r="G165" i="41"/>
  <c r="H165" i="41"/>
  <c r="H113" i="41"/>
  <c r="L113" i="41"/>
  <c r="H173" i="41"/>
  <c r="D81" i="41"/>
  <c r="N59" i="41"/>
  <c r="G164" i="41"/>
  <c r="H49" i="41"/>
  <c r="L49" i="41"/>
  <c r="I172" i="41"/>
  <c r="G167" i="41"/>
  <c r="N152" i="41"/>
  <c r="N118" i="41"/>
  <c r="N84" i="41"/>
  <c r="N32" i="41"/>
  <c r="N124" i="41"/>
  <c r="M113" i="41"/>
  <c r="L97" i="41"/>
  <c r="N60" i="41"/>
  <c r="D65" i="41"/>
  <c r="E49" i="41"/>
  <c r="N26" i="41"/>
  <c r="H172" i="41"/>
  <c r="L33" i="41"/>
  <c r="D164" i="41"/>
  <c r="I186" i="41"/>
  <c r="I184" i="41"/>
  <c r="I182" i="41"/>
  <c r="I17" i="41"/>
  <c r="N62" i="41"/>
  <c r="BJ172" i="40"/>
  <c r="N138" i="41"/>
  <c r="N104" i="41"/>
  <c r="K165" i="41"/>
  <c r="E164" i="41"/>
  <c r="E198" i="41" s="1"/>
  <c r="N36" i="41"/>
  <c r="D175" i="41"/>
  <c r="L171" i="41"/>
  <c r="F170" i="41"/>
  <c r="J168" i="41"/>
  <c r="J166" i="41"/>
  <c r="F169" i="41"/>
  <c r="J172" i="41"/>
  <c r="N23" i="41"/>
  <c r="I33" i="41"/>
  <c r="N137" i="41"/>
  <c r="N69" i="41"/>
  <c r="N39" i="41"/>
  <c r="N143" i="41"/>
  <c r="N105" i="41"/>
  <c r="N7" i="41"/>
  <c r="N71" i="39"/>
  <c r="M81" i="41"/>
  <c r="K129" i="41"/>
  <c r="E176" i="41"/>
  <c r="N78" i="41"/>
  <c r="I175" i="41"/>
  <c r="K170" i="41"/>
  <c r="N14" i="41"/>
  <c r="N133" i="41"/>
  <c r="N80" i="41"/>
  <c r="N4" i="41"/>
  <c r="H187" i="41"/>
  <c r="H81" i="41"/>
  <c r="D33" i="41"/>
  <c r="I145" i="41"/>
  <c r="K113" i="41"/>
  <c r="I81" i="41"/>
  <c r="G161" i="41"/>
  <c r="E129" i="41"/>
  <c r="J113" i="41"/>
  <c r="N153" i="41"/>
  <c r="M161" i="41"/>
  <c r="G129" i="41"/>
  <c r="E97" i="41"/>
  <c r="J81" i="41"/>
  <c r="N21" i="41"/>
  <c r="K175" i="41"/>
  <c r="E174" i="41"/>
  <c r="E172" i="41"/>
  <c r="E170" i="41"/>
  <c r="I168" i="41"/>
  <c r="M166" i="41"/>
  <c r="N120" i="41"/>
  <c r="K49" i="41"/>
  <c r="J175" i="41"/>
  <c r="J209" i="41" s="1"/>
  <c r="D174" i="41"/>
  <c r="D172" i="41"/>
  <c r="L168" i="41"/>
  <c r="F167" i="41"/>
  <c r="J165" i="41"/>
  <c r="M192" i="41"/>
  <c r="K189" i="41"/>
  <c r="E188" i="41"/>
  <c r="E186" i="41"/>
  <c r="E184" i="41"/>
  <c r="E182" i="41"/>
  <c r="E17" i="41"/>
  <c r="BJ168" i="40"/>
  <c r="N159" i="41"/>
  <c r="N134" i="41"/>
  <c r="N100" i="41"/>
  <c r="N74" i="41"/>
  <c r="N48" i="41"/>
  <c r="N87" i="41"/>
  <c r="F49" i="41"/>
  <c r="K176" i="41"/>
  <c r="E175" i="41"/>
  <c r="I173" i="41"/>
  <c r="M171" i="41"/>
  <c r="G170" i="41"/>
  <c r="G168" i="41"/>
  <c r="K166" i="41"/>
  <c r="K200" i="41" s="1"/>
  <c r="E165" i="41"/>
  <c r="E199" i="41" s="1"/>
  <c r="N10" i="41"/>
  <c r="BJ171" i="40"/>
  <c r="N144" i="41"/>
  <c r="N125" i="41"/>
  <c r="N106" i="41"/>
  <c r="N76" i="41"/>
  <c r="N46" i="41"/>
  <c r="N16" i="41"/>
  <c r="N9" i="41"/>
  <c r="N99" i="39"/>
  <c r="L164" i="41"/>
  <c r="I190" i="41"/>
  <c r="K180" i="41"/>
  <c r="F129" i="41"/>
  <c r="I129" i="41"/>
  <c r="G65" i="41"/>
  <c r="I174" i="41"/>
  <c r="I170" i="41"/>
  <c r="D176" i="41"/>
  <c r="L170" i="41"/>
  <c r="D166" i="41"/>
  <c r="I188" i="41"/>
  <c r="I180" i="41"/>
  <c r="F113" i="41"/>
  <c r="N91" i="41"/>
  <c r="M173" i="41"/>
  <c r="E169" i="41"/>
  <c r="I165" i="41"/>
  <c r="BJ174" i="40"/>
  <c r="K191" i="41"/>
  <c r="D129" i="41"/>
  <c r="M164" i="41"/>
  <c r="F180" i="41"/>
  <c r="E145" i="41"/>
  <c r="G113" i="41"/>
  <c r="E81" i="41"/>
  <c r="I161" i="41"/>
  <c r="J145" i="41"/>
  <c r="N119" i="41"/>
  <c r="F81" i="41"/>
  <c r="M176" i="41"/>
  <c r="G175" i="41"/>
  <c r="G173" i="41"/>
  <c r="K171" i="41"/>
  <c r="K169" i="41"/>
  <c r="E168" i="41"/>
  <c r="I166" i="41"/>
  <c r="N90" i="41"/>
  <c r="N52" i="41"/>
  <c r="G49" i="41"/>
  <c r="L176" i="41"/>
  <c r="F175" i="41"/>
  <c r="J173" i="41"/>
  <c r="J171" i="41"/>
  <c r="H168" i="41"/>
  <c r="L166" i="41"/>
  <c r="F165" i="41"/>
  <c r="I192" i="41"/>
  <c r="G189" i="41"/>
  <c r="K187" i="41"/>
  <c r="K185" i="41"/>
  <c r="K183" i="41"/>
  <c r="K181" i="41"/>
  <c r="N85" i="39"/>
  <c r="BJ164" i="40"/>
  <c r="N112" i="41"/>
  <c r="K97" i="41"/>
  <c r="N70" i="41"/>
  <c r="M65" i="41"/>
  <c r="N44" i="41"/>
  <c r="N61" i="41"/>
  <c r="N31" i="41"/>
  <c r="G176" i="41"/>
  <c r="K174" i="41"/>
  <c r="E173" i="41"/>
  <c r="I171" i="41"/>
  <c r="I205" i="41" s="1"/>
  <c r="M169" i="41"/>
  <c r="M203" i="41" s="1"/>
  <c r="M167" i="41"/>
  <c r="M201" i="41" s="1"/>
  <c r="G166" i="41"/>
  <c r="G200" i="41" s="1"/>
  <c r="K33" i="41"/>
  <c r="N6" i="41"/>
  <c r="BJ166" i="40"/>
  <c r="N141" i="41"/>
  <c r="N117" i="41"/>
  <c r="N103" i="41"/>
  <c r="N43" i="41"/>
  <c r="N12" i="41"/>
  <c r="N43" i="39"/>
  <c r="G180" i="41"/>
  <c r="N13" i="41"/>
  <c r="G187" i="41"/>
  <c r="J49" i="41"/>
  <c r="M145" i="41"/>
  <c r="K161" i="41"/>
  <c r="I97" i="41"/>
  <c r="M168" i="41"/>
  <c r="H174" i="41"/>
  <c r="J167" i="41"/>
  <c r="E190" i="41"/>
  <c r="E65" i="41"/>
  <c r="N53" i="41"/>
  <c r="G172" i="41"/>
  <c r="E167" i="41"/>
  <c r="N38" i="41"/>
  <c r="M33" i="41"/>
  <c r="E33" i="41"/>
  <c r="H33" i="41"/>
  <c r="K17" i="41"/>
  <c r="J129" i="41"/>
  <c r="F65" i="41"/>
  <c r="M129" i="41"/>
  <c r="E161" i="41"/>
  <c r="F145" i="41"/>
  <c r="M97" i="41"/>
  <c r="N63" i="41"/>
  <c r="K65" i="41"/>
  <c r="I176" i="41"/>
  <c r="M174" i="41"/>
  <c r="M172" i="41"/>
  <c r="M170" i="41"/>
  <c r="G169" i="41"/>
  <c r="K167" i="41"/>
  <c r="E166" i="41"/>
  <c r="N86" i="41"/>
  <c r="N30" i="41"/>
  <c r="H176" i="41"/>
  <c r="L174" i="41"/>
  <c r="F173" i="41"/>
  <c r="F171" i="41"/>
  <c r="D168" i="41"/>
  <c r="H166" i="41"/>
  <c r="H164" i="41"/>
  <c r="M188" i="41"/>
  <c r="M186" i="41"/>
  <c r="M184" i="41"/>
  <c r="M182" i="41"/>
  <c r="M180" i="41"/>
  <c r="BJ176" i="40"/>
  <c r="N142" i="41"/>
  <c r="N108" i="41"/>
  <c r="G97" i="41"/>
  <c r="I65" i="41"/>
  <c r="N40" i="41"/>
  <c r="N95" i="41"/>
  <c r="N57" i="41"/>
  <c r="N27" i="41"/>
  <c r="M175" i="41"/>
  <c r="G174" i="41"/>
  <c r="K172" i="41"/>
  <c r="E171" i="41"/>
  <c r="I169" i="41"/>
  <c r="I167" i="41"/>
  <c r="I201" i="41" s="1"/>
  <c r="M165" i="41"/>
  <c r="G33" i="41"/>
  <c r="N136" i="41"/>
  <c r="N111" i="41"/>
  <c r="N102" i="41"/>
  <c r="N72" i="41"/>
  <c r="N42" i="41"/>
  <c r="N8" i="41"/>
  <c r="D170" i="41"/>
  <c r="N5" i="41"/>
  <c r="G183" i="41"/>
  <c r="G210" i="41" l="1"/>
  <c r="F203" i="41"/>
  <c r="E203" i="41"/>
  <c r="I203" i="41"/>
  <c r="K208" i="41"/>
  <c r="H204" i="41"/>
  <c r="M199" i="41"/>
  <c r="E207" i="41"/>
  <c r="G202" i="41"/>
  <c r="H210" i="41"/>
  <c r="J203" i="41"/>
  <c r="D204" i="41"/>
  <c r="I207" i="41"/>
  <c r="I209" i="41"/>
  <c r="M207" i="41"/>
  <c r="J201" i="41"/>
  <c r="G206" i="41"/>
  <c r="K202" i="41"/>
  <c r="L204" i="41"/>
  <c r="K204" i="41"/>
  <c r="D208" i="41"/>
  <c r="D200" i="41"/>
  <c r="K210" i="41"/>
  <c r="F207" i="41"/>
  <c r="L200" i="41"/>
  <c r="F209" i="41"/>
  <c r="G204" i="41"/>
  <c r="H206" i="41"/>
  <c r="L208" i="41"/>
  <c r="H202" i="41"/>
  <c r="D209" i="41"/>
  <c r="J205" i="41"/>
  <c r="F199" i="41"/>
  <c r="D202" i="41"/>
  <c r="G209" i="41"/>
  <c r="H200" i="41"/>
  <c r="L206" i="41"/>
  <c r="J202" i="41"/>
  <c r="K206" i="41"/>
  <c r="F205" i="41"/>
  <c r="J199" i="41"/>
  <c r="D206" i="41"/>
  <c r="J210" i="41"/>
  <c r="J207" i="41"/>
  <c r="M205" i="41"/>
  <c r="F201" i="41"/>
  <c r="H208" i="41"/>
  <c r="E201" i="41"/>
  <c r="D210" i="41"/>
  <c r="L202" i="41"/>
  <c r="D199" i="41"/>
  <c r="E205" i="41"/>
  <c r="I199" i="41"/>
  <c r="L205" i="41"/>
  <c r="G208" i="41"/>
  <c r="M209" i="41"/>
  <c r="L210" i="41"/>
  <c r="D198" i="41"/>
  <c r="E209" i="41"/>
  <c r="H207" i="41"/>
  <c r="N191" i="41"/>
  <c r="H199" i="41"/>
  <c r="L207" i="41"/>
  <c r="J208" i="41"/>
  <c r="G199" i="41"/>
  <c r="F206" i="41"/>
  <c r="J204" i="41"/>
  <c r="N187" i="41"/>
  <c r="L199" i="41"/>
  <c r="D193" i="41"/>
  <c r="K199" i="41"/>
  <c r="D203" i="41"/>
  <c r="H201" i="41"/>
  <c r="J206" i="41"/>
  <c r="H203" i="41"/>
  <c r="K207" i="41"/>
  <c r="J198" i="41"/>
  <c r="F202" i="41"/>
  <c r="F204" i="41"/>
  <c r="L203" i="41"/>
  <c r="N184" i="41"/>
  <c r="E202" i="41"/>
  <c r="D207" i="41"/>
  <c r="J193" i="41"/>
  <c r="J200" i="41"/>
  <c r="F210" i="41"/>
  <c r="M208" i="41"/>
  <c r="G203" i="41"/>
  <c r="L193" i="41"/>
  <c r="J218" i="41"/>
  <c r="F217" i="41"/>
  <c r="K218" i="41"/>
  <c r="I216" i="41"/>
  <c r="M217" i="41"/>
  <c r="H218" i="41"/>
  <c r="I217" i="41"/>
  <c r="F216" i="41"/>
  <c r="D217" i="41"/>
  <c r="I218" i="41"/>
  <c r="J217" i="41"/>
  <c r="K217" i="41"/>
  <c r="L216" i="41"/>
  <c r="H216" i="41"/>
  <c r="J216" i="41"/>
  <c r="M216" i="41"/>
  <c r="M218" i="41"/>
  <c r="K216" i="41"/>
  <c r="F218" i="41"/>
  <c r="E216" i="41"/>
  <c r="G218" i="41"/>
  <c r="E218" i="41"/>
  <c r="L217" i="41"/>
  <c r="L218" i="41"/>
  <c r="G216" i="41"/>
  <c r="G217" i="41"/>
  <c r="D218" i="41"/>
  <c r="H217" i="41"/>
  <c r="E217" i="41"/>
  <c r="D216" i="41"/>
  <c r="N185" i="41"/>
  <c r="E200" i="41"/>
  <c r="M210" i="41"/>
  <c r="H209" i="41"/>
  <c r="F208" i="41"/>
  <c r="N167" i="41"/>
  <c r="L209" i="41"/>
  <c r="N188" i="41"/>
  <c r="I200" i="41"/>
  <c r="N181" i="41"/>
  <c r="J177" i="41"/>
  <c r="H205" i="41"/>
  <c r="M206" i="41"/>
  <c r="H193" i="41"/>
  <c r="N171" i="41"/>
  <c r="N190" i="41"/>
  <c r="N169" i="41"/>
  <c r="I210" i="41"/>
  <c r="N182" i="41"/>
  <c r="F193" i="41"/>
  <c r="I198" i="41"/>
  <c r="F200" i="41"/>
  <c r="E210" i="41"/>
  <c r="H198" i="41"/>
  <c r="G205" i="41"/>
  <c r="N173" i="41"/>
  <c r="I206" i="41"/>
  <c r="I204" i="41"/>
  <c r="N192" i="41"/>
  <c r="N186" i="41"/>
  <c r="E208" i="41"/>
  <c r="N168" i="41"/>
  <c r="N81" i="41"/>
  <c r="U22" i="48" s="1"/>
  <c r="V22" i="48" s="1"/>
  <c r="K201" i="41"/>
  <c r="N166" i="41"/>
  <c r="N189" i="41"/>
  <c r="N183" i="41"/>
  <c r="I208" i="41"/>
  <c r="I202" i="41"/>
  <c r="N145" i="41"/>
  <c r="U27" i="48" s="1"/>
  <c r="V27" i="48" s="1"/>
  <c r="N172" i="41"/>
  <c r="E193" i="41"/>
  <c r="G201" i="41"/>
  <c r="N170" i="41"/>
  <c r="N97" i="41"/>
  <c r="U23" i="48" s="1"/>
  <c r="N129" i="41"/>
  <c r="U26" i="48" s="1"/>
  <c r="V26" i="48" s="1"/>
  <c r="N164" i="41"/>
  <c r="K203" i="41"/>
  <c r="N176" i="41"/>
  <c r="N161" i="41"/>
  <c r="N175" i="41"/>
  <c r="N49" i="41"/>
  <c r="U20" i="48" s="1"/>
  <c r="V20" i="48" s="1"/>
  <c r="L198" i="41"/>
  <c r="L177" i="41"/>
  <c r="N113" i="41"/>
  <c r="U25" i="48" s="1"/>
  <c r="V25" i="48" s="1"/>
  <c r="M200" i="41"/>
  <c r="G177" i="41"/>
  <c r="M193" i="41"/>
  <c r="N174" i="41"/>
  <c r="K205" i="41"/>
  <c r="M177" i="41"/>
  <c r="M198" i="41"/>
  <c r="K193" i="41"/>
  <c r="K209" i="41"/>
  <c r="F198" i="41"/>
  <c r="I177" i="41"/>
  <c r="K198" i="41"/>
  <c r="M202" i="41"/>
  <c r="G193" i="41"/>
  <c r="G207" i="41"/>
  <c r="I193" i="41"/>
  <c r="D177" i="41"/>
  <c r="E204" i="41"/>
  <c r="N165" i="41"/>
  <c r="F177" i="41"/>
  <c r="N17" i="41"/>
  <c r="U18" i="48" s="1"/>
  <c r="V18" i="48" s="1"/>
  <c r="N180" i="41"/>
  <c r="E177" i="41"/>
  <c r="K177" i="41"/>
  <c r="N33" i="41"/>
  <c r="U19" i="48" s="1"/>
  <c r="V19" i="48" s="1"/>
  <c r="M204" i="41"/>
  <c r="N65" i="41"/>
  <c r="U21" i="48" s="1"/>
  <c r="V21" i="48" s="1"/>
  <c r="E206" i="41"/>
  <c r="G198" i="41"/>
  <c r="H177" i="41"/>
  <c r="V23" i="48" l="1"/>
  <c r="U28" i="48"/>
  <c r="N199" i="41"/>
  <c r="N210" i="41"/>
  <c r="N203" i="41"/>
  <c r="N200" i="41"/>
  <c r="N209" i="41"/>
  <c r="N205" i="41"/>
  <c r="N202" i="41"/>
  <c r="M219" i="41"/>
  <c r="J219" i="41"/>
  <c r="K219" i="41"/>
  <c r="N218" i="41"/>
  <c r="D219" i="41"/>
  <c r="L219" i="41"/>
  <c r="F219" i="41"/>
  <c r="N216" i="41"/>
  <c r="E219" i="41"/>
  <c r="H219" i="41"/>
  <c r="N217" i="41"/>
  <c r="G219" i="41"/>
  <c r="I219" i="41"/>
  <c r="N208" i="41"/>
  <c r="N206" i="41"/>
  <c r="N201" i="41"/>
  <c r="N193" i="41"/>
  <c r="N204" i="41"/>
  <c r="N207" i="41"/>
  <c r="N198" i="41"/>
  <c r="N177" i="41"/>
  <c r="AA156" i="29"/>
  <c r="Z156" i="29"/>
  <c r="Y156" i="29"/>
  <c r="X156" i="29"/>
  <c r="W156" i="29"/>
  <c r="V156" i="29"/>
  <c r="U156" i="29"/>
  <c r="T156" i="29"/>
  <c r="S156" i="29"/>
  <c r="R156" i="29"/>
  <c r="Q156" i="29"/>
  <c r="P156" i="29"/>
  <c r="O156" i="29"/>
  <c r="N156" i="29"/>
  <c r="M156" i="29"/>
  <c r="L156" i="29"/>
  <c r="K156" i="29"/>
  <c r="J156" i="29"/>
  <c r="I156" i="29"/>
  <c r="H156" i="29"/>
  <c r="G156" i="29"/>
  <c r="F156" i="29"/>
  <c r="E156" i="29"/>
  <c r="D156" i="29"/>
  <c r="V28" i="48" l="1"/>
  <c r="N219" i="41"/>
  <c r="AC90" i="36" l="1"/>
  <c r="AC89" i="36"/>
  <c r="AC88" i="36"/>
  <c r="AC87" i="36"/>
  <c r="AC86" i="36"/>
  <c r="AC85" i="36"/>
  <c r="AC84" i="36"/>
  <c r="AC83" i="36"/>
  <c r="AC82" i="36"/>
  <c r="AC81" i="36"/>
  <c r="AC80" i="36"/>
  <c r="AC79" i="36"/>
  <c r="AC78" i="36"/>
  <c r="AC90" i="35"/>
  <c r="AC89" i="35"/>
  <c r="AC88" i="35"/>
  <c r="AC87" i="35"/>
  <c r="AC86" i="35"/>
  <c r="AC85" i="35"/>
  <c r="AC84" i="35"/>
  <c r="AC83" i="35"/>
  <c r="AC82" i="35"/>
  <c r="AC81" i="35"/>
  <c r="AC80" i="35"/>
  <c r="AC79" i="35"/>
  <c r="AC78" i="35"/>
  <c r="AC90" i="34"/>
  <c r="AC89" i="34"/>
  <c r="AC88" i="34"/>
  <c r="AC87" i="34"/>
  <c r="AC86" i="34"/>
  <c r="AC85" i="34"/>
  <c r="AC84" i="34"/>
  <c r="AC83" i="34"/>
  <c r="AC82" i="34"/>
  <c r="AC81" i="34"/>
  <c r="AC80" i="34"/>
  <c r="AC79" i="34"/>
  <c r="AC78" i="34"/>
  <c r="AC90" i="33"/>
  <c r="AC89" i="33"/>
  <c r="AC88" i="33"/>
  <c r="AC87" i="33"/>
  <c r="AC86" i="33"/>
  <c r="AC85" i="33"/>
  <c r="AC84" i="33"/>
  <c r="AC83" i="33"/>
  <c r="AC82" i="33"/>
  <c r="AC81" i="33"/>
  <c r="AC80" i="33"/>
  <c r="AC79" i="33"/>
  <c r="AC78" i="33"/>
  <c r="AC75" i="32"/>
  <c r="AC74" i="32"/>
  <c r="AC73" i="32"/>
  <c r="AC72" i="32"/>
  <c r="AC71" i="32"/>
  <c r="AC70" i="32"/>
  <c r="AC68" i="32"/>
  <c r="AC67" i="32"/>
  <c r="AC90" i="29"/>
  <c r="AC89" i="29"/>
  <c r="AC88" i="29"/>
  <c r="AC87" i="29"/>
  <c r="AC86" i="29"/>
  <c r="AC85" i="29"/>
  <c r="AC84" i="29"/>
  <c r="AC83" i="29"/>
  <c r="AC82" i="29"/>
  <c r="AC81" i="29"/>
  <c r="AC90" i="10"/>
  <c r="AC89" i="10"/>
  <c r="AC88" i="10"/>
  <c r="AC87" i="10"/>
  <c r="AC86" i="10"/>
  <c r="AC85" i="10"/>
  <c r="AC84" i="10"/>
  <c r="AC83" i="10"/>
  <c r="AC82" i="10"/>
  <c r="AC81" i="10"/>
  <c r="AC80" i="10"/>
  <c r="AC79" i="10"/>
  <c r="AC78" i="10"/>
  <c r="AC75" i="2"/>
  <c r="AC74" i="2"/>
  <c r="AC73" i="2"/>
  <c r="AC72" i="2"/>
  <c r="AC71" i="2"/>
  <c r="AC70" i="2"/>
  <c r="AC69" i="2"/>
  <c r="AC68" i="2"/>
  <c r="AC67" i="2"/>
  <c r="AC66" i="2"/>
  <c r="AA55" i="36"/>
  <c r="Z55" i="36"/>
  <c r="Y55" i="36"/>
  <c r="X55" i="36"/>
  <c r="W55" i="36"/>
  <c r="V55" i="36"/>
  <c r="U55" i="36"/>
  <c r="T55" i="36"/>
  <c r="S55" i="36"/>
  <c r="R55" i="36"/>
  <c r="Q55" i="36"/>
  <c r="P55" i="36"/>
  <c r="O55" i="36"/>
  <c r="N55" i="36"/>
  <c r="M55" i="36"/>
  <c r="L55" i="36"/>
  <c r="K55" i="36"/>
  <c r="J55" i="36"/>
  <c r="I55" i="36"/>
  <c r="H55" i="36"/>
  <c r="G55" i="36"/>
  <c r="F55" i="36"/>
  <c r="E55" i="36"/>
  <c r="D55" i="36"/>
  <c r="C55" i="36"/>
  <c r="AA55" i="35"/>
  <c r="Z55" i="35"/>
  <c r="Y55" i="35"/>
  <c r="X55" i="35"/>
  <c r="W55" i="35"/>
  <c r="V55" i="35"/>
  <c r="U55" i="35"/>
  <c r="T55" i="35"/>
  <c r="S55" i="35"/>
  <c r="R55" i="35"/>
  <c r="Q55" i="35"/>
  <c r="P55" i="35"/>
  <c r="O55" i="35"/>
  <c r="N55" i="35"/>
  <c r="M55" i="35"/>
  <c r="L55" i="35"/>
  <c r="K55" i="35"/>
  <c r="J55" i="35"/>
  <c r="I55" i="35"/>
  <c r="H55" i="35"/>
  <c r="G55" i="35"/>
  <c r="F55" i="35"/>
  <c r="E55" i="35"/>
  <c r="D55" i="35"/>
  <c r="C55" i="35"/>
  <c r="AA55" i="34"/>
  <c r="Z55" i="34"/>
  <c r="Y55" i="34"/>
  <c r="X55" i="34"/>
  <c r="W55" i="34"/>
  <c r="V55" i="34"/>
  <c r="U55" i="34"/>
  <c r="T55" i="34"/>
  <c r="S55" i="34"/>
  <c r="R55" i="34"/>
  <c r="Q55" i="34"/>
  <c r="P55" i="34"/>
  <c r="O55" i="34"/>
  <c r="N55" i="34"/>
  <c r="M55" i="34"/>
  <c r="L55" i="34"/>
  <c r="K55" i="34"/>
  <c r="J55" i="34"/>
  <c r="I55" i="34"/>
  <c r="H55" i="34"/>
  <c r="G55" i="34"/>
  <c r="F55" i="34"/>
  <c r="E55" i="34"/>
  <c r="D55" i="34"/>
  <c r="C55" i="34"/>
  <c r="AA55" i="33"/>
  <c r="Z55" i="33"/>
  <c r="Y55" i="33"/>
  <c r="X55" i="33"/>
  <c r="W55" i="33"/>
  <c r="V55" i="33"/>
  <c r="U55" i="33"/>
  <c r="T55" i="33"/>
  <c r="S55" i="33"/>
  <c r="R55" i="33"/>
  <c r="Q55" i="33"/>
  <c r="P55" i="33"/>
  <c r="O55" i="33"/>
  <c r="N55" i="33"/>
  <c r="M55" i="33"/>
  <c r="L55" i="33"/>
  <c r="K55" i="33"/>
  <c r="J55" i="33"/>
  <c r="I55" i="33"/>
  <c r="H55" i="33"/>
  <c r="G55" i="33"/>
  <c r="F55" i="33"/>
  <c r="E55" i="33"/>
  <c r="D55" i="33"/>
  <c r="C55" i="33"/>
  <c r="AA46" i="32"/>
  <c r="Z46" i="32"/>
  <c r="Y46" i="32"/>
  <c r="X46" i="32"/>
  <c r="W46" i="32"/>
  <c r="V46" i="32"/>
  <c r="U46" i="32"/>
  <c r="T46" i="32"/>
  <c r="S46" i="32"/>
  <c r="R46" i="32"/>
  <c r="Q46" i="32"/>
  <c r="P46" i="32"/>
  <c r="O46" i="32"/>
  <c r="N46" i="32"/>
  <c r="M46" i="32"/>
  <c r="L46" i="32"/>
  <c r="K46" i="32"/>
  <c r="J46" i="32"/>
  <c r="I46" i="32"/>
  <c r="H46" i="32"/>
  <c r="G46" i="32"/>
  <c r="F46" i="32"/>
  <c r="E46" i="32"/>
  <c r="D46" i="32"/>
  <c r="C46" i="32"/>
  <c r="AA55" i="31"/>
  <c r="Z55" i="31"/>
  <c r="Y55" i="31"/>
  <c r="X55" i="31"/>
  <c r="W55" i="31"/>
  <c r="V55" i="31"/>
  <c r="U55" i="31"/>
  <c r="T55" i="31"/>
  <c r="S55" i="31"/>
  <c r="R55" i="31"/>
  <c r="Q55" i="31"/>
  <c r="P55" i="31"/>
  <c r="O55" i="31"/>
  <c r="N55" i="31"/>
  <c r="M55" i="31"/>
  <c r="L55" i="31"/>
  <c r="K55" i="31"/>
  <c r="J55" i="31"/>
  <c r="I55" i="31"/>
  <c r="H55" i="31"/>
  <c r="G55" i="31"/>
  <c r="F55" i="31"/>
  <c r="E55" i="31"/>
  <c r="D55" i="31"/>
  <c r="C55" i="31"/>
  <c r="AA55" i="30"/>
  <c r="Z55" i="30"/>
  <c r="Y55" i="30"/>
  <c r="X55" i="30"/>
  <c r="W55" i="30"/>
  <c r="V55" i="30"/>
  <c r="U55" i="30"/>
  <c r="T55" i="30"/>
  <c r="S55" i="30"/>
  <c r="R55" i="30"/>
  <c r="Q55" i="30"/>
  <c r="P55" i="30"/>
  <c r="O55" i="30"/>
  <c r="N55" i="30"/>
  <c r="M55" i="30"/>
  <c r="L55" i="30"/>
  <c r="K55" i="30"/>
  <c r="J55" i="30"/>
  <c r="I55" i="30"/>
  <c r="H55" i="30"/>
  <c r="G55" i="30"/>
  <c r="F55" i="30"/>
  <c r="E55" i="30"/>
  <c r="D55" i="30"/>
  <c r="C55" i="30"/>
  <c r="AA55" i="29"/>
  <c r="Z55" i="29"/>
  <c r="Y55" i="29"/>
  <c r="X55" i="29"/>
  <c r="W55" i="29"/>
  <c r="V55" i="29"/>
  <c r="U55" i="29"/>
  <c r="T55" i="29"/>
  <c r="S55" i="29"/>
  <c r="R55" i="29"/>
  <c r="Q55" i="29"/>
  <c r="P55" i="29"/>
  <c r="O55" i="29"/>
  <c r="N55" i="29"/>
  <c r="M55" i="29"/>
  <c r="L55" i="29"/>
  <c r="K55" i="29"/>
  <c r="J55" i="29"/>
  <c r="I55" i="29"/>
  <c r="H55" i="29"/>
  <c r="G55" i="29"/>
  <c r="F55" i="29"/>
  <c r="E55" i="29"/>
  <c r="D55" i="29"/>
  <c r="C55" i="29"/>
  <c r="AA55" i="10"/>
  <c r="Z55" i="10"/>
  <c r="Y55" i="10"/>
  <c r="X55" i="10"/>
  <c r="W55" i="10"/>
  <c r="V55" i="10"/>
  <c r="U55" i="10"/>
  <c r="T55" i="10"/>
  <c r="S55" i="10"/>
  <c r="R55" i="10"/>
  <c r="Q55" i="10"/>
  <c r="P55" i="10"/>
  <c r="O55" i="10"/>
  <c r="N55" i="10"/>
  <c r="M55" i="10"/>
  <c r="L55" i="10"/>
  <c r="K55" i="10"/>
  <c r="J55" i="10"/>
  <c r="I55" i="10"/>
  <c r="H55" i="10"/>
  <c r="G55" i="10"/>
  <c r="F55" i="10"/>
  <c r="E55" i="10"/>
  <c r="D55" i="10"/>
  <c r="C55" i="10"/>
  <c r="K46" i="2"/>
  <c r="J46" i="2"/>
  <c r="I46" i="2"/>
  <c r="H46" i="2"/>
  <c r="G46" i="2"/>
  <c r="F46" i="2"/>
  <c r="E46" i="2"/>
  <c r="D46" i="2"/>
  <c r="C46" i="2"/>
  <c r="AA19" i="36"/>
  <c r="Z19" i="36"/>
  <c r="Y19" i="36"/>
  <c r="X19" i="36"/>
  <c r="W19" i="36"/>
  <c r="V19" i="36"/>
  <c r="U19" i="36"/>
  <c r="T19" i="36"/>
  <c r="S19" i="36"/>
  <c r="R19" i="36"/>
  <c r="Q19" i="36"/>
  <c r="P19" i="36"/>
  <c r="O19" i="36"/>
  <c r="AA19" i="35"/>
  <c r="Z19" i="35"/>
  <c r="Y19" i="35"/>
  <c r="X19" i="35"/>
  <c r="W19" i="35"/>
  <c r="V19" i="35"/>
  <c r="U19" i="35"/>
  <c r="T19" i="35"/>
  <c r="S19" i="35"/>
  <c r="R19" i="35"/>
  <c r="Q19" i="35"/>
  <c r="P19" i="35"/>
  <c r="O19" i="35"/>
  <c r="AA19" i="34"/>
  <c r="Z19" i="34"/>
  <c r="Y19" i="34"/>
  <c r="X19" i="34"/>
  <c r="W19" i="34"/>
  <c r="V19" i="34"/>
  <c r="U19" i="34"/>
  <c r="T19" i="34"/>
  <c r="S19" i="34"/>
  <c r="R19" i="34"/>
  <c r="Q19" i="34"/>
  <c r="P19" i="34"/>
  <c r="O19" i="34"/>
  <c r="AA19" i="33"/>
  <c r="Z19" i="33"/>
  <c r="Y19" i="33"/>
  <c r="X19" i="33"/>
  <c r="W19" i="33"/>
  <c r="V19" i="33"/>
  <c r="U19" i="33"/>
  <c r="T19" i="33"/>
  <c r="S19" i="33"/>
  <c r="R19" i="33"/>
  <c r="Q19" i="33"/>
  <c r="P19" i="33"/>
  <c r="O19" i="33"/>
  <c r="AA16" i="32"/>
  <c r="Z16" i="32"/>
  <c r="Y16" i="32"/>
  <c r="X16" i="32"/>
  <c r="W16" i="32"/>
  <c r="V16" i="32"/>
  <c r="U16" i="32"/>
  <c r="T16" i="32"/>
  <c r="S16" i="32"/>
  <c r="R16" i="32"/>
  <c r="Q16" i="32"/>
  <c r="P16" i="32"/>
  <c r="O16" i="32"/>
  <c r="AA19" i="31"/>
  <c r="Z19" i="31"/>
  <c r="Y19" i="31"/>
  <c r="X19" i="31"/>
  <c r="W19" i="31"/>
  <c r="V19" i="31"/>
  <c r="U19" i="31"/>
  <c r="T19" i="31"/>
  <c r="S19" i="31"/>
  <c r="R19" i="31"/>
  <c r="Q19" i="31"/>
  <c r="P19" i="31"/>
  <c r="O19" i="31"/>
  <c r="AA19" i="30"/>
  <c r="Z19" i="30"/>
  <c r="Y19" i="30"/>
  <c r="X19" i="30"/>
  <c r="W19" i="30"/>
  <c r="V19" i="30"/>
  <c r="U19" i="30"/>
  <c r="T19" i="30"/>
  <c r="S19" i="30"/>
  <c r="R19" i="30"/>
  <c r="Q19" i="30"/>
  <c r="P19" i="30"/>
  <c r="O19" i="30"/>
  <c r="AA19" i="29"/>
  <c r="Z19" i="29"/>
  <c r="Y19" i="29"/>
  <c r="X19" i="29"/>
  <c r="W19" i="29"/>
  <c r="V19" i="29"/>
  <c r="U19" i="29"/>
  <c r="T19" i="29"/>
  <c r="S19" i="29"/>
  <c r="R19" i="29"/>
  <c r="Q19" i="29"/>
  <c r="P19" i="29"/>
  <c r="O19" i="29"/>
  <c r="AA19" i="10"/>
  <c r="Z19" i="10"/>
  <c r="Y19" i="10"/>
  <c r="X19" i="10"/>
  <c r="W19" i="10"/>
  <c r="V19" i="10"/>
  <c r="U19" i="10"/>
  <c r="T19" i="10"/>
  <c r="S19" i="10"/>
  <c r="R19" i="10"/>
  <c r="Q19" i="10"/>
  <c r="P19" i="10"/>
  <c r="O19" i="10"/>
  <c r="AA16" i="2"/>
  <c r="Z16" i="2"/>
  <c r="Y16" i="2"/>
  <c r="X16" i="2"/>
  <c r="W16" i="2"/>
  <c r="V16" i="2"/>
  <c r="U16" i="2"/>
  <c r="T16" i="2"/>
  <c r="S16" i="2"/>
  <c r="R16" i="2"/>
  <c r="Q16" i="2"/>
  <c r="P16" i="2"/>
  <c r="O16" i="2"/>
  <c r="D15" i="39" l="1"/>
  <c r="H15" i="39"/>
  <c r="L15" i="39"/>
  <c r="E15" i="39"/>
  <c r="M15" i="39"/>
  <c r="AA80" i="28"/>
  <c r="Z80" i="28"/>
  <c r="Y80" i="28"/>
  <c r="X80" i="28"/>
  <c r="W80" i="28"/>
  <c r="V80" i="28"/>
  <c r="U80" i="28"/>
  <c r="T80" i="28"/>
  <c r="S80" i="28"/>
  <c r="R80" i="28"/>
  <c r="Q80" i="28"/>
  <c r="P80" i="28"/>
  <c r="O80" i="28"/>
  <c r="AA79" i="28"/>
  <c r="Z79" i="28"/>
  <c r="Y79" i="28"/>
  <c r="X79" i="28"/>
  <c r="W79" i="28"/>
  <c r="V79" i="28"/>
  <c r="U79" i="28"/>
  <c r="T79" i="28"/>
  <c r="S79" i="28"/>
  <c r="R79" i="28"/>
  <c r="Q79" i="28"/>
  <c r="P79" i="28"/>
  <c r="O79" i="28"/>
  <c r="AA78" i="28"/>
  <c r="Z78" i="28"/>
  <c r="Y78" i="28"/>
  <c r="X78" i="28"/>
  <c r="W78" i="28"/>
  <c r="V78" i="28"/>
  <c r="U78" i="28"/>
  <c r="T78" i="28"/>
  <c r="S78" i="28"/>
  <c r="R78" i="28"/>
  <c r="Q78" i="28"/>
  <c r="P78" i="28"/>
  <c r="O78" i="28"/>
  <c r="AA76" i="28"/>
  <c r="Z76" i="28"/>
  <c r="Y76" i="28"/>
  <c r="X76" i="28"/>
  <c r="W76" i="28"/>
  <c r="V76" i="28"/>
  <c r="U76" i="28"/>
  <c r="T76" i="28"/>
  <c r="S76" i="28"/>
  <c r="R76" i="28"/>
  <c r="Q76" i="28"/>
  <c r="P76" i="28"/>
  <c r="O76" i="28"/>
  <c r="AA72" i="28"/>
  <c r="AA64" i="28" s="1"/>
  <c r="Z72" i="28"/>
  <c r="Y72" i="28"/>
  <c r="X72" i="28"/>
  <c r="W72" i="28"/>
  <c r="V72" i="28"/>
  <c r="U72" i="28"/>
  <c r="T72" i="28"/>
  <c r="S72" i="28"/>
  <c r="S64" i="28" s="1"/>
  <c r="R72" i="28"/>
  <c r="Q72" i="28"/>
  <c r="P72" i="28"/>
  <c r="O72" i="28"/>
  <c r="O64" i="28" s="1"/>
  <c r="AA71" i="28"/>
  <c r="AA63" i="28" s="1"/>
  <c r="Z71" i="28"/>
  <c r="Z63" i="28" s="1"/>
  <c r="Y71" i="28"/>
  <c r="X71" i="28"/>
  <c r="W71" i="28"/>
  <c r="W63" i="28" s="1"/>
  <c r="V71" i="28"/>
  <c r="U71" i="28"/>
  <c r="T71" i="28"/>
  <c r="S71" i="28"/>
  <c r="S63" i="28" s="1"/>
  <c r="R71" i="28"/>
  <c r="R63" i="28" s="1"/>
  <c r="Q71" i="28"/>
  <c r="P71" i="28"/>
  <c r="O71" i="28"/>
  <c r="O63" i="28" s="1"/>
  <c r="AA70" i="28"/>
  <c r="AA62" i="28" s="1"/>
  <c r="Z70" i="28"/>
  <c r="Y70" i="28"/>
  <c r="X70" i="28"/>
  <c r="W70" i="28"/>
  <c r="W62" i="28" s="1"/>
  <c r="V70" i="28"/>
  <c r="U70" i="28"/>
  <c r="T70" i="28"/>
  <c r="S70" i="28"/>
  <c r="S62" i="28" s="1"/>
  <c r="R70" i="28"/>
  <c r="Q70" i="28"/>
  <c r="P70" i="28"/>
  <c r="O70" i="28"/>
  <c r="O62" i="28" s="1"/>
  <c r="AA69" i="28"/>
  <c r="Z69" i="28"/>
  <c r="Y69" i="28"/>
  <c r="X69" i="28"/>
  <c r="W69" i="28"/>
  <c r="V69" i="28"/>
  <c r="U69" i="28"/>
  <c r="T69" i="28"/>
  <c r="S69" i="28"/>
  <c r="R69" i="28"/>
  <c r="Q69" i="28"/>
  <c r="P69" i="28"/>
  <c r="O69" i="28"/>
  <c r="Y64" i="28"/>
  <c r="X64" i="28"/>
  <c r="W64" i="28"/>
  <c r="U64" i="28"/>
  <c r="T64" i="28"/>
  <c r="Q64" i="28"/>
  <c r="P64" i="28"/>
  <c r="V63" i="28"/>
  <c r="Z62" i="28"/>
  <c r="Y62" i="28"/>
  <c r="V62" i="28"/>
  <c r="U62" i="28"/>
  <c r="R62" i="28"/>
  <c r="Q62" i="28"/>
  <c r="AT53" i="28"/>
  <c r="AS53" i="28"/>
  <c r="AR53" i="28"/>
  <c r="AQ53" i="28"/>
  <c r="AP53" i="28"/>
  <c r="AO53" i="28"/>
  <c r="AT52" i="28"/>
  <c r="AS52" i="28"/>
  <c r="AR52" i="28"/>
  <c r="AQ52" i="28"/>
  <c r="AP52" i="28"/>
  <c r="AO52" i="28"/>
  <c r="AT51" i="28"/>
  <c r="AS51" i="28"/>
  <c r="AR51" i="28"/>
  <c r="AQ51" i="28"/>
  <c r="AP51" i="28"/>
  <c r="AO51" i="28"/>
  <c r="AT50" i="28"/>
  <c r="AS50" i="28"/>
  <c r="AR50" i="28"/>
  <c r="AQ50" i="28"/>
  <c r="AP50" i="28"/>
  <c r="AO50" i="28"/>
  <c r="AM50" i="28"/>
  <c r="M48" i="28" s="1"/>
  <c r="AL50" i="28"/>
  <c r="K47" i="28"/>
  <c r="AJ50" i="28"/>
  <c r="J47" i="28" s="1"/>
  <c r="AI50" i="28"/>
  <c r="I48" i="28" s="1"/>
  <c r="AH50" i="28"/>
  <c r="H48" i="28" s="1"/>
  <c r="AG50" i="28"/>
  <c r="G47" i="28" s="1"/>
  <c r="AF50" i="28"/>
  <c r="F47" i="28" s="1"/>
  <c r="E48" i="28"/>
  <c r="AD50" i="28"/>
  <c r="D48" i="28" s="1"/>
  <c r="AC50" i="28"/>
  <c r="C48" i="28" s="1"/>
  <c r="AT46" i="28"/>
  <c r="AS46" i="28"/>
  <c r="AR46" i="28"/>
  <c r="AQ46" i="28"/>
  <c r="AP46" i="28"/>
  <c r="AO46" i="28"/>
  <c r="AM46" i="28"/>
  <c r="M43" i="28" s="1"/>
  <c r="AL46" i="28"/>
  <c r="K44" i="28"/>
  <c r="AJ46" i="28"/>
  <c r="AI46" i="28"/>
  <c r="I43" i="28" s="1"/>
  <c r="AH46" i="28"/>
  <c r="H44" i="28" s="1"/>
  <c r="AG46" i="28"/>
  <c r="AF46" i="28"/>
  <c r="F43" i="28" s="1"/>
  <c r="E43" i="28"/>
  <c r="AD46" i="28"/>
  <c r="D44" i="28" s="1"/>
  <c r="AC46" i="28"/>
  <c r="C43" i="28" s="1"/>
  <c r="AT42" i="28"/>
  <c r="AS42" i="28"/>
  <c r="AR42" i="28"/>
  <c r="AQ42" i="28"/>
  <c r="AP42" i="28"/>
  <c r="AO42" i="28"/>
  <c r="AM42" i="28"/>
  <c r="M39" i="28" s="1"/>
  <c r="AL42" i="28"/>
  <c r="K40" i="28"/>
  <c r="AJ42" i="28"/>
  <c r="J40" i="28" s="1"/>
  <c r="AI42" i="28"/>
  <c r="I39" i="28" s="1"/>
  <c r="AH42" i="28"/>
  <c r="H39" i="28" s="1"/>
  <c r="AG42" i="28"/>
  <c r="G40" i="28" s="1"/>
  <c r="AF42" i="28"/>
  <c r="F40" i="28" s="1"/>
  <c r="E39" i="28"/>
  <c r="AD42" i="28"/>
  <c r="D39" i="28" s="1"/>
  <c r="AC42" i="28"/>
  <c r="C40" i="28" s="1"/>
  <c r="AT38" i="28"/>
  <c r="AS38" i="28"/>
  <c r="AR38" i="28"/>
  <c r="AQ38" i="28"/>
  <c r="AP38" i="28"/>
  <c r="AO38" i="28"/>
  <c r="AM38" i="28"/>
  <c r="M36" i="28" s="1"/>
  <c r="AL38" i="28"/>
  <c r="K35" i="28"/>
  <c r="AJ38" i="28"/>
  <c r="J36" i="28" s="1"/>
  <c r="AI38" i="28"/>
  <c r="I36" i="28" s="1"/>
  <c r="AH38" i="28"/>
  <c r="H36" i="28" s="1"/>
  <c r="AG38" i="28"/>
  <c r="G35" i="28" s="1"/>
  <c r="AF38" i="28"/>
  <c r="F35" i="28" s="1"/>
  <c r="E36" i="28"/>
  <c r="AD38" i="28"/>
  <c r="D36" i="28" s="1"/>
  <c r="AC38" i="28"/>
  <c r="C36" i="28" s="1"/>
  <c r="AN50" i="28"/>
  <c r="AN46" i="28"/>
  <c r="AN42" i="28"/>
  <c r="AN38" i="28"/>
  <c r="N36" i="28" l="1"/>
  <c r="N35" i="28"/>
  <c r="N48" i="28"/>
  <c r="N47" i="28"/>
  <c r="N40" i="28"/>
  <c r="N39" i="28"/>
  <c r="N44" i="28"/>
  <c r="N43" i="28"/>
  <c r="P63" i="28"/>
  <c r="X63" i="28"/>
  <c r="L44" i="28"/>
  <c r="J43" i="28"/>
  <c r="AW53" i="28"/>
  <c r="L48" i="28"/>
  <c r="L50" i="28" s="1"/>
  <c r="AW50" i="28"/>
  <c r="L39" i="28"/>
  <c r="AW42" i="28"/>
  <c r="L36" i="28"/>
  <c r="AW38" i="28"/>
  <c r="G44" i="28"/>
  <c r="AW46" i="28"/>
  <c r="G43" i="28"/>
  <c r="L47" i="28"/>
  <c r="E44" i="28"/>
  <c r="E46" i="28" s="1"/>
  <c r="H35" i="28"/>
  <c r="AH54" i="28"/>
  <c r="X5" i="47" s="1"/>
  <c r="AL54" i="28"/>
  <c r="AQ54" i="28"/>
  <c r="C44" i="28"/>
  <c r="L35" i="28"/>
  <c r="H43" i="28"/>
  <c r="I44" i="28"/>
  <c r="I46" i="28" s="1"/>
  <c r="F48" i="28"/>
  <c r="F50" i="28" s="1"/>
  <c r="C47" i="28"/>
  <c r="H40" i="28"/>
  <c r="H42" i="28" s="1"/>
  <c r="K43" i="28"/>
  <c r="M44" i="28"/>
  <c r="M46" i="28" s="1"/>
  <c r="J48" i="28"/>
  <c r="J50" i="28" s="1"/>
  <c r="D35" i="28"/>
  <c r="L40" i="28"/>
  <c r="L42" i="28" s="1"/>
  <c r="L43" i="28"/>
  <c r="H47" i="28"/>
  <c r="H50" i="28" s="1"/>
  <c r="D47" i="28"/>
  <c r="D43" i="28"/>
  <c r="D40" i="28"/>
  <c r="D42" i="28" s="1"/>
  <c r="AD54" i="28"/>
  <c r="N11" i="2"/>
  <c r="N15" i="2"/>
  <c r="N7" i="2"/>
  <c r="N6" i="2"/>
  <c r="N10" i="2"/>
  <c r="N14" i="2"/>
  <c r="N9" i="2"/>
  <c r="N13" i="2"/>
  <c r="N8" i="2"/>
  <c r="N12" i="2"/>
  <c r="N15" i="39"/>
  <c r="U5" i="48" s="1"/>
  <c r="I15" i="39"/>
  <c r="F15" i="39"/>
  <c r="J15" i="39"/>
  <c r="G15" i="39"/>
  <c r="K15" i="39"/>
  <c r="T63" i="28"/>
  <c r="P62" i="28"/>
  <c r="T62" i="28"/>
  <c r="X62" i="28"/>
  <c r="Q63" i="28"/>
  <c r="U63" i="28"/>
  <c r="Y63" i="28"/>
  <c r="R64" i="28"/>
  <c r="V64" i="28"/>
  <c r="Z64" i="28"/>
  <c r="E47" i="28"/>
  <c r="I47" i="28"/>
  <c r="M47" i="28"/>
  <c r="G48" i="28"/>
  <c r="G50" i="28" s="1"/>
  <c r="K48" i="28"/>
  <c r="K50" i="28" s="1"/>
  <c r="F44" i="28"/>
  <c r="F46" i="28" s="1"/>
  <c r="J44" i="28"/>
  <c r="J46" i="28" s="1"/>
  <c r="AE54" i="28"/>
  <c r="AI54" i="28"/>
  <c r="Y5" i="47" s="1"/>
  <c r="AM54" i="28"/>
  <c r="AR54" i="28"/>
  <c r="AF54" i="28"/>
  <c r="AJ54" i="28"/>
  <c r="AO54" i="28"/>
  <c r="AS54" i="28"/>
  <c r="C39" i="28"/>
  <c r="G39" i="28"/>
  <c r="K39" i="28"/>
  <c r="E40" i="28"/>
  <c r="E42" i="28" s="1"/>
  <c r="I40" i="28"/>
  <c r="I42" i="28" s="1"/>
  <c r="M40" i="28"/>
  <c r="M42" i="28" s="1"/>
  <c r="F39" i="28"/>
  <c r="J39" i="28"/>
  <c r="L52" i="28"/>
  <c r="E35" i="28"/>
  <c r="I35" i="28"/>
  <c r="M35" i="28"/>
  <c r="G36" i="28"/>
  <c r="G38" i="28" s="1"/>
  <c r="K36" i="28"/>
  <c r="K38" i="28" s="1"/>
  <c r="F36" i="28"/>
  <c r="F38" i="28" s="1"/>
  <c r="AG54" i="28"/>
  <c r="W5" i="47" s="1"/>
  <c r="AK54" i="28"/>
  <c r="AA5" i="47" s="1"/>
  <c r="AP54" i="28"/>
  <c r="AT54" i="28"/>
  <c r="C35" i="28"/>
  <c r="J35" i="28"/>
  <c r="AC54" i="28"/>
  <c r="S5" i="47" s="1"/>
  <c r="AW52" i="28"/>
  <c r="AW51" i="28"/>
  <c r="D52" i="28" l="1"/>
  <c r="T5" i="47"/>
  <c r="M52" i="28"/>
  <c r="AC5" i="47"/>
  <c r="L51" i="28"/>
  <c r="AB5" i="47"/>
  <c r="E52" i="28"/>
  <c r="U5" i="47"/>
  <c r="V5" i="48"/>
  <c r="J51" i="28"/>
  <c r="Z5" i="47"/>
  <c r="I52" i="28"/>
  <c r="H52" i="28"/>
  <c r="F51" i="28"/>
  <c r="V5" i="47"/>
  <c r="F42" i="28"/>
  <c r="E38" i="28"/>
  <c r="G42" i="28"/>
  <c r="D46" i="28"/>
  <c r="E50" i="28"/>
  <c r="D50" i="28"/>
  <c r="D38" i="28"/>
  <c r="L46" i="28"/>
  <c r="M50" i="28"/>
  <c r="M38" i="28"/>
  <c r="L38" i="28"/>
  <c r="K46" i="28"/>
  <c r="K42" i="28"/>
  <c r="G46" i="28"/>
  <c r="J42" i="28"/>
  <c r="J38" i="28"/>
  <c r="I50" i="28"/>
  <c r="I38" i="28"/>
  <c r="H46" i="28"/>
  <c r="H38" i="28"/>
  <c r="AN54" i="28"/>
  <c r="H51" i="28"/>
  <c r="H54" i="28" s="1"/>
  <c r="N38" i="28"/>
  <c r="M51" i="28"/>
  <c r="M54" i="28" s="1"/>
  <c r="I51" i="28"/>
  <c r="I54" i="28" s="1"/>
  <c r="D51" i="28"/>
  <c r="D54" i="28" s="1"/>
  <c r="J52" i="28"/>
  <c r="J54" i="28" s="1"/>
  <c r="F52" i="28"/>
  <c r="N50" i="28"/>
  <c r="E51" i="28"/>
  <c r="N42" i="28"/>
  <c r="C52" i="28"/>
  <c r="C51" i="28"/>
  <c r="K51" i="28"/>
  <c r="K52" i="28"/>
  <c r="G51" i="28"/>
  <c r="G52" i="28"/>
  <c r="L54" i="28"/>
  <c r="N46" i="28"/>
  <c r="E54" i="28" l="1"/>
  <c r="N52" i="28"/>
  <c r="N51" i="28"/>
  <c r="AD5" i="47"/>
  <c r="F54" i="28"/>
  <c r="AW54" i="28"/>
  <c r="N54" i="28"/>
  <c r="K54" i="28"/>
  <c r="G54" i="28"/>
  <c r="C13" i="28" l="1"/>
  <c r="D13" i="28"/>
  <c r="E13" i="28"/>
  <c r="F13" i="28"/>
  <c r="G13" i="28"/>
  <c r="H13" i="28"/>
  <c r="I13" i="28"/>
  <c r="J13" i="28"/>
  <c r="K13" i="28"/>
  <c r="L13" i="28"/>
  <c r="M13" i="28"/>
  <c r="N13" i="28"/>
  <c r="O13" i="28"/>
  <c r="P13" i="28"/>
  <c r="Q13" i="28"/>
  <c r="R13" i="28"/>
  <c r="S13" i="28"/>
  <c r="T13" i="28"/>
  <c r="U13" i="28"/>
  <c r="V13" i="28"/>
  <c r="W13" i="28"/>
  <c r="X13" i="28"/>
  <c r="Y13" i="28"/>
  <c r="Z13" i="28"/>
  <c r="AA13" i="28"/>
  <c r="D2" i="2" l="1"/>
  <c r="E2" i="2" s="1"/>
  <c r="F2" i="2" s="1"/>
  <c r="G2" i="2" s="1"/>
  <c r="H2" i="2" s="1"/>
  <c r="I2" i="2" s="1"/>
  <c r="J2" i="2" s="1"/>
  <c r="K2" i="2" s="1"/>
  <c r="L2" i="2" s="1"/>
  <c r="M2" i="2" s="1"/>
  <c r="N2" i="2" s="1"/>
  <c r="O2" i="2" s="1"/>
  <c r="P2" i="2" s="1"/>
  <c r="Q2" i="2" s="1"/>
  <c r="R2" i="2" s="1"/>
  <c r="S2" i="2" s="1"/>
  <c r="T2" i="2" s="1"/>
  <c r="U2" i="2" s="1"/>
  <c r="V2" i="2" s="1"/>
  <c r="W2" i="2" s="1"/>
  <c r="X2" i="2" s="1"/>
  <c r="Y2" i="2" s="1"/>
  <c r="Z2" i="2" s="1"/>
  <c r="AA2" i="2" s="1"/>
  <c r="C38" i="28" l="1"/>
  <c r="C42" i="28"/>
  <c r="C46" i="28"/>
  <c r="C50" i="28"/>
  <c r="C54" i="28"/>
  <c r="M169" i="39"/>
  <c r="L169" i="39"/>
  <c r="K169" i="39"/>
  <c r="J169" i="39"/>
  <c r="I169" i="39"/>
  <c r="G169" i="39"/>
  <c r="F169" i="39"/>
  <c r="E169" i="39"/>
  <c r="D169" i="39"/>
  <c r="M155" i="39"/>
  <c r="U15" i="48" s="1"/>
  <c r="V15" i="48" s="1"/>
  <c r="L155" i="39"/>
  <c r="K155" i="39"/>
  <c r="J155" i="39"/>
  <c r="I155" i="39"/>
  <c r="H155" i="39"/>
  <c r="G155" i="39"/>
  <c r="F155" i="39"/>
  <c r="E155" i="39"/>
  <c r="D155" i="39"/>
  <c r="M141" i="39"/>
  <c r="U14" i="48" s="1"/>
  <c r="V14" i="48" s="1"/>
  <c r="L141" i="39"/>
  <c r="K141" i="39"/>
  <c r="J141" i="39"/>
  <c r="I141" i="39"/>
  <c r="H141" i="39"/>
  <c r="G141" i="39"/>
  <c r="F141" i="39"/>
  <c r="E141" i="39"/>
  <c r="D141" i="39"/>
  <c r="M127" i="39"/>
  <c r="L127" i="39"/>
  <c r="K127" i="39"/>
  <c r="J127" i="39"/>
  <c r="I127" i="39"/>
  <c r="H127" i="39"/>
  <c r="G127" i="39"/>
  <c r="F127" i="39"/>
  <c r="E127" i="39"/>
  <c r="D127" i="39"/>
  <c r="M113" i="39"/>
  <c r="U12" i="48" s="1"/>
  <c r="V12" i="48" s="1"/>
  <c r="L113" i="39"/>
  <c r="K113" i="39"/>
  <c r="J113" i="39"/>
  <c r="I113" i="39"/>
  <c r="G113" i="39"/>
  <c r="F113" i="39"/>
  <c r="E113" i="39"/>
  <c r="N225" i="39"/>
  <c r="M14" i="32"/>
  <c r="L14" i="32"/>
  <c r="K14" i="32"/>
  <c r="J14" i="32"/>
  <c r="I14" i="32"/>
  <c r="H14" i="32"/>
  <c r="G14" i="32"/>
  <c r="F14" i="32"/>
  <c r="E14" i="32"/>
  <c r="D14" i="32"/>
  <c r="M13" i="32"/>
  <c r="L13" i="32"/>
  <c r="K13" i="32"/>
  <c r="J13" i="32"/>
  <c r="I13" i="32"/>
  <c r="H13" i="32"/>
  <c r="G13" i="32"/>
  <c r="F13" i="32"/>
  <c r="E13" i="32"/>
  <c r="D13" i="32"/>
  <c r="M12" i="32"/>
  <c r="L12" i="32"/>
  <c r="K12" i="32"/>
  <c r="J12" i="32"/>
  <c r="I12" i="32"/>
  <c r="H12" i="32"/>
  <c r="G12" i="32"/>
  <c r="F12" i="32"/>
  <c r="E12" i="32"/>
  <c r="D12" i="32"/>
  <c r="M11" i="32"/>
  <c r="L11" i="32"/>
  <c r="K11" i="32"/>
  <c r="J11" i="32"/>
  <c r="I11" i="32"/>
  <c r="H11" i="32"/>
  <c r="G11" i="32"/>
  <c r="F11" i="32"/>
  <c r="E11" i="32"/>
  <c r="D11" i="32"/>
  <c r="M10" i="32"/>
  <c r="L10" i="32"/>
  <c r="K10" i="32"/>
  <c r="J10" i="32"/>
  <c r="I10" i="32"/>
  <c r="H10" i="32"/>
  <c r="G10" i="32"/>
  <c r="F10" i="32"/>
  <c r="E10" i="32"/>
  <c r="D10" i="32"/>
  <c r="M9" i="32"/>
  <c r="L9" i="32"/>
  <c r="K9" i="32"/>
  <c r="J9" i="32"/>
  <c r="I9" i="32"/>
  <c r="H9" i="32"/>
  <c r="G9" i="32"/>
  <c r="F9" i="32"/>
  <c r="E9" i="32"/>
  <c r="D9" i="32"/>
  <c r="M8" i="32"/>
  <c r="L8" i="32"/>
  <c r="J8" i="32"/>
  <c r="I8" i="32"/>
  <c r="H8" i="32"/>
  <c r="F8" i="32"/>
  <c r="E8" i="32"/>
  <c r="D8" i="32"/>
  <c r="M7" i="32"/>
  <c r="L7" i="32"/>
  <c r="K7" i="32"/>
  <c r="J7" i="32"/>
  <c r="I7" i="32"/>
  <c r="H7" i="32"/>
  <c r="G7" i="32"/>
  <c r="F7" i="32"/>
  <c r="E7" i="32"/>
  <c r="D7" i="32"/>
  <c r="M6" i="32"/>
  <c r="L6" i="32"/>
  <c r="K6" i="32"/>
  <c r="J6" i="32"/>
  <c r="I6" i="32"/>
  <c r="H6" i="32"/>
  <c r="G6" i="32"/>
  <c r="F6" i="32"/>
  <c r="E6" i="32"/>
  <c r="D6" i="32"/>
  <c r="M85" i="39"/>
  <c r="U10" i="48" s="1"/>
  <c r="V10" i="48" s="1"/>
  <c r="L85" i="39"/>
  <c r="K85" i="39"/>
  <c r="J85" i="39"/>
  <c r="I85" i="39"/>
  <c r="H85" i="39"/>
  <c r="G85" i="39"/>
  <c r="F85" i="39"/>
  <c r="E85" i="39"/>
  <c r="D85" i="39"/>
  <c r="M71" i="39"/>
  <c r="U9" i="48" s="1"/>
  <c r="V9" i="48" s="1"/>
  <c r="L71" i="39"/>
  <c r="K71" i="39"/>
  <c r="J71" i="39"/>
  <c r="I71" i="39"/>
  <c r="H71" i="39"/>
  <c r="G71" i="39"/>
  <c r="F71" i="39"/>
  <c r="E71" i="39"/>
  <c r="D71" i="39"/>
  <c r="M43" i="39"/>
  <c r="U7" i="48" s="1"/>
  <c r="L43" i="39"/>
  <c r="K43" i="39"/>
  <c r="J43" i="39"/>
  <c r="I43" i="39"/>
  <c r="H43" i="39"/>
  <c r="G43" i="39"/>
  <c r="F43" i="39"/>
  <c r="E43" i="39"/>
  <c r="D43" i="39"/>
  <c r="BJ161" i="40"/>
  <c r="BI161" i="40"/>
  <c r="BH161" i="40"/>
  <c r="BG161" i="40"/>
  <c r="BF161" i="40"/>
  <c r="BE161" i="40"/>
  <c r="BD161" i="40"/>
  <c r="BC161" i="40"/>
  <c r="BB161" i="40"/>
  <c r="BA161" i="40"/>
  <c r="AZ161" i="40"/>
  <c r="BI145" i="40"/>
  <c r="BH145" i="40"/>
  <c r="BG145" i="40"/>
  <c r="BF145" i="40"/>
  <c r="BE145" i="40"/>
  <c r="BD145" i="40"/>
  <c r="BC145" i="40"/>
  <c r="BA145" i="40"/>
  <c r="AZ145" i="40"/>
  <c r="AT161" i="40"/>
  <c r="AS161" i="40"/>
  <c r="AR161" i="40"/>
  <c r="AQ161" i="40"/>
  <c r="AP161" i="40"/>
  <c r="AO161" i="40"/>
  <c r="AN161" i="40"/>
  <c r="AM161" i="40"/>
  <c r="AL161" i="40"/>
  <c r="AK161" i="40"/>
  <c r="AJ161" i="40"/>
  <c r="AT145" i="40"/>
  <c r="AS145" i="40"/>
  <c r="AR145" i="40"/>
  <c r="AQ145" i="40"/>
  <c r="AP145" i="40"/>
  <c r="AO145" i="40"/>
  <c r="AN145" i="40"/>
  <c r="AM145" i="40"/>
  <c r="AL145" i="40"/>
  <c r="AK145" i="40"/>
  <c r="AJ145" i="40"/>
  <c r="BJ129" i="40"/>
  <c r="BI129" i="40"/>
  <c r="BH129" i="40"/>
  <c r="BG129" i="40"/>
  <c r="BF129" i="40"/>
  <c r="BE129" i="40"/>
  <c r="BD129" i="40"/>
  <c r="BC129" i="40"/>
  <c r="BB129" i="40"/>
  <c r="BA129" i="40"/>
  <c r="BA215" i="40" s="1"/>
  <c r="AZ129" i="40"/>
  <c r="AZ215" i="40" s="1"/>
  <c r="N71" i="43"/>
  <c r="M71" i="43"/>
  <c r="L71" i="43"/>
  <c r="K71" i="43"/>
  <c r="J71" i="43"/>
  <c r="I71" i="43"/>
  <c r="H71" i="43"/>
  <c r="G71" i="43"/>
  <c r="F71" i="43"/>
  <c r="E71" i="43"/>
  <c r="D71" i="43"/>
  <c r="N70" i="43"/>
  <c r="M70" i="43"/>
  <c r="L70" i="43"/>
  <c r="K70" i="43"/>
  <c r="J70" i="43"/>
  <c r="I70" i="43"/>
  <c r="H70" i="43"/>
  <c r="G70" i="43"/>
  <c r="F70" i="43"/>
  <c r="E70" i="43"/>
  <c r="D70" i="43"/>
  <c r="N69" i="43"/>
  <c r="M69" i="43"/>
  <c r="L69" i="43"/>
  <c r="K69" i="43"/>
  <c r="J69" i="43"/>
  <c r="I69" i="43"/>
  <c r="H69" i="43"/>
  <c r="G69" i="43"/>
  <c r="F69" i="43"/>
  <c r="E69" i="43"/>
  <c r="D69" i="43"/>
  <c r="N68" i="43"/>
  <c r="M68" i="43"/>
  <c r="L68" i="43"/>
  <c r="K68" i="43"/>
  <c r="J68" i="43"/>
  <c r="I68" i="43"/>
  <c r="H68" i="43"/>
  <c r="G68" i="43"/>
  <c r="F68" i="43"/>
  <c r="E68" i="43"/>
  <c r="D68" i="43"/>
  <c r="N67" i="43"/>
  <c r="M67" i="43"/>
  <c r="L67" i="43"/>
  <c r="K67" i="43"/>
  <c r="J67" i="43"/>
  <c r="I67" i="43"/>
  <c r="H67" i="43"/>
  <c r="G67" i="43"/>
  <c r="F67" i="43"/>
  <c r="E67" i="43"/>
  <c r="D67" i="43"/>
  <c r="N66" i="43"/>
  <c r="M66" i="43"/>
  <c r="L66" i="43"/>
  <c r="K66" i="43"/>
  <c r="J66" i="43"/>
  <c r="I66" i="43"/>
  <c r="H66" i="43"/>
  <c r="G66" i="43"/>
  <c r="F66" i="43"/>
  <c r="E66" i="43"/>
  <c r="D66" i="43"/>
  <c r="N65" i="43"/>
  <c r="M65" i="43"/>
  <c r="L65" i="43"/>
  <c r="K65" i="43"/>
  <c r="J65" i="43"/>
  <c r="I65" i="43"/>
  <c r="H65" i="43"/>
  <c r="G65" i="43"/>
  <c r="F65" i="43"/>
  <c r="E65" i="43"/>
  <c r="D65" i="43"/>
  <c r="N64" i="43"/>
  <c r="M64" i="43"/>
  <c r="L64" i="43"/>
  <c r="K64" i="43"/>
  <c r="J64" i="43"/>
  <c r="I64" i="43"/>
  <c r="H64" i="43"/>
  <c r="G64" i="43"/>
  <c r="F64" i="43"/>
  <c r="E64" i="43"/>
  <c r="D64" i="43"/>
  <c r="N63" i="43"/>
  <c r="M63" i="43"/>
  <c r="L63" i="43"/>
  <c r="K63" i="43"/>
  <c r="J63" i="43"/>
  <c r="I63" i="43"/>
  <c r="H63" i="43"/>
  <c r="G63" i="43"/>
  <c r="F63" i="43"/>
  <c r="E63" i="43"/>
  <c r="D63" i="43"/>
  <c r="N62" i="43"/>
  <c r="M62" i="43"/>
  <c r="L62" i="43"/>
  <c r="K62" i="43"/>
  <c r="J62" i="43"/>
  <c r="I62" i="43"/>
  <c r="H62" i="43"/>
  <c r="G62" i="43"/>
  <c r="F62" i="43"/>
  <c r="E62" i="43"/>
  <c r="D62" i="43"/>
  <c r="N61" i="43"/>
  <c r="M61" i="43"/>
  <c r="L61" i="43"/>
  <c r="K61" i="43"/>
  <c r="J61" i="43"/>
  <c r="I61" i="43"/>
  <c r="H61" i="43"/>
  <c r="G61" i="43"/>
  <c r="F61" i="43"/>
  <c r="E61" i="43"/>
  <c r="D61" i="43"/>
  <c r="N60" i="43"/>
  <c r="M60" i="43"/>
  <c r="L60" i="43"/>
  <c r="K60" i="43"/>
  <c r="J60" i="43"/>
  <c r="I60" i="43"/>
  <c r="H60" i="43"/>
  <c r="G60" i="43"/>
  <c r="F60" i="43"/>
  <c r="E60" i="43"/>
  <c r="D60" i="43"/>
  <c r="BJ97" i="40"/>
  <c r="BI97" i="40"/>
  <c r="BH97" i="40"/>
  <c r="BG97" i="40"/>
  <c r="BF97" i="40"/>
  <c r="BE97" i="40"/>
  <c r="BD97" i="40"/>
  <c r="BC97" i="40"/>
  <c r="BB97" i="40"/>
  <c r="BA97" i="40"/>
  <c r="AZ97" i="40"/>
  <c r="AT129" i="40"/>
  <c r="AS129" i="40"/>
  <c r="AR129" i="40"/>
  <c r="AQ129" i="40"/>
  <c r="AP129" i="40"/>
  <c r="AO129" i="40"/>
  <c r="AN129" i="40"/>
  <c r="AM129" i="40"/>
  <c r="AL129" i="40"/>
  <c r="AK129" i="40"/>
  <c r="AJ129" i="40"/>
  <c r="N53" i="43"/>
  <c r="M53" i="43"/>
  <c r="L53" i="43"/>
  <c r="K53" i="43"/>
  <c r="J53" i="43"/>
  <c r="I53" i="43"/>
  <c r="H53" i="43"/>
  <c r="G53" i="43"/>
  <c r="F53" i="43"/>
  <c r="E53" i="43"/>
  <c r="D53" i="43"/>
  <c r="N52" i="43"/>
  <c r="M52" i="43"/>
  <c r="L52" i="43"/>
  <c r="K52" i="43"/>
  <c r="J52" i="43"/>
  <c r="I52" i="43"/>
  <c r="H52" i="43"/>
  <c r="G52" i="43"/>
  <c r="F52" i="43"/>
  <c r="E52" i="43"/>
  <c r="D52" i="43"/>
  <c r="N51" i="43"/>
  <c r="M51" i="43"/>
  <c r="L51" i="43"/>
  <c r="K51" i="43"/>
  <c r="J51" i="43"/>
  <c r="I51" i="43"/>
  <c r="H51" i="43"/>
  <c r="G51" i="43"/>
  <c r="F51" i="43"/>
  <c r="E51" i="43"/>
  <c r="D51" i="43"/>
  <c r="N50" i="43"/>
  <c r="M50" i="43"/>
  <c r="L50" i="43"/>
  <c r="K50" i="43"/>
  <c r="J50" i="43"/>
  <c r="I50" i="43"/>
  <c r="H50" i="43"/>
  <c r="G50" i="43"/>
  <c r="F50" i="43"/>
  <c r="E50" i="43"/>
  <c r="D50" i="43"/>
  <c r="N49" i="43"/>
  <c r="M49" i="43"/>
  <c r="L49" i="43"/>
  <c r="K49" i="43"/>
  <c r="J49" i="43"/>
  <c r="I49" i="43"/>
  <c r="H49" i="43"/>
  <c r="G49" i="43"/>
  <c r="F49" i="43"/>
  <c r="E49" i="43"/>
  <c r="D49" i="43"/>
  <c r="N48" i="43"/>
  <c r="M48" i="43"/>
  <c r="L48" i="43"/>
  <c r="K48" i="43"/>
  <c r="J48" i="43"/>
  <c r="I48" i="43"/>
  <c r="H48" i="43"/>
  <c r="G48" i="43"/>
  <c r="F48" i="43"/>
  <c r="E48" i="43"/>
  <c r="D48" i="43"/>
  <c r="N47" i="43"/>
  <c r="M47" i="43"/>
  <c r="L47" i="43"/>
  <c r="K47" i="43"/>
  <c r="J47" i="43"/>
  <c r="I47" i="43"/>
  <c r="H47" i="43"/>
  <c r="G47" i="43"/>
  <c r="F47" i="43"/>
  <c r="E47" i="43"/>
  <c r="D47" i="43"/>
  <c r="N46" i="43"/>
  <c r="M46" i="43"/>
  <c r="L46" i="43"/>
  <c r="K46" i="43"/>
  <c r="J46" i="43"/>
  <c r="I46" i="43"/>
  <c r="H46" i="43"/>
  <c r="G46" i="43"/>
  <c r="F46" i="43"/>
  <c r="E46" i="43"/>
  <c r="D46" i="43"/>
  <c r="N45" i="43"/>
  <c r="M45" i="43"/>
  <c r="L45" i="43"/>
  <c r="K45" i="43"/>
  <c r="J45" i="43"/>
  <c r="I45" i="43"/>
  <c r="H45" i="43"/>
  <c r="G45" i="43"/>
  <c r="F45" i="43"/>
  <c r="E45" i="43"/>
  <c r="D45" i="43"/>
  <c r="N44" i="43"/>
  <c r="M44" i="43"/>
  <c r="L44" i="43"/>
  <c r="K44" i="43"/>
  <c r="J44" i="43"/>
  <c r="I44" i="43"/>
  <c r="H44" i="43"/>
  <c r="G44" i="43"/>
  <c r="F44" i="43"/>
  <c r="E44" i="43"/>
  <c r="D44" i="43"/>
  <c r="N43" i="43"/>
  <c r="M43" i="43"/>
  <c r="L43" i="43"/>
  <c r="K43" i="43"/>
  <c r="J43" i="43"/>
  <c r="I43" i="43"/>
  <c r="H43" i="43"/>
  <c r="G43" i="43"/>
  <c r="F43" i="43"/>
  <c r="E43" i="43"/>
  <c r="D43" i="43"/>
  <c r="N42" i="43"/>
  <c r="M42" i="43"/>
  <c r="L42" i="43"/>
  <c r="K42" i="43"/>
  <c r="J42" i="43"/>
  <c r="I42" i="43"/>
  <c r="H42" i="43"/>
  <c r="G42" i="43"/>
  <c r="F42" i="43"/>
  <c r="E42" i="43"/>
  <c r="D42" i="43"/>
  <c r="AT97" i="40"/>
  <c r="AS97" i="40"/>
  <c r="AR97" i="40"/>
  <c r="AQ97" i="40"/>
  <c r="AP97" i="40"/>
  <c r="AO97" i="40"/>
  <c r="AN97" i="40"/>
  <c r="AM97" i="40"/>
  <c r="AL97" i="40"/>
  <c r="AK97" i="40"/>
  <c r="AJ97" i="40"/>
  <c r="BJ81" i="40"/>
  <c r="BI81" i="40"/>
  <c r="BH81" i="40"/>
  <c r="BG81" i="40"/>
  <c r="BF81" i="40"/>
  <c r="BE81" i="40"/>
  <c r="BD81" i="40"/>
  <c r="BC81" i="40"/>
  <c r="BB81" i="40"/>
  <c r="BA81" i="40"/>
  <c r="AZ81" i="40"/>
  <c r="AT81" i="40"/>
  <c r="AS81" i="40"/>
  <c r="AR81" i="40"/>
  <c r="AQ81" i="40"/>
  <c r="AP81" i="40"/>
  <c r="AO81" i="40"/>
  <c r="AN81" i="40"/>
  <c r="AM81" i="40"/>
  <c r="AL81" i="40"/>
  <c r="AK81" i="40"/>
  <c r="AJ81" i="40"/>
  <c r="BJ65" i="40"/>
  <c r="BI65" i="40"/>
  <c r="BH65" i="40"/>
  <c r="BG65" i="40"/>
  <c r="BF65" i="40"/>
  <c r="BE65" i="40"/>
  <c r="BD65" i="40"/>
  <c r="BC65" i="40"/>
  <c r="BB65" i="40"/>
  <c r="BA65" i="40"/>
  <c r="AZ65" i="40"/>
  <c r="AT65" i="40"/>
  <c r="AS65" i="40"/>
  <c r="AR65" i="40"/>
  <c r="AQ65" i="40"/>
  <c r="AP65" i="40"/>
  <c r="AO65" i="40"/>
  <c r="AN65" i="40"/>
  <c r="AM65" i="40"/>
  <c r="AL65" i="40"/>
  <c r="AK65" i="40"/>
  <c r="AJ65" i="40"/>
  <c r="BJ49" i="40"/>
  <c r="BI49" i="40"/>
  <c r="BH49" i="40"/>
  <c r="BG49" i="40"/>
  <c r="BF49" i="40"/>
  <c r="BE49" i="40"/>
  <c r="BD49" i="40"/>
  <c r="BC49" i="40"/>
  <c r="BB49" i="40"/>
  <c r="BA49" i="40"/>
  <c r="AZ49" i="40"/>
  <c r="AT49" i="40"/>
  <c r="AS49" i="40"/>
  <c r="AR49" i="40"/>
  <c r="AP49" i="40"/>
  <c r="AO49" i="40"/>
  <c r="AN49" i="40"/>
  <c r="AM49" i="40"/>
  <c r="AL49" i="40"/>
  <c r="AK49" i="40"/>
  <c r="AJ49" i="40"/>
  <c r="BI176" i="40"/>
  <c r="BH176" i="40"/>
  <c r="BG176" i="40"/>
  <c r="BF176" i="40"/>
  <c r="BE176" i="40"/>
  <c r="BD176" i="40"/>
  <c r="BC176" i="40"/>
  <c r="BB176" i="40"/>
  <c r="BA176" i="40"/>
  <c r="AZ176" i="40"/>
  <c r="BI175" i="40"/>
  <c r="BH175" i="40"/>
  <c r="BG175" i="40"/>
  <c r="BF175" i="40"/>
  <c r="BE175" i="40"/>
  <c r="BD175" i="40"/>
  <c r="BC175" i="40"/>
  <c r="BB175" i="40"/>
  <c r="BA175" i="40"/>
  <c r="AZ175" i="40"/>
  <c r="BI174" i="40"/>
  <c r="BH174" i="40"/>
  <c r="BG174" i="40"/>
  <c r="BF174" i="40"/>
  <c r="BE174" i="40"/>
  <c r="BD174" i="40"/>
  <c r="BC174" i="40"/>
  <c r="BB174" i="40"/>
  <c r="BA174" i="40"/>
  <c r="AZ174" i="40"/>
  <c r="BI173" i="40"/>
  <c r="BH173" i="40"/>
  <c r="BG173" i="40"/>
  <c r="BF173" i="40"/>
  <c r="BE173" i="40"/>
  <c r="BD173" i="40"/>
  <c r="BC173" i="40"/>
  <c r="BB173" i="40"/>
  <c r="BA173" i="40"/>
  <c r="AZ173" i="40"/>
  <c r="BI172" i="40"/>
  <c r="BH172" i="40"/>
  <c r="BG172" i="40"/>
  <c r="BF172" i="40"/>
  <c r="BE172" i="40"/>
  <c r="BD172" i="40"/>
  <c r="BC172" i="40"/>
  <c r="BB172" i="40"/>
  <c r="BA172" i="40"/>
  <c r="AZ172" i="40"/>
  <c r="BI171" i="40"/>
  <c r="BH171" i="40"/>
  <c r="BG171" i="40"/>
  <c r="BF171" i="40"/>
  <c r="BE171" i="40"/>
  <c r="BD171" i="40"/>
  <c r="BC171" i="40"/>
  <c r="BB171" i="40"/>
  <c r="BA171" i="40"/>
  <c r="AZ171" i="40"/>
  <c r="BI170" i="40"/>
  <c r="BH170" i="40"/>
  <c r="BG170" i="40"/>
  <c r="BF170" i="40"/>
  <c r="BE170" i="40"/>
  <c r="BD170" i="40"/>
  <c r="BC170" i="40"/>
  <c r="BB170" i="40"/>
  <c r="BA170" i="40"/>
  <c r="AZ170" i="40"/>
  <c r="BI169" i="40"/>
  <c r="BH169" i="40"/>
  <c r="BG169" i="40"/>
  <c r="BF169" i="40"/>
  <c r="BE169" i="40"/>
  <c r="BD169" i="40"/>
  <c r="BC169" i="40"/>
  <c r="BB169" i="40"/>
  <c r="BA169" i="40"/>
  <c r="AZ169" i="40"/>
  <c r="BI168" i="40"/>
  <c r="BH168" i="40"/>
  <c r="BG168" i="40"/>
  <c r="BF168" i="40"/>
  <c r="BE168" i="40"/>
  <c r="BD168" i="40"/>
  <c r="BC168" i="40"/>
  <c r="BB168" i="40"/>
  <c r="BA168" i="40"/>
  <c r="AZ168" i="40"/>
  <c r="BI167" i="40"/>
  <c r="BH167" i="40"/>
  <c r="BG167" i="40"/>
  <c r="BF167" i="40"/>
  <c r="BE167" i="40"/>
  <c r="BD167" i="40"/>
  <c r="BC167" i="40"/>
  <c r="BB167" i="40"/>
  <c r="BA167" i="40"/>
  <c r="AZ167" i="40"/>
  <c r="BI166" i="40"/>
  <c r="BH166" i="40"/>
  <c r="BG166" i="40"/>
  <c r="BF166" i="40"/>
  <c r="BE166" i="40"/>
  <c r="BD166" i="40"/>
  <c r="BC166" i="40"/>
  <c r="BB166" i="40"/>
  <c r="BA166" i="40"/>
  <c r="AZ166" i="40"/>
  <c r="BI165" i="40"/>
  <c r="BH165" i="40"/>
  <c r="BG165" i="40"/>
  <c r="BF165" i="40"/>
  <c r="BE165" i="40"/>
  <c r="BD165" i="40"/>
  <c r="BC165" i="40"/>
  <c r="BB165" i="40"/>
  <c r="BA165" i="40"/>
  <c r="AZ165" i="40"/>
  <c r="AT176" i="40"/>
  <c r="AS176" i="40"/>
  <c r="AR176" i="40"/>
  <c r="AQ176" i="40"/>
  <c r="AP176" i="40"/>
  <c r="AO176" i="40"/>
  <c r="AN176" i="40"/>
  <c r="AM176" i="40"/>
  <c r="AL176" i="40"/>
  <c r="AK176" i="40"/>
  <c r="AJ176" i="40"/>
  <c r="AT175" i="40"/>
  <c r="AS175" i="40"/>
  <c r="AR175" i="40"/>
  <c r="AQ175" i="40"/>
  <c r="AP175" i="40"/>
  <c r="AO175" i="40"/>
  <c r="AN175" i="40"/>
  <c r="AM175" i="40"/>
  <c r="AL175" i="40"/>
  <c r="AK175" i="40"/>
  <c r="AJ175" i="40"/>
  <c r="AT174" i="40"/>
  <c r="AS174" i="40"/>
  <c r="AR174" i="40"/>
  <c r="AQ174" i="40"/>
  <c r="AP174" i="40"/>
  <c r="AO174" i="40"/>
  <c r="AN174" i="40"/>
  <c r="AM174" i="40"/>
  <c r="AL174" i="40"/>
  <c r="AK174" i="40"/>
  <c r="AJ174" i="40"/>
  <c r="AT173" i="40"/>
  <c r="AS173" i="40"/>
  <c r="AR173" i="40"/>
  <c r="AQ173" i="40"/>
  <c r="AP173" i="40"/>
  <c r="AO173" i="40"/>
  <c r="AN173" i="40"/>
  <c r="AM173" i="40"/>
  <c r="AL173" i="40"/>
  <c r="AK173" i="40"/>
  <c r="AJ173" i="40"/>
  <c r="AT172" i="40"/>
  <c r="AS172" i="40"/>
  <c r="AR172" i="40"/>
  <c r="AQ172" i="40"/>
  <c r="AP172" i="40"/>
  <c r="AO172" i="40"/>
  <c r="AN172" i="40"/>
  <c r="AM172" i="40"/>
  <c r="AL172" i="40"/>
  <c r="AK172" i="40"/>
  <c r="AJ172" i="40"/>
  <c r="AT171" i="40"/>
  <c r="AS171" i="40"/>
  <c r="AR171" i="40"/>
  <c r="AQ171" i="40"/>
  <c r="AP171" i="40"/>
  <c r="AO171" i="40"/>
  <c r="AN171" i="40"/>
  <c r="AM171" i="40"/>
  <c r="AL171" i="40"/>
  <c r="AK171" i="40"/>
  <c r="AJ171" i="40"/>
  <c r="AT170" i="40"/>
  <c r="AS170" i="40"/>
  <c r="AR170" i="40"/>
  <c r="AQ170" i="40"/>
  <c r="AP170" i="40"/>
  <c r="AO170" i="40"/>
  <c r="AN170" i="40"/>
  <c r="AM170" i="40"/>
  <c r="AL170" i="40"/>
  <c r="AK170" i="40"/>
  <c r="AJ170" i="40"/>
  <c r="AT169" i="40"/>
  <c r="AS169" i="40"/>
  <c r="AR169" i="40"/>
  <c r="AQ169" i="40"/>
  <c r="AP169" i="40"/>
  <c r="AO169" i="40"/>
  <c r="AN169" i="40"/>
  <c r="AM169" i="40"/>
  <c r="AL169" i="40"/>
  <c r="AK169" i="40"/>
  <c r="AJ169" i="40"/>
  <c r="AT168" i="40"/>
  <c r="AS168" i="40"/>
  <c r="AR168" i="40"/>
  <c r="AQ168" i="40"/>
  <c r="AP168" i="40"/>
  <c r="AO168" i="40"/>
  <c r="AN168" i="40"/>
  <c r="AM168" i="40"/>
  <c r="AL168" i="40"/>
  <c r="AK168" i="40"/>
  <c r="AJ168" i="40"/>
  <c r="AT167" i="40"/>
  <c r="AS167" i="40"/>
  <c r="AR167" i="40"/>
  <c r="AQ167" i="40"/>
  <c r="AP167" i="40"/>
  <c r="AO167" i="40"/>
  <c r="AN167" i="40"/>
  <c r="AM167" i="40"/>
  <c r="AL167" i="40"/>
  <c r="AK167" i="40"/>
  <c r="AJ167" i="40"/>
  <c r="AT166" i="40"/>
  <c r="AS166" i="40"/>
  <c r="AR166" i="40"/>
  <c r="AQ166" i="40"/>
  <c r="AP166" i="40"/>
  <c r="AO166" i="40"/>
  <c r="AN166" i="40"/>
  <c r="AM166" i="40"/>
  <c r="AL166" i="40"/>
  <c r="AK166" i="40"/>
  <c r="AJ166" i="40"/>
  <c r="AT165" i="40"/>
  <c r="AS165" i="40"/>
  <c r="AR165" i="40"/>
  <c r="AQ165" i="40"/>
  <c r="AP165" i="40"/>
  <c r="AO165" i="40"/>
  <c r="AN165" i="40"/>
  <c r="AM165" i="40"/>
  <c r="AL165" i="40"/>
  <c r="AK165" i="40"/>
  <c r="AJ165" i="40"/>
  <c r="BJ192" i="40"/>
  <c r="BI192" i="40"/>
  <c r="BH192" i="40"/>
  <c r="BG192" i="40"/>
  <c r="BF192" i="40"/>
  <c r="BE192" i="40"/>
  <c r="BD192" i="40"/>
  <c r="BC192" i="40"/>
  <c r="BB192" i="40"/>
  <c r="BA192" i="40"/>
  <c r="AZ192" i="40"/>
  <c r="BJ191" i="40"/>
  <c r="BI191" i="40"/>
  <c r="BH191" i="40"/>
  <c r="BG191" i="40"/>
  <c r="BF191" i="40"/>
  <c r="BE191" i="40"/>
  <c r="BD191" i="40"/>
  <c r="BC191" i="40"/>
  <c r="BB191" i="40"/>
  <c r="BA191" i="40"/>
  <c r="AZ191" i="40"/>
  <c r="BJ190" i="40"/>
  <c r="BI190" i="40"/>
  <c r="BH190" i="40"/>
  <c r="BG190" i="40"/>
  <c r="BF190" i="40"/>
  <c r="BE190" i="40"/>
  <c r="BD190" i="40"/>
  <c r="BC190" i="40"/>
  <c r="BB190" i="40"/>
  <c r="BA190" i="40"/>
  <c r="AZ190" i="40"/>
  <c r="BJ189" i="40"/>
  <c r="BI189" i="40"/>
  <c r="BH189" i="40"/>
  <c r="BG189" i="40"/>
  <c r="BF189" i="40"/>
  <c r="BE189" i="40"/>
  <c r="BD189" i="40"/>
  <c r="BC189" i="40"/>
  <c r="BB189" i="40"/>
  <c r="BA189" i="40"/>
  <c r="AZ189" i="40"/>
  <c r="BJ188" i="40"/>
  <c r="BI188" i="40"/>
  <c r="BH188" i="40"/>
  <c r="BG188" i="40"/>
  <c r="BF188" i="40"/>
  <c r="BE188" i="40"/>
  <c r="BD188" i="40"/>
  <c r="BC188" i="40"/>
  <c r="BB188" i="40"/>
  <c r="BA188" i="40"/>
  <c r="AZ188" i="40"/>
  <c r="BJ187" i="40"/>
  <c r="BI187" i="40"/>
  <c r="BH187" i="40"/>
  <c r="BG187" i="40"/>
  <c r="BF187" i="40"/>
  <c r="BE187" i="40"/>
  <c r="BD187" i="40"/>
  <c r="BC187" i="40"/>
  <c r="BB187" i="40"/>
  <c r="BA187" i="40"/>
  <c r="AZ187" i="40"/>
  <c r="BJ186" i="40"/>
  <c r="BI186" i="40"/>
  <c r="BH186" i="40"/>
  <c r="BG186" i="40"/>
  <c r="BF186" i="40"/>
  <c r="BE186" i="40"/>
  <c r="BD186" i="40"/>
  <c r="BC186" i="40"/>
  <c r="BB186" i="40"/>
  <c r="BA186" i="40"/>
  <c r="AZ186" i="40"/>
  <c r="BJ185" i="40"/>
  <c r="BI185" i="40"/>
  <c r="BH185" i="40"/>
  <c r="BG185" i="40"/>
  <c r="BF185" i="40"/>
  <c r="BE185" i="40"/>
  <c r="BD185" i="40"/>
  <c r="BC185" i="40"/>
  <c r="BB185" i="40"/>
  <c r="BA185" i="40"/>
  <c r="AZ185" i="40"/>
  <c r="BJ184" i="40"/>
  <c r="BI184" i="40"/>
  <c r="BH184" i="40"/>
  <c r="BG184" i="40"/>
  <c r="BF184" i="40"/>
  <c r="BE184" i="40"/>
  <c r="BD184" i="40"/>
  <c r="BC184" i="40"/>
  <c r="BB184" i="40"/>
  <c r="BA184" i="40"/>
  <c r="AZ184" i="40"/>
  <c r="BJ183" i="40"/>
  <c r="BI183" i="40"/>
  <c r="BH183" i="40"/>
  <c r="BG183" i="40"/>
  <c r="BF183" i="40"/>
  <c r="BE183" i="40"/>
  <c r="BD183" i="40"/>
  <c r="BC183" i="40"/>
  <c r="BB183" i="40"/>
  <c r="BA183" i="40"/>
  <c r="AZ183" i="40"/>
  <c r="BJ182" i="40"/>
  <c r="BI182" i="40"/>
  <c r="BH182" i="40"/>
  <c r="BG182" i="40"/>
  <c r="BF182" i="40"/>
  <c r="BE182" i="40"/>
  <c r="BD182" i="40"/>
  <c r="BC182" i="40"/>
  <c r="BB182" i="40"/>
  <c r="BA182" i="40"/>
  <c r="AZ182" i="40"/>
  <c r="BJ181" i="40"/>
  <c r="BI181" i="40"/>
  <c r="BH181" i="40"/>
  <c r="BG181" i="40"/>
  <c r="BF181" i="40"/>
  <c r="BE181" i="40"/>
  <c r="BD181" i="40"/>
  <c r="BC181" i="40"/>
  <c r="BB181" i="40"/>
  <c r="BA181" i="40"/>
  <c r="AZ181" i="40"/>
  <c r="AT192" i="40"/>
  <c r="AS192" i="40"/>
  <c r="AR192" i="40"/>
  <c r="AQ192" i="40"/>
  <c r="AP192" i="40"/>
  <c r="AO192" i="40"/>
  <c r="AN192" i="40"/>
  <c r="AM192" i="40"/>
  <c r="AL192" i="40"/>
  <c r="AK192" i="40"/>
  <c r="AJ192" i="40"/>
  <c r="AT191" i="40"/>
  <c r="AS191" i="40"/>
  <c r="AR191" i="40"/>
  <c r="AQ191" i="40"/>
  <c r="AP191" i="40"/>
  <c r="AO191" i="40"/>
  <c r="AN191" i="40"/>
  <c r="AM191" i="40"/>
  <c r="AL191" i="40"/>
  <c r="AK191" i="40"/>
  <c r="AJ191" i="40"/>
  <c r="AT190" i="40"/>
  <c r="AS190" i="40"/>
  <c r="AR190" i="40"/>
  <c r="AQ190" i="40"/>
  <c r="AP190" i="40"/>
  <c r="AO190" i="40"/>
  <c r="AN190" i="40"/>
  <c r="AM190" i="40"/>
  <c r="AL190" i="40"/>
  <c r="AK190" i="40"/>
  <c r="AJ190" i="40"/>
  <c r="AT189" i="40"/>
  <c r="AS189" i="40"/>
  <c r="AR189" i="40"/>
  <c r="AQ189" i="40"/>
  <c r="AP189" i="40"/>
  <c r="AO189" i="40"/>
  <c r="AN189" i="40"/>
  <c r="AM189" i="40"/>
  <c r="AL189" i="40"/>
  <c r="AK189" i="40"/>
  <c r="AJ189" i="40"/>
  <c r="AT188" i="40"/>
  <c r="AS188" i="40"/>
  <c r="AR188" i="40"/>
  <c r="AQ188" i="40"/>
  <c r="AP188" i="40"/>
  <c r="AO188" i="40"/>
  <c r="AN188" i="40"/>
  <c r="AM188" i="40"/>
  <c r="AL188" i="40"/>
  <c r="AK188" i="40"/>
  <c r="AJ188" i="40"/>
  <c r="AT187" i="40"/>
  <c r="AS187" i="40"/>
  <c r="AR187" i="40"/>
  <c r="AQ187" i="40"/>
  <c r="AP187" i="40"/>
  <c r="AO187" i="40"/>
  <c r="AN187" i="40"/>
  <c r="AM187" i="40"/>
  <c r="AL187" i="40"/>
  <c r="AK187" i="40"/>
  <c r="AJ187" i="40"/>
  <c r="AT186" i="40"/>
  <c r="AS186" i="40"/>
  <c r="AR186" i="40"/>
  <c r="AQ186" i="40"/>
  <c r="AP186" i="40"/>
  <c r="AO186" i="40"/>
  <c r="AN186" i="40"/>
  <c r="AM186" i="40"/>
  <c r="AL186" i="40"/>
  <c r="AK186" i="40"/>
  <c r="AJ186" i="40"/>
  <c r="AT185" i="40"/>
  <c r="AS185" i="40"/>
  <c r="AR185" i="40"/>
  <c r="AQ185" i="40"/>
  <c r="AP185" i="40"/>
  <c r="AO185" i="40"/>
  <c r="AN185" i="40"/>
  <c r="AM185" i="40"/>
  <c r="AL185" i="40"/>
  <c r="AK185" i="40"/>
  <c r="AJ185" i="40"/>
  <c r="AT184" i="40"/>
  <c r="AS184" i="40"/>
  <c r="AR184" i="40"/>
  <c r="AQ184" i="40"/>
  <c r="AP184" i="40"/>
  <c r="AO184" i="40"/>
  <c r="AN184" i="40"/>
  <c r="AM184" i="40"/>
  <c r="AL184" i="40"/>
  <c r="AK184" i="40"/>
  <c r="AJ184" i="40"/>
  <c r="AT183" i="40"/>
  <c r="AS183" i="40"/>
  <c r="AR183" i="40"/>
  <c r="AQ183" i="40"/>
  <c r="AP183" i="40"/>
  <c r="AO183" i="40"/>
  <c r="AN183" i="40"/>
  <c r="AM183" i="40"/>
  <c r="AL183" i="40"/>
  <c r="AK183" i="40"/>
  <c r="AJ183" i="40"/>
  <c r="AT182" i="40"/>
  <c r="AS182" i="40"/>
  <c r="AR182" i="40"/>
  <c r="AQ182" i="40"/>
  <c r="AP182" i="40"/>
  <c r="AO182" i="40"/>
  <c r="AN182" i="40"/>
  <c r="AM182" i="40"/>
  <c r="AL182" i="40"/>
  <c r="AK182" i="40"/>
  <c r="AJ182" i="40"/>
  <c r="AT181" i="40"/>
  <c r="AS181" i="40"/>
  <c r="AR181" i="40"/>
  <c r="AQ181" i="40"/>
  <c r="AP181" i="40"/>
  <c r="AO181" i="40"/>
  <c r="AN181" i="40"/>
  <c r="AM181" i="40"/>
  <c r="AL181" i="40"/>
  <c r="AK181" i="40"/>
  <c r="AJ181" i="40"/>
  <c r="AD161" i="40"/>
  <c r="AC161" i="40"/>
  <c r="AB161" i="40"/>
  <c r="AA161" i="40"/>
  <c r="Z161" i="40"/>
  <c r="Y161" i="40"/>
  <c r="X161" i="40"/>
  <c r="W161" i="40"/>
  <c r="V161" i="40"/>
  <c r="U161" i="40"/>
  <c r="T161" i="40"/>
  <c r="AD145" i="40"/>
  <c r="AC145" i="40"/>
  <c r="AB145" i="40"/>
  <c r="Z145" i="40"/>
  <c r="Y145" i="40"/>
  <c r="X145" i="40"/>
  <c r="W145" i="40"/>
  <c r="V145" i="40"/>
  <c r="U145" i="40"/>
  <c r="T145" i="40"/>
  <c r="AD129" i="40"/>
  <c r="AC129" i="40"/>
  <c r="AC215" i="40" s="1"/>
  <c r="AB129" i="40"/>
  <c r="AA129" i="40"/>
  <c r="AA215" i="40" s="1"/>
  <c r="Z129" i="40"/>
  <c r="Y129" i="40"/>
  <c r="Y215" i="40" s="1"/>
  <c r="X129" i="40"/>
  <c r="X215" i="40" s="1"/>
  <c r="W129" i="40"/>
  <c r="W215" i="40" s="1"/>
  <c r="V129" i="40"/>
  <c r="V215" i="40" s="1"/>
  <c r="U129" i="40"/>
  <c r="U215" i="40" s="1"/>
  <c r="T129" i="40"/>
  <c r="N35" i="43"/>
  <c r="M35" i="43"/>
  <c r="L35" i="43"/>
  <c r="K35" i="43"/>
  <c r="J35" i="43"/>
  <c r="I35" i="43"/>
  <c r="H35" i="43"/>
  <c r="G35" i="43"/>
  <c r="F35" i="43"/>
  <c r="E35" i="43"/>
  <c r="D35" i="43"/>
  <c r="N34" i="43"/>
  <c r="M34" i="43"/>
  <c r="L34" i="43"/>
  <c r="K34" i="43"/>
  <c r="J34" i="43"/>
  <c r="I34" i="43"/>
  <c r="H34" i="43"/>
  <c r="G34" i="43"/>
  <c r="F34" i="43"/>
  <c r="E34" i="43"/>
  <c r="D34" i="43"/>
  <c r="N33" i="43"/>
  <c r="M33" i="43"/>
  <c r="L33" i="43"/>
  <c r="K33" i="43"/>
  <c r="J33" i="43"/>
  <c r="I33" i="43"/>
  <c r="H33" i="43"/>
  <c r="G33" i="43"/>
  <c r="F33" i="43"/>
  <c r="E33" i="43"/>
  <c r="D33" i="43"/>
  <c r="N32" i="43"/>
  <c r="M32" i="43"/>
  <c r="L32" i="43"/>
  <c r="K32" i="43"/>
  <c r="J32" i="43"/>
  <c r="I32" i="43"/>
  <c r="H32" i="43"/>
  <c r="G32" i="43"/>
  <c r="F32" i="43"/>
  <c r="E32" i="43"/>
  <c r="D32" i="43"/>
  <c r="N31" i="43"/>
  <c r="M31" i="43"/>
  <c r="L31" i="43"/>
  <c r="K31" i="43"/>
  <c r="J31" i="43"/>
  <c r="I31" i="43"/>
  <c r="H31" i="43"/>
  <c r="G31" i="43"/>
  <c r="F31" i="43"/>
  <c r="E31" i="43"/>
  <c r="D31" i="43"/>
  <c r="N30" i="43"/>
  <c r="M30" i="43"/>
  <c r="L30" i="43"/>
  <c r="K30" i="43"/>
  <c r="J30" i="43"/>
  <c r="I30" i="43"/>
  <c r="H30" i="43"/>
  <c r="G30" i="43"/>
  <c r="F30" i="43"/>
  <c r="E30" i="43"/>
  <c r="D30" i="43"/>
  <c r="N29" i="43"/>
  <c r="M29" i="43"/>
  <c r="L29" i="43"/>
  <c r="K29" i="43"/>
  <c r="J29" i="43"/>
  <c r="I29" i="43"/>
  <c r="H29" i="43"/>
  <c r="G29" i="43"/>
  <c r="F29" i="43"/>
  <c r="E29" i="43"/>
  <c r="D29" i="43"/>
  <c r="N28" i="43"/>
  <c r="M28" i="43"/>
  <c r="L28" i="43"/>
  <c r="K28" i="43"/>
  <c r="J28" i="43"/>
  <c r="I28" i="43"/>
  <c r="H28" i="43"/>
  <c r="G28" i="43"/>
  <c r="F28" i="43"/>
  <c r="E28" i="43"/>
  <c r="D28" i="43"/>
  <c r="N27" i="43"/>
  <c r="M27" i="43"/>
  <c r="L27" i="43"/>
  <c r="K27" i="43"/>
  <c r="J27" i="43"/>
  <c r="I27" i="43"/>
  <c r="H27" i="43"/>
  <c r="G27" i="43"/>
  <c r="F27" i="43"/>
  <c r="E27" i="43"/>
  <c r="D27" i="43"/>
  <c r="N26" i="43"/>
  <c r="M26" i="43"/>
  <c r="L26" i="43"/>
  <c r="K26" i="43"/>
  <c r="J26" i="43"/>
  <c r="I26" i="43"/>
  <c r="H26" i="43"/>
  <c r="G26" i="43"/>
  <c r="F26" i="43"/>
  <c r="E26" i="43"/>
  <c r="D26" i="43"/>
  <c r="N25" i="43"/>
  <c r="M25" i="43"/>
  <c r="L25" i="43"/>
  <c r="K25" i="43"/>
  <c r="J25" i="43"/>
  <c r="I25" i="43"/>
  <c r="H25" i="43"/>
  <c r="G25" i="43"/>
  <c r="F25" i="43"/>
  <c r="E25" i="43"/>
  <c r="D25" i="43"/>
  <c r="N24" i="43"/>
  <c r="M24" i="43"/>
  <c r="L24" i="43"/>
  <c r="K24" i="43"/>
  <c r="J24" i="43"/>
  <c r="I24" i="43"/>
  <c r="H24" i="43"/>
  <c r="G24" i="43"/>
  <c r="F24" i="43"/>
  <c r="E24" i="43"/>
  <c r="D24" i="43"/>
  <c r="AD97" i="40"/>
  <c r="AC97" i="40"/>
  <c r="AB97" i="40"/>
  <c r="AA97" i="40"/>
  <c r="Z97" i="40"/>
  <c r="Y97" i="40"/>
  <c r="X97" i="40"/>
  <c r="W97" i="40"/>
  <c r="V97" i="40"/>
  <c r="U97" i="40"/>
  <c r="T97" i="40"/>
  <c r="AD81" i="40"/>
  <c r="AC81" i="40"/>
  <c r="AB81" i="40"/>
  <c r="AA81" i="40"/>
  <c r="Z81" i="40"/>
  <c r="Y81" i="40"/>
  <c r="X81" i="40"/>
  <c r="W81" i="40"/>
  <c r="V81" i="40"/>
  <c r="U81" i="40"/>
  <c r="T81" i="40"/>
  <c r="AD65" i="40"/>
  <c r="AC65" i="40"/>
  <c r="AB65" i="40"/>
  <c r="AA65" i="40"/>
  <c r="Z65" i="40"/>
  <c r="Y65" i="40"/>
  <c r="X65" i="40"/>
  <c r="W65" i="40"/>
  <c r="V65" i="40"/>
  <c r="U65" i="40"/>
  <c r="T65" i="40"/>
  <c r="AD49" i="40"/>
  <c r="AC49" i="40"/>
  <c r="AB49" i="40"/>
  <c r="AA49" i="40"/>
  <c r="Z49" i="40"/>
  <c r="Y49" i="40"/>
  <c r="X49" i="40"/>
  <c r="W49" i="40"/>
  <c r="V49" i="40"/>
  <c r="U49" i="40"/>
  <c r="T49" i="40"/>
  <c r="AD176" i="40"/>
  <c r="AC176" i="40"/>
  <c r="AB176" i="40"/>
  <c r="AA176" i="40"/>
  <c r="Z176" i="40"/>
  <c r="Y176" i="40"/>
  <c r="X176" i="40"/>
  <c r="W176" i="40"/>
  <c r="V176" i="40"/>
  <c r="U176" i="40"/>
  <c r="T176" i="40"/>
  <c r="AD175" i="40"/>
  <c r="AC175" i="40"/>
  <c r="AB175" i="40"/>
  <c r="AA175" i="40"/>
  <c r="Z175" i="40"/>
  <c r="Y175" i="40"/>
  <c r="X175" i="40"/>
  <c r="W175" i="40"/>
  <c r="V175" i="40"/>
  <c r="U175" i="40"/>
  <c r="T175" i="40"/>
  <c r="AD174" i="40"/>
  <c r="AC174" i="40"/>
  <c r="AB174" i="40"/>
  <c r="AA174" i="40"/>
  <c r="Z174" i="40"/>
  <c r="Y174" i="40"/>
  <c r="X174" i="40"/>
  <c r="W174" i="40"/>
  <c r="V174" i="40"/>
  <c r="U174" i="40"/>
  <c r="T174" i="40"/>
  <c r="AD173" i="40"/>
  <c r="AC173" i="40"/>
  <c r="AB173" i="40"/>
  <c r="AA173" i="40"/>
  <c r="Z173" i="40"/>
  <c r="Y173" i="40"/>
  <c r="X173" i="40"/>
  <c r="W173" i="40"/>
  <c r="V173" i="40"/>
  <c r="U173" i="40"/>
  <c r="T173" i="40"/>
  <c r="AD172" i="40"/>
  <c r="AC172" i="40"/>
  <c r="AB172" i="40"/>
  <c r="AA172" i="40"/>
  <c r="Z172" i="40"/>
  <c r="Y172" i="40"/>
  <c r="X172" i="40"/>
  <c r="W172" i="40"/>
  <c r="V172" i="40"/>
  <c r="U172" i="40"/>
  <c r="T172" i="40"/>
  <c r="AD171" i="40"/>
  <c r="AC171" i="40"/>
  <c r="AB171" i="40"/>
  <c r="AA171" i="40"/>
  <c r="Z171" i="40"/>
  <c r="Y171" i="40"/>
  <c r="X171" i="40"/>
  <c r="W171" i="40"/>
  <c r="V171" i="40"/>
  <c r="U171" i="40"/>
  <c r="T171" i="40"/>
  <c r="AD170" i="40"/>
  <c r="AC170" i="40"/>
  <c r="AB170" i="40"/>
  <c r="AA170" i="40"/>
  <c r="Z170" i="40"/>
  <c r="Y170" i="40"/>
  <c r="X170" i="40"/>
  <c r="W170" i="40"/>
  <c r="V170" i="40"/>
  <c r="U170" i="40"/>
  <c r="T170" i="40"/>
  <c r="AD169" i="40"/>
  <c r="AC169" i="40"/>
  <c r="AB169" i="40"/>
  <c r="AA169" i="40"/>
  <c r="Z169" i="40"/>
  <c r="Y169" i="40"/>
  <c r="X169" i="40"/>
  <c r="W169" i="40"/>
  <c r="V169" i="40"/>
  <c r="U169" i="40"/>
  <c r="T169" i="40"/>
  <c r="AD168" i="40"/>
  <c r="AC168" i="40"/>
  <c r="AB168" i="40"/>
  <c r="AA168" i="40"/>
  <c r="Z168" i="40"/>
  <c r="Y168" i="40"/>
  <c r="X168" i="40"/>
  <c r="W168" i="40"/>
  <c r="V168" i="40"/>
  <c r="U168" i="40"/>
  <c r="T168" i="40"/>
  <c r="AD167" i="40"/>
  <c r="AC167" i="40"/>
  <c r="AB167" i="40"/>
  <c r="AA167" i="40"/>
  <c r="Z167" i="40"/>
  <c r="Y167" i="40"/>
  <c r="X167" i="40"/>
  <c r="W167" i="40"/>
  <c r="V167" i="40"/>
  <c r="U167" i="40"/>
  <c r="T167" i="40"/>
  <c r="AD166" i="40"/>
  <c r="AC166" i="40"/>
  <c r="AB166" i="40"/>
  <c r="AA166" i="40"/>
  <c r="Z166" i="40"/>
  <c r="Y166" i="40"/>
  <c r="X166" i="40"/>
  <c r="W166" i="40"/>
  <c r="V166" i="40"/>
  <c r="U166" i="40"/>
  <c r="T166" i="40"/>
  <c r="AD165" i="40"/>
  <c r="AC165" i="40"/>
  <c r="AB165" i="40"/>
  <c r="AA165" i="40"/>
  <c r="Z165" i="40"/>
  <c r="Y165" i="40"/>
  <c r="X165" i="40"/>
  <c r="W165" i="40"/>
  <c r="V165" i="40"/>
  <c r="U165" i="40"/>
  <c r="T165" i="40"/>
  <c r="AD192" i="40"/>
  <c r="AC192" i="40"/>
  <c r="AB192" i="40"/>
  <c r="AA192" i="40"/>
  <c r="Z192" i="40"/>
  <c r="Y192" i="40"/>
  <c r="X192" i="40"/>
  <c r="W192" i="40"/>
  <c r="V192" i="40"/>
  <c r="U192" i="40"/>
  <c r="T192" i="40"/>
  <c r="AD191" i="40"/>
  <c r="AC191" i="40"/>
  <c r="AB191" i="40"/>
  <c r="AA191" i="40"/>
  <c r="Z191" i="40"/>
  <c r="Y191" i="40"/>
  <c r="X191" i="40"/>
  <c r="W191" i="40"/>
  <c r="V191" i="40"/>
  <c r="U191" i="40"/>
  <c r="T191" i="40"/>
  <c r="AD190" i="40"/>
  <c r="AC190" i="40"/>
  <c r="AB190" i="40"/>
  <c r="AA190" i="40"/>
  <c r="Z190" i="40"/>
  <c r="Y190" i="40"/>
  <c r="X190" i="40"/>
  <c r="W190" i="40"/>
  <c r="V190" i="40"/>
  <c r="U190" i="40"/>
  <c r="T190" i="40"/>
  <c r="AD189" i="40"/>
  <c r="AC189" i="40"/>
  <c r="AB189" i="40"/>
  <c r="AA189" i="40"/>
  <c r="Z189" i="40"/>
  <c r="Y189" i="40"/>
  <c r="X189" i="40"/>
  <c r="W189" i="40"/>
  <c r="V189" i="40"/>
  <c r="U189" i="40"/>
  <c r="T189" i="40"/>
  <c r="AD188" i="40"/>
  <c r="AC188" i="40"/>
  <c r="AB188" i="40"/>
  <c r="AA188" i="40"/>
  <c r="Z188" i="40"/>
  <c r="Y188" i="40"/>
  <c r="X188" i="40"/>
  <c r="W188" i="40"/>
  <c r="V188" i="40"/>
  <c r="U188" i="40"/>
  <c r="T188" i="40"/>
  <c r="AD187" i="40"/>
  <c r="AC187" i="40"/>
  <c r="AB187" i="40"/>
  <c r="AA187" i="40"/>
  <c r="Z187" i="40"/>
  <c r="Y187" i="40"/>
  <c r="X187" i="40"/>
  <c r="W187" i="40"/>
  <c r="V187" i="40"/>
  <c r="U187" i="40"/>
  <c r="T187" i="40"/>
  <c r="AD186" i="40"/>
  <c r="AC186" i="40"/>
  <c r="AB186" i="40"/>
  <c r="AA186" i="40"/>
  <c r="Z186" i="40"/>
  <c r="Y186" i="40"/>
  <c r="X186" i="40"/>
  <c r="W186" i="40"/>
  <c r="V186" i="40"/>
  <c r="U186" i="40"/>
  <c r="T186" i="40"/>
  <c r="AD185" i="40"/>
  <c r="AC185" i="40"/>
  <c r="AB185" i="40"/>
  <c r="AA185" i="40"/>
  <c r="Z185" i="40"/>
  <c r="Y185" i="40"/>
  <c r="X185" i="40"/>
  <c r="W185" i="40"/>
  <c r="V185" i="40"/>
  <c r="U185" i="40"/>
  <c r="T185" i="40"/>
  <c r="AD184" i="40"/>
  <c r="AC184" i="40"/>
  <c r="AB184" i="40"/>
  <c r="AA184" i="40"/>
  <c r="Z184" i="40"/>
  <c r="Y184" i="40"/>
  <c r="X184" i="40"/>
  <c r="W184" i="40"/>
  <c r="V184" i="40"/>
  <c r="U184" i="40"/>
  <c r="T184" i="40"/>
  <c r="AD183" i="40"/>
  <c r="AC183" i="40"/>
  <c r="AB183" i="40"/>
  <c r="AA183" i="40"/>
  <c r="Z183" i="40"/>
  <c r="Y183" i="40"/>
  <c r="X183" i="40"/>
  <c r="W183" i="40"/>
  <c r="V183" i="40"/>
  <c r="U183" i="40"/>
  <c r="T183" i="40"/>
  <c r="AD182" i="40"/>
  <c r="AC182" i="40"/>
  <c r="AB182" i="40"/>
  <c r="AA182" i="40"/>
  <c r="Z182" i="40"/>
  <c r="Y182" i="40"/>
  <c r="X182" i="40"/>
  <c r="W182" i="40"/>
  <c r="V182" i="40"/>
  <c r="U182" i="40"/>
  <c r="T182" i="40"/>
  <c r="AD181" i="40"/>
  <c r="AC181" i="40"/>
  <c r="AB181" i="40"/>
  <c r="AA181" i="40"/>
  <c r="Z181" i="40"/>
  <c r="Y181" i="40"/>
  <c r="X181" i="40"/>
  <c r="W181" i="40"/>
  <c r="V181" i="40"/>
  <c r="U181" i="40"/>
  <c r="T181" i="40"/>
  <c r="V7" i="48" l="1"/>
  <c r="AD215" i="40"/>
  <c r="AB215" i="40"/>
  <c r="Z215" i="40"/>
  <c r="T215" i="40"/>
  <c r="AL215" i="40"/>
  <c r="AP215" i="40"/>
  <c r="AT215" i="40"/>
  <c r="P177" i="40"/>
  <c r="AV193" i="40"/>
  <c r="AV177" i="40"/>
  <c r="BL177" i="40"/>
  <c r="P113" i="40"/>
  <c r="AF193" i="40"/>
  <c r="BL193" i="40"/>
  <c r="AV113" i="40"/>
  <c r="AF177" i="40"/>
  <c r="P193" i="40"/>
  <c r="AF113" i="40"/>
  <c r="E6" i="34"/>
  <c r="I7" i="34"/>
  <c r="M8" i="34"/>
  <c r="I10" i="34"/>
  <c r="E12" i="34"/>
  <c r="I13" i="34"/>
  <c r="M14" i="34"/>
  <c r="M16" i="34"/>
  <c r="J7" i="35"/>
  <c r="N8" i="35"/>
  <c r="F10" i="35"/>
  <c r="J11" i="35"/>
  <c r="N12" i="35"/>
  <c r="F14" i="35"/>
  <c r="J16" i="35"/>
  <c r="N17" i="35"/>
  <c r="I7" i="36"/>
  <c r="I9" i="36"/>
  <c r="I11" i="36"/>
  <c r="E13" i="36"/>
  <c r="I14" i="36"/>
  <c r="E16" i="36"/>
  <c r="I17" i="36"/>
  <c r="M6" i="34"/>
  <c r="E8" i="34"/>
  <c r="E9" i="34"/>
  <c r="E10" i="34"/>
  <c r="I11" i="34"/>
  <c r="M12" i="34"/>
  <c r="E14" i="34"/>
  <c r="I15" i="34"/>
  <c r="E16" i="34"/>
  <c r="I17" i="34"/>
  <c r="F7" i="35"/>
  <c r="J8" i="35"/>
  <c r="J9" i="35"/>
  <c r="J10" i="35"/>
  <c r="N11" i="35"/>
  <c r="F13" i="35"/>
  <c r="N14" i="35"/>
  <c r="N15" i="35"/>
  <c r="N16" i="35"/>
  <c r="E6" i="36"/>
  <c r="E7" i="36"/>
  <c r="M8" i="36"/>
  <c r="E10" i="36"/>
  <c r="E11" i="36"/>
  <c r="I12" i="36"/>
  <c r="E14" i="36"/>
  <c r="I15" i="36"/>
  <c r="I16" i="36"/>
  <c r="E17" i="36"/>
  <c r="C12" i="41"/>
  <c r="O12" i="41" s="1"/>
  <c r="N6" i="34"/>
  <c r="F8" i="34"/>
  <c r="F9" i="34"/>
  <c r="F10" i="34"/>
  <c r="F11" i="34"/>
  <c r="F12" i="34"/>
  <c r="J13" i="34"/>
  <c r="J14" i="34"/>
  <c r="F15" i="34"/>
  <c r="N15" i="34"/>
  <c r="N16" i="34"/>
  <c r="J17" i="34"/>
  <c r="K8" i="35"/>
  <c r="G9" i="35"/>
  <c r="K11" i="35"/>
  <c r="G12" i="35"/>
  <c r="K14" i="35"/>
  <c r="G15" i="35"/>
  <c r="K15" i="35"/>
  <c r="G16" i="35"/>
  <c r="K16" i="35"/>
  <c r="K17" i="35"/>
  <c r="J6" i="36"/>
  <c r="F7" i="36"/>
  <c r="J8" i="36"/>
  <c r="J9" i="36"/>
  <c r="F10" i="36"/>
  <c r="J11" i="36"/>
  <c r="N12" i="36"/>
  <c r="J13" i="36"/>
  <c r="F14" i="36"/>
  <c r="F15" i="36"/>
  <c r="F16" i="36"/>
  <c r="F17" i="36"/>
  <c r="N17" i="36"/>
  <c r="I6" i="34"/>
  <c r="M7" i="34"/>
  <c r="I9" i="34"/>
  <c r="M10" i="34"/>
  <c r="I12" i="34"/>
  <c r="M13" i="34"/>
  <c r="M15" i="34"/>
  <c r="E17" i="34"/>
  <c r="J6" i="35"/>
  <c r="N7" i="35"/>
  <c r="F9" i="35"/>
  <c r="N10" i="35"/>
  <c r="F12" i="35"/>
  <c r="N13" i="35"/>
  <c r="F15" i="35"/>
  <c r="F16" i="35"/>
  <c r="J17" i="35"/>
  <c r="M6" i="36"/>
  <c r="E8" i="36"/>
  <c r="E9" i="36"/>
  <c r="I10" i="36"/>
  <c r="M11" i="36"/>
  <c r="M12" i="36"/>
  <c r="M13" i="36"/>
  <c r="M14" i="36"/>
  <c r="M15" i="36"/>
  <c r="M16" i="36"/>
  <c r="M17" i="36"/>
  <c r="C16" i="41"/>
  <c r="O16" i="41" s="1"/>
  <c r="C8" i="41"/>
  <c r="O8" i="41" s="1"/>
  <c r="F6" i="34"/>
  <c r="F7" i="34"/>
  <c r="N7" i="34"/>
  <c r="N8" i="34"/>
  <c r="N9" i="34"/>
  <c r="N10" i="34"/>
  <c r="N11" i="34"/>
  <c r="N12" i="34"/>
  <c r="F14" i="34"/>
  <c r="J15" i="34"/>
  <c r="J16" i="34"/>
  <c r="F17" i="34"/>
  <c r="N17" i="34"/>
  <c r="G6" i="35"/>
  <c r="G7" i="35"/>
  <c r="G8" i="35"/>
  <c r="G11" i="35"/>
  <c r="G17" i="35"/>
  <c r="F6" i="36"/>
  <c r="J7" i="36"/>
  <c r="F8" i="36"/>
  <c r="F9" i="36"/>
  <c r="N10" i="36"/>
  <c r="F12" i="36"/>
  <c r="N13" i="36"/>
  <c r="N14" i="36"/>
  <c r="N15" i="36"/>
  <c r="N16" i="36"/>
  <c r="J17" i="36"/>
  <c r="G6" i="34"/>
  <c r="K6" i="34"/>
  <c r="G7" i="34"/>
  <c r="K7" i="34"/>
  <c r="G8" i="34"/>
  <c r="K8" i="34"/>
  <c r="G9" i="34"/>
  <c r="K9" i="34"/>
  <c r="G10" i="34"/>
  <c r="K10" i="34"/>
  <c r="G11" i="34"/>
  <c r="K11" i="34"/>
  <c r="G12" i="34"/>
  <c r="K12" i="34"/>
  <c r="G13" i="34"/>
  <c r="K13" i="34"/>
  <c r="G14" i="34"/>
  <c r="K14" i="34"/>
  <c r="G15" i="34"/>
  <c r="K15" i="34"/>
  <c r="G16" i="34"/>
  <c r="K16" i="34"/>
  <c r="G17" i="34"/>
  <c r="K17" i="34"/>
  <c r="D6" i="35"/>
  <c r="H6" i="35"/>
  <c r="L6" i="35"/>
  <c r="D7" i="35"/>
  <c r="H7" i="35"/>
  <c r="L7" i="35"/>
  <c r="D8" i="35"/>
  <c r="H8" i="35"/>
  <c r="L8" i="35"/>
  <c r="D9" i="35"/>
  <c r="H9" i="35"/>
  <c r="L9" i="35"/>
  <c r="D10" i="35"/>
  <c r="H10" i="35"/>
  <c r="L10" i="35"/>
  <c r="D11" i="35"/>
  <c r="H11" i="35"/>
  <c r="L11" i="35"/>
  <c r="D12" i="35"/>
  <c r="H12" i="35"/>
  <c r="L12" i="35"/>
  <c r="D13" i="35"/>
  <c r="H13" i="35"/>
  <c r="L13" i="35"/>
  <c r="D14" i="35"/>
  <c r="H14" i="35"/>
  <c r="L14" i="35"/>
  <c r="D15" i="35"/>
  <c r="H15" i="35"/>
  <c r="L15" i="35"/>
  <c r="D16" i="35"/>
  <c r="H16" i="35"/>
  <c r="L16" i="35"/>
  <c r="D17" i="35"/>
  <c r="H17" i="35"/>
  <c r="L17" i="35"/>
  <c r="G6" i="36"/>
  <c r="K6" i="36"/>
  <c r="G7" i="36"/>
  <c r="K7" i="36"/>
  <c r="G8" i="36"/>
  <c r="K8" i="36"/>
  <c r="G9" i="36"/>
  <c r="K9" i="36"/>
  <c r="G10" i="36"/>
  <c r="K10" i="36"/>
  <c r="G11" i="36"/>
  <c r="K11" i="36"/>
  <c r="G12" i="36"/>
  <c r="K12" i="36"/>
  <c r="G13" i="36"/>
  <c r="K13" i="36"/>
  <c r="G14" i="36"/>
  <c r="K14" i="36"/>
  <c r="G15" i="36"/>
  <c r="K15" i="36"/>
  <c r="G16" i="36"/>
  <c r="K16" i="36"/>
  <c r="G17" i="36"/>
  <c r="K17" i="36"/>
  <c r="E7" i="34"/>
  <c r="I8" i="34"/>
  <c r="M9" i="34"/>
  <c r="E11" i="34"/>
  <c r="M11" i="34"/>
  <c r="E13" i="34"/>
  <c r="I14" i="34"/>
  <c r="E15" i="34"/>
  <c r="I16" i="34"/>
  <c r="M17" i="34"/>
  <c r="F6" i="35"/>
  <c r="N6" i="35"/>
  <c r="F8" i="35"/>
  <c r="N9" i="35"/>
  <c r="F11" i="35"/>
  <c r="J12" i="35"/>
  <c r="J13" i="35"/>
  <c r="J14" i="35"/>
  <c r="J15" i="35"/>
  <c r="F17" i="35"/>
  <c r="I6" i="36"/>
  <c r="M7" i="36"/>
  <c r="I8" i="36"/>
  <c r="M9" i="36"/>
  <c r="M10" i="36"/>
  <c r="E12" i="36"/>
  <c r="I13" i="36"/>
  <c r="E15" i="36"/>
  <c r="J6" i="34"/>
  <c r="J7" i="34"/>
  <c r="J8" i="34"/>
  <c r="J9" i="34"/>
  <c r="J10" i="34"/>
  <c r="J11" i="34"/>
  <c r="J12" i="34"/>
  <c r="F13" i="34"/>
  <c r="N13" i="34"/>
  <c r="N14" i="34"/>
  <c r="F16" i="34"/>
  <c r="K6" i="35"/>
  <c r="K7" i="35"/>
  <c r="K9" i="35"/>
  <c r="G10" i="35"/>
  <c r="K10" i="35"/>
  <c r="K12" i="35"/>
  <c r="G13" i="35"/>
  <c r="K13" i="35"/>
  <c r="G14" i="35"/>
  <c r="N6" i="36"/>
  <c r="N7" i="36"/>
  <c r="N8" i="36"/>
  <c r="N9" i="36"/>
  <c r="J10" i="36"/>
  <c r="F11" i="36"/>
  <c r="N11" i="36"/>
  <c r="J12" i="36"/>
  <c r="F13" i="36"/>
  <c r="J14" i="36"/>
  <c r="J15" i="36"/>
  <c r="J16" i="36"/>
  <c r="D6" i="34"/>
  <c r="H6" i="34"/>
  <c r="L6" i="34"/>
  <c r="D7" i="34"/>
  <c r="H7" i="34"/>
  <c r="L7" i="34"/>
  <c r="D8" i="34"/>
  <c r="H8" i="34"/>
  <c r="L8" i="34"/>
  <c r="D9" i="34"/>
  <c r="H9" i="34"/>
  <c r="L9" i="34"/>
  <c r="D10" i="34"/>
  <c r="H10" i="34"/>
  <c r="L10" i="34"/>
  <c r="D11" i="34"/>
  <c r="H11" i="34"/>
  <c r="L11" i="34"/>
  <c r="D12" i="34"/>
  <c r="H12" i="34"/>
  <c r="L12" i="34"/>
  <c r="D13" i="34"/>
  <c r="H13" i="34"/>
  <c r="L13" i="34"/>
  <c r="D14" i="34"/>
  <c r="H14" i="34"/>
  <c r="L14" i="34"/>
  <c r="D15" i="34"/>
  <c r="H15" i="34"/>
  <c r="L15" i="34"/>
  <c r="D16" i="34"/>
  <c r="H16" i="34"/>
  <c r="L16" i="34"/>
  <c r="D17" i="34"/>
  <c r="H17" i="34"/>
  <c r="L17" i="34"/>
  <c r="E6" i="35"/>
  <c r="I6" i="35"/>
  <c r="M6" i="35"/>
  <c r="E7" i="35"/>
  <c r="I7" i="35"/>
  <c r="M7" i="35"/>
  <c r="E8" i="35"/>
  <c r="I8" i="35"/>
  <c r="M8" i="35"/>
  <c r="E9" i="35"/>
  <c r="I9" i="35"/>
  <c r="M9" i="35"/>
  <c r="E10" i="35"/>
  <c r="I10" i="35"/>
  <c r="M10" i="35"/>
  <c r="E11" i="35"/>
  <c r="I11" i="35"/>
  <c r="M11" i="35"/>
  <c r="E12" i="35"/>
  <c r="I12" i="35"/>
  <c r="M12" i="35"/>
  <c r="E13" i="35"/>
  <c r="I13" i="35"/>
  <c r="M13" i="35"/>
  <c r="E14" i="35"/>
  <c r="I14" i="35"/>
  <c r="M14" i="35"/>
  <c r="E15" i="35"/>
  <c r="I15" i="35"/>
  <c r="M15" i="35"/>
  <c r="E16" i="35"/>
  <c r="I16" i="35"/>
  <c r="M16" i="35"/>
  <c r="E17" i="35"/>
  <c r="I17" i="35"/>
  <c r="M17" i="35"/>
  <c r="D6" i="36"/>
  <c r="H6" i="36"/>
  <c r="L6" i="36"/>
  <c r="D7" i="36"/>
  <c r="H7" i="36"/>
  <c r="L7" i="36"/>
  <c r="D8" i="36"/>
  <c r="H8" i="36"/>
  <c r="L8" i="36"/>
  <c r="D9" i="36"/>
  <c r="H9" i="36"/>
  <c r="L9" i="36"/>
  <c r="D10" i="36"/>
  <c r="H10" i="36"/>
  <c r="L10" i="36"/>
  <c r="D11" i="36"/>
  <c r="H11" i="36"/>
  <c r="L11" i="36"/>
  <c r="D12" i="36"/>
  <c r="H12" i="36"/>
  <c r="L12" i="36"/>
  <c r="D13" i="36"/>
  <c r="H13" i="36"/>
  <c r="L13" i="36"/>
  <c r="D14" i="36"/>
  <c r="H14" i="36"/>
  <c r="L14" i="36"/>
  <c r="D15" i="36"/>
  <c r="H15" i="36"/>
  <c r="L15" i="36"/>
  <c r="D16" i="36"/>
  <c r="H16" i="36"/>
  <c r="L16" i="36"/>
  <c r="D17" i="36"/>
  <c r="H17" i="36"/>
  <c r="L17" i="36"/>
  <c r="C5" i="41"/>
  <c r="O5" i="41" s="1"/>
  <c r="C13" i="41"/>
  <c r="O13" i="41" s="1"/>
  <c r="C9" i="41"/>
  <c r="O9" i="41" s="1"/>
  <c r="C20" i="41"/>
  <c r="C54" i="41"/>
  <c r="O54" i="41" s="1"/>
  <c r="C58" i="41"/>
  <c r="O58" i="41" s="1"/>
  <c r="C62" i="41"/>
  <c r="O62" i="41" s="1"/>
  <c r="C88" i="41"/>
  <c r="O88" i="41" s="1"/>
  <c r="C92" i="41"/>
  <c r="O92" i="41" s="1"/>
  <c r="C96" i="41"/>
  <c r="O96" i="41" s="1"/>
  <c r="BF215" i="40"/>
  <c r="AJ215" i="40"/>
  <c r="AN215" i="40"/>
  <c r="AR215" i="40"/>
  <c r="BC215" i="40"/>
  <c r="BG215" i="40"/>
  <c r="AK215" i="40"/>
  <c r="AO215" i="40"/>
  <c r="AS215" i="40"/>
  <c r="BD215" i="40"/>
  <c r="BE215" i="40"/>
  <c r="BI215" i="40"/>
  <c r="BH215" i="40"/>
  <c r="AM215" i="40"/>
  <c r="AQ215" i="40"/>
  <c r="C28" i="41"/>
  <c r="O28" i="41" s="1"/>
  <c r="C133" i="41"/>
  <c r="O133" i="41" s="1"/>
  <c r="C137" i="41"/>
  <c r="O137" i="41" s="1"/>
  <c r="C141" i="41"/>
  <c r="O141" i="41" s="1"/>
  <c r="C148" i="41"/>
  <c r="O148" i="41" s="1"/>
  <c r="C152" i="41"/>
  <c r="O152" i="41" s="1"/>
  <c r="C156" i="41"/>
  <c r="O156" i="41" s="1"/>
  <c r="C160" i="41"/>
  <c r="O160" i="41" s="1"/>
  <c r="C24" i="41"/>
  <c r="O24" i="41" s="1"/>
  <c r="C39" i="41"/>
  <c r="O39" i="41" s="1"/>
  <c r="C47" i="41"/>
  <c r="O47" i="41" s="1"/>
  <c r="C69" i="41"/>
  <c r="O69" i="41" s="1"/>
  <c r="C77" i="41"/>
  <c r="O77" i="41" s="1"/>
  <c r="C84" i="41"/>
  <c r="O84" i="41" s="1"/>
  <c r="C103" i="41"/>
  <c r="O103" i="41" s="1"/>
  <c r="C111" i="41"/>
  <c r="O111" i="41" s="1"/>
  <c r="C122" i="41"/>
  <c r="O122" i="41" s="1"/>
  <c r="C55" i="41"/>
  <c r="O55" i="41" s="1"/>
  <c r="C63" i="41"/>
  <c r="O63" i="41" s="1"/>
  <c r="C85" i="41"/>
  <c r="O85" i="41" s="1"/>
  <c r="C89" i="41"/>
  <c r="O89" i="41" s="1"/>
  <c r="C93" i="41"/>
  <c r="O93" i="41" s="1"/>
  <c r="C100" i="41"/>
  <c r="C32" i="41"/>
  <c r="O32" i="41" s="1"/>
  <c r="C43" i="41"/>
  <c r="O43" i="41" s="1"/>
  <c r="C73" i="41"/>
  <c r="O73" i="41" s="1"/>
  <c r="C107" i="41"/>
  <c r="O107" i="41" s="1"/>
  <c r="C118" i="41"/>
  <c r="O118" i="41" s="1"/>
  <c r="C126" i="41"/>
  <c r="O126" i="41" s="1"/>
  <c r="C21" i="41"/>
  <c r="O21" i="41" s="1"/>
  <c r="C36" i="41"/>
  <c r="O36" i="41" s="1"/>
  <c r="C59" i="41"/>
  <c r="O59" i="41" s="1"/>
  <c r="C11" i="41"/>
  <c r="O11" i="41" s="1"/>
  <c r="C7" i="41"/>
  <c r="O7" i="41" s="1"/>
  <c r="C37" i="41"/>
  <c r="O37" i="41" s="1"/>
  <c r="C41" i="41"/>
  <c r="O41" i="41" s="1"/>
  <c r="C45" i="41"/>
  <c r="O45" i="41" s="1"/>
  <c r="C52" i="41"/>
  <c r="O52" i="41" s="1"/>
  <c r="C71" i="41"/>
  <c r="O71" i="41" s="1"/>
  <c r="C75" i="41"/>
  <c r="O75" i="41" s="1"/>
  <c r="C79" i="41"/>
  <c r="O79" i="41" s="1"/>
  <c r="C120" i="41"/>
  <c r="O120" i="41" s="1"/>
  <c r="C124" i="41"/>
  <c r="O124" i="41" s="1"/>
  <c r="C128" i="41"/>
  <c r="O128" i="41" s="1"/>
  <c r="C135" i="41"/>
  <c r="O135" i="41" s="1"/>
  <c r="C139" i="41"/>
  <c r="O139" i="41" s="1"/>
  <c r="C143" i="41"/>
  <c r="O143" i="41" s="1"/>
  <c r="C15" i="41"/>
  <c r="O15" i="41" s="1"/>
  <c r="C14" i="41"/>
  <c r="O14" i="41" s="1"/>
  <c r="C10" i="41"/>
  <c r="O10" i="41" s="1"/>
  <c r="C53" i="41"/>
  <c r="O53" i="41" s="1"/>
  <c r="C57" i="41"/>
  <c r="O57" i="41" s="1"/>
  <c r="C61" i="41"/>
  <c r="O61" i="41" s="1"/>
  <c r="C68" i="41"/>
  <c r="O68" i="41" s="1"/>
  <c r="C151" i="41"/>
  <c r="O151" i="41" s="1"/>
  <c r="C155" i="41"/>
  <c r="O155" i="41" s="1"/>
  <c r="C159" i="41"/>
  <c r="O159" i="41" s="1"/>
  <c r="O210" i="39"/>
  <c r="C6" i="41"/>
  <c r="C25" i="41"/>
  <c r="C44" i="41"/>
  <c r="O44" i="41" s="1"/>
  <c r="C70" i="41"/>
  <c r="O70" i="41" s="1"/>
  <c r="C74" i="41"/>
  <c r="O74" i="41" s="1"/>
  <c r="C78" i="41"/>
  <c r="O78" i="41" s="1"/>
  <c r="C104" i="41"/>
  <c r="O104" i="41" s="1"/>
  <c r="C108" i="41"/>
  <c r="O108" i="41" s="1"/>
  <c r="C112" i="41"/>
  <c r="O112" i="41" s="1"/>
  <c r="C119" i="41"/>
  <c r="O119" i="41" s="1"/>
  <c r="C123" i="41"/>
  <c r="O123" i="41" s="1"/>
  <c r="C127" i="41"/>
  <c r="O127" i="41" s="1"/>
  <c r="C134" i="41"/>
  <c r="O134" i="41" s="1"/>
  <c r="C138" i="41"/>
  <c r="O138" i="41" s="1"/>
  <c r="C142" i="41"/>
  <c r="O142" i="41" s="1"/>
  <c r="C149" i="41"/>
  <c r="O149" i="41" s="1"/>
  <c r="C153" i="41"/>
  <c r="O153" i="41" s="1"/>
  <c r="C157" i="41"/>
  <c r="O157" i="41" s="1"/>
  <c r="O12" i="39"/>
  <c r="C194" i="39"/>
  <c r="O8" i="39"/>
  <c r="C190" i="39"/>
  <c r="O9" i="39"/>
  <c r="C191" i="39"/>
  <c r="C22" i="41"/>
  <c r="C26" i="41"/>
  <c r="C30" i="41"/>
  <c r="C56" i="41"/>
  <c r="O56" i="41" s="1"/>
  <c r="C60" i="41"/>
  <c r="O60" i="41" s="1"/>
  <c r="C64" i="41"/>
  <c r="O64" i="41" s="1"/>
  <c r="C86" i="41"/>
  <c r="O86" i="41" s="1"/>
  <c r="C90" i="41"/>
  <c r="O90" i="41" s="1"/>
  <c r="C94" i="41"/>
  <c r="O94" i="41" s="1"/>
  <c r="C101" i="41"/>
  <c r="O101" i="41" s="1"/>
  <c r="C105" i="41"/>
  <c r="O105" i="41" s="1"/>
  <c r="C109" i="41"/>
  <c r="O109" i="41" s="1"/>
  <c r="C116" i="41"/>
  <c r="C150" i="41"/>
  <c r="O150" i="41" s="1"/>
  <c r="C154" i="41"/>
  <c r="O154" i="41" s="1"/>
  <c r="C158" i="41"/>
  <c r="O158" i="41" s="1"/>
  <c r="O5" i="39"/>
  <c r="C187" i="39"/>
  <c r="O11" i="39"/>
  <c r="C193" i="39"/>
  <c r="O7" i="39"/>
  <c r="C189" i="39"/>
  <c r="O13" i="39"/>
  <c r="C195" i="39"/>
  <c r="C29" i="41"/>
  <c r="C40" i="41"/>
  <c r="O40" i="41" s="1"/>
  <c r="C48" i="41"/>
  <c r="O48" i="41" s="1"/>
  <c r="C23" i="41"/>
  <c r="C27" i="41"/>
  <c r="C31" i="41"/>
  <c r="C38" i="41"/>
  <c r="O38" i="41" s="1"/>
  <c r="C42" i="41"/>
  <c r="O42" i="41" s="1"/>
  <c r="C46" i="41"/>
  <c r="O46" i="41" s="1"/>
  <c r="C72" i="41"/>
  <c r="O72" i="41" s="1"/>
  <c r="C76" i="41"/>
  <c r="O76" i="41" s="1"/>
  <c r="C80" i="41"/>
  <c r="O80" i="41" s="1"/>
  <c r="C87" i="41"/>
  <c r="O87" i="41" s="1"/>
  <c r="C91" i="41"/>
  <c r="O91" i="41" s="1"/>
  <c r="C95" i="41"/>
  <c r="O95" i="41" s="1"/>
  <c r="C102" i="41"/>
  <c r="O102" i="41" s="1"/>
  <c r="C106" i="41"/>
  <c r="O106" i="41" s="1"/>
  <c r="C110" i="41"/>
  <c r="O110" i="41" s="1"/>
  <c r="C117" i="41"/>
  <c r="O117" i="41" s="1"/>
  <c r="C121" i="41"/>
  <c r="O121" i="41" s="1"/>
  <c r="C125" i="41"/>
  <c r="O125" i="41" s="1"/>
  <c r="C132" i="41"/>
  <c r="C136" i="41"/>
  <c r="O136" i="41" s="1"/>
  <c r="C140" i="41"/>
  <c r="O140" i="41" s="1"/>
  <c r="C144" i="41"/>
  <c r="O144" i="41" s="1"/>
  <c r="O14" i="39"/>
  <c r="C196" i="39"/>
  <c r="O10" i="39"/>
  <c r="C192" i="39"/>
  <c r="O6" i="39"/>
  <c r="C188" i="39"/>
  <c r="BB145" i="40"/>
  <c r="BB215" i="40" s="1"/>
  <c r="BJ145" i="40"/>
  <c r="BJ215" i="40" s="1"/>
  <c r="AE37" i="40"/>
  <c r="AE38" i="40"/>
  <c r="AE39" i="40"/>
  <c r="AE40" i="40"/>
  <c r="AE41" i="40"/>
  <c r="AE42" i="40"/>
  <c r="AE43" i="40"/>
  <c r="AE44" i="40"/>
  <c r="AE45" i="40"/>
  <c r="AE46" i="40"/>
  <c r="AE47" i="40"/>
  <c r="AE48" i="40"/>
  <c r="AE53" i="40"/>
  <c r="AE54" i="40"/>
  <c r="AE55" i="40"/>
  <c r="AE56" i="40"/>
  <c r="AE57" i="40"/>
  <c r="AE58" i="40"/>
  <c r="AE59" i="40"/>
  <c r="AE60" i="40"/>
  <c r="AE61" i="40"/>
  <c r="AE62" i="40"/>
  <c r="AE63" i="40"/>
  <c r="AE64" i="40"/>
  <c r="AE69" i="40"/>
  <c r="AE70" i="40"/>
  <c r="AE71" i="40"/>
  <c r="AE72" i="40"/>
  <c r="AE73" i="40"/>
  <c r="AE74" i="40"/>
  <c r="AE75" i="40"/>
  <c r="AE76" i="40"/>
  <c r="AE77" i="40"/>
  <c r="AE78" i="40"/>
  <c r="AE79" i="40"/>
  <c r="AE80" i="40"/>
  <c r="AE85" i="40"/>
  <c r="AE86" i="40"/>
  <c r="AE87" i="40"/>
  <c r="AE88" i="40"/>
  <c r="AE89" i="40"/>
  <c r="AE90" i="40"/>
  <c r="AE91" i="40"/>
  <c r="AE117" i="40"/>
  <c r="AE118" i="40"/>
  <c r="AE119" i="40"/>
  <c r="AE120" i="40"/>
  <c r="AE121" i="40"/>
  <c r="AE122" i="40"/>
  <c r="AE123" i="40"/>
  <c r="AE124" i="40"/>
  <c r="AE125" i="40"/>
  <c r="AE126" i="40"/>
  <c r="AE127" i="40"/>
  <c r="AE128" i="40"/>
  <c r="AE133" i="40"/>
  <c r="AE134" i="40"/>
  <c r="AE135" i="40"/>
  <c r="AE136" i="40"/>
  <c r="AE137" i="40"/>
  <c r="AE138" i="40"/>
  <c r="AE139" i="40"/>
  <c r="AE140" i="40"/>
  <c r="AE141" i="40"/>
  <c r="AE142" i="40"/>
  <c r="AE149" i="40"/>
  <c r="AU37" i="40"/>
  <c r="AU38" i="40"/>
  <c r="AU39" i="40"/>
  <c r="AU40" i="40"/>
  <c r="AU41" i="40"/>
  <c r="AU42" i="40"/>
  <c r="AU43" i="40"/>
  <c r="AU44" i="40"/>
  <c r="AU45" i="40"/>
  <c r="AU46" i="40"/>
  <c r="AU47" i="40"/>
  <c r="AU48" i="40"/>
  <c r="BK37" i="40"/>
  <c r="BK38" i="40"/>
  <c r="BK39" i="40"/>
  <c r="BK40" i="40"/>
  <c r="BK41" i="40"/>
  <c r="BK42" i="40"/>
  <c r="BK43" i="40"/>
  <c r="BK44" i="40"/>
  <c r="BK45" i="40"/>
  <c r="BK46" i="40"/>
  <c r="BK47" i="40"/>
  <c r="BK48" i="40"/>
  <c r="AU53" i="40"/>
  <c r="AU54" i="40"/>
  <c r="AU55" i="40"/>
  <c r="AU56" i="40"/>
  <c r="AU57" i="40"/>
  <c r="AU58" i="40"/>
  <c r="AU59" i="40"/>
  <c r="AU60" i="40"/>
  <c r="AU61" i="40"/>
  <c r="AU62" i="40"/>
  <c r="AU63" i="40"/>
  <c r="AU64" i="40"/>
  <c r="BK53" i="40"/>
  <c r="BK54" i="40"/>
  <c r="BK55" i="40"/>
  <c r="BK56" i="40"/>
  <c r="BK57" i="40"/>
  <c r="BK58" i="40"/>
  <c r="BK59" i="40"/>
  <c r="BK60" i="40"/>
  <c r="BK61" i="40"/>
  <c r="BK62" i="40"/>
  <c r="BK63" i="40"/>
  <c r="BK64" i="40"/>
  <c r="AU69" i="40"/>
  <c r="AU70" i="40"/>
  <c r="AU71" i="40"/>
  <c r="AU72" i="40"/>
  <c r="AU73" i="40"/>
  <c r="AU74" i="40"/>
  <c r="AU75" i="40"/>
  <c r="AU76" i="40"/>
  <c r="AU77" i="40"/>
  <c r="AU78" i="40"/>
  <c r="AU79" i="40"/>
  <c r="AU80" i="40"/>
  <c r="BK69" i="40"/>
  <c r="BK70" i="40"/>
  <c r="BK71" i="40"/>
  <c r="BK72" i="40"/>
  <c r="BK73" i="40"/>
  <c r="BK74" i="40"/>
  <c r="BK75" i="40"/>
  <c r="BK76" i="40"/>
  <c r="BK77" i="40"/>
  <c r="BK78" i="40"/>
  <c r="BK79" i="40"/>
  <c r="BK80" i="40"/>
  <c r="AU85" i="40"/>
  <c r="AU86" i="40"/>
  <c r="AU87" i="40"/>
  <c r="AU88" i="40"/>
  <c r="AU89" i="40"/>
  <c r="AU90" i="40"/>
  <c r="AU91" i="40"/>
  <c r="AU92" i="40"/>
  <c r="AU93" i="40"/>
  <c r="AU94" i="40"/>
  <c r="AU95" i="40"/>
  <c r="AU96" i="40"/>
  <c r="AU117" i="40"/>
  <c r="AU118" i="40"/>
  <c r="AU119" i="40"/>
  <c r="AU120" i="40"/>
  <c r="AU121" i="40"/>
  <c r="AU122" i="40"/>
  <c r="AU123" i="40"/>
  <c r="AU124" i="40"/>
  <c r="AU125" i="40"/>
  <c r="AU126" i="40"/>
  <c r="AU127" i="40"/>
  <c r="AU128" i="40"/>
  <c r="BK85" i="40"/>
  <c r="BK86" i="40"/>
  <c r="BK87" i="40"/>
  <c r="BK88" i="40"/>
  <c r="BK89" i="40"/>
  <c r="BK90" i="40"/>
  <c r="BK91" i="40"/>
  <c r="BK92" i="40"/>
  <c r="BK93" i="40"/>
  <c r="BK94" i="40"/>
  <c r="BK95" i="40"/>
  <c r="BK96" i="40"/>
  <c r="BK117" i="40"/>
  <c r="BK118" i="40"/>
  <c r="BK119" i="40"/>
  <c r="BK120" i="40"/>
  <c r="BK121" i="40"/>
  <c r="BK122" i="40"/>
  <c r="BK123" i="40"/>
  <c r="BK124" i="40"/>
  <c r="BK125" i="40"/>
  <c r="BK126" i="40"/>
  <c r="BK127" i="40"/>
  <c r="BK128" i="40"/>
  <c r="AU133" i="40"/>
  <c r="AU134" i="40"/>
  <c r="AU135" i="40"/>
  <c r="AU136" i="40"/>
  <c r="AU137" i="40"/>
  <c r="AU138" i="40"/>
  <c r="AU139" i="40"/>
  <c r="AU140" i="40"/>
  <c r="AU141" i="40"/>
  <c r="AU142" i="40"/>
  <c r="AU143" i="40"/>
  <c r="AU144" i="40"/>
  <c r="AU149" i="40"/>
  <c r="AU150" i="40"/>
  <c r="AU151" i="40"/>
  <c r="AU152" i="40"/>
  <c r="AU153" i="40"/>
  <c r="AU154" i="40"/>
  <c r="AU155" i="40"/>
  <c r="AU156" i="40"/>
  <c r="AU157" i="40"/>
  <c r="AU158" i="40"/>
  <c r="AU159" i="40"/>
  <c r="AU160" i="40"/>
  <c r="BK133" i="40"/>
  <c r="BK134" i="40"/>
  <c r="BK135" i="40"/>
  <c r="BK136" i="40"/>
  <c r="BK137" i="40"/>
  <c r="BK138" i="40"/>
  <c r="BK139" i="40"/>
  <c r="BK140" i="40"/>
  <c r="BK141" i="40"/>
  <c r="BK142" i="40"/>
  <c r="BK143" i="40"/>
  <c r="BK144" i="40"/>
  <c r="BK149" i="40"/>
  <c r="BK150" i="40"/>
  <c r="BK151" i="40"/>
  <c r="BK152" i="40"/>
  <c r="BK153" i="40"/>
  <c r="BK154" i="40"/>
  <c r="BK155" i="40"/>
  <c r="BK156" i="40"/>
  <c r="BK157" i="40"/>
  <c r="BK158" i="40"/>
  <c r="BK159" i="40"/>
  <c r="BK160" i="40"/>
  <c r="AE92" i="40"/>
  <c r="AE93" i="40"/>
  <c r="AE94" i="40"/>
  <c r="AE95" i="40"/>
  <c r="AE96" i="40"/>
  <c r="AE143" i="40"/>
  <c r="AE144" i="40"/>
  <c r="AE150" i="40"/>
  <c r="AE151" i="40"/>
  <c r="AE152" i="40"/>
  <c r="AE153" i="40"/>
  <c r="AE154" i="40"/>
  <c r="AE155" i="40"/>
  <c r="AE156" i="40"/>
  <c r="AE157" i="40"/>
  <c r="AE158" i="40"/>
  <c r="AE159" i="40"/>
  <c r="AE160" i="40"/>
  <c r="H113" i="39"/>
  <c r="D113" i="39"/>
  <c r="H169" i="39"/>
  <c r="C186" i="40"/>
  <c r="O10" i="40"/>
  <c r="J191" i="40"/>
  <c r="I190" i="40"/>
  <c r="D189" i="40"/>
  <c r="J187" i="40"/>
  <c r="E186" i="40"/>
  <c r="G184" i="40"/>
  <c r="E182" i="40"/>
  <c r="K180" i="40"/>
  <c r="K17" i="40"/>
  <c r="K164" i="40"/>
  <c r="K33" i="40"/>
  <c r="G166" i="40"/>
  <c r="K167" i="40"/>
  <c r="G169" i="40"/>
  <c r="K170" i="40"/>
  <c r="G172" i="40"/>
  <c r="K173" i="40"/>
  <c r="C176" i="40"/>
  <c r="O32" i="40"/>
  <c r="O38" i="40"/>
  <c r="O42" i="40"/>
  <c r="O45" i="40"/>
  <c r="K65" i="40"/>
  <c r="O58" i="40"/>
  <c r="O59" i="40"/>
  <c r="O61" i="40"/>
  <c r="O63" i="40"/>
  <c r="O64" i="40"/>
  <c r="C81" i="40"/>
  <c r="O68" i="40"/>
  <c r="G81" i="40"/>
  <c r="K81" i="40"/>
  <c r="O69" i="40"/>
  <c r="O70" i="40"/>
  <c r="O71" i="40"/>
  <c r="O72" i="40"/>
  <c r="O73" i="40"/>
  <c r="O74" i="40"/>
  <c r="O75" i="40"/>
  <c r="O76" i="40"/>
  <c r="O77" i="40"/>
  <c r="O78" i="40"/>
  <c r="O79" i="40"/>
  <c r="O80" i="40"/>
  <c r="C97" i="40"/>
  <c r="O84" i="40"/>
  <c r="G97" i="40"/>
  <c r="K97" i="40"/>
  <c r="O85" i="40"/>
  <c r="O86" i="40"/>
  <c r="O87" i="40"/>
  <c r="O88" i="40"/>
  <c r="O89" i="40"/>
  <c r="O90" i="40"/>
  <c r="O91" i="40"/>
  <c r="O92" i="40"/>
  <c r="O93" i="40"/>
  <c r="O94" i="40"/>
  <c r="O95" i="40"/>
  <c r="O96" i="40"/>
  <c r="C113" i="40"/>
  <c r="C214" i="40" s="1"/>
  <c r="O100" i="40"/>
  <c r="G5" i="43"/>
  <c r="G113" i="40"/>
  <c r="K5" i="43"/>
  <c r="K113" i="40"/>
  <c r="C6" i="43"/>
  <c r="O101" i="40"/>
  <c r="G6" i="43"/>
  <c r="K6" i="43"/>
  <c r="C7" i="43"/>
  <c r="O102" i="40"/>
  <c r="G7" i="43"/>
  <c r="K7" i="43"/>
  <c r="C8" i="43"/>
  <c r="O103" i="40"/>
  <c r="G8" i="43"/>
  <c r="K8" i="43"/>
  <c r="C9" i="43"/>
  <c r="O104" i="40"/>
  <c r="G9" i="43"/>
  <c r="K9" i="43"/>
  <c r="C10" i="43"/>
  <c r="O105" i="40"/>
  <c r="G10" i="43"/>
  <c r="K10" i="43"/>
  <c r="C11" i="43"/>
  <c r="O106" i="40"/>
  <c r="G11" i="43"/>
  <c r="K11" i="43"/>
  <c r="C12" i="43"/>
  <c r="O107" i="40"/>
  <c r="G12" i="43"/>
  <c r="K12" i="43"/>
  <c r="C13" i="43"/>
  <c r="O108" i="40"/>
  <c r="G13" i="43"/>
  <c r="K13" i="43"/>
  <c r="C14" i="43"/>
  <c r="O109" i="40"/>
  <c r="G14" i="43"/>
  <c r="K14" i="43"/>
  <c r="C15" i="43"/>
  <c r="O110" i="40"/>
  <c r="G15" i="43"/>
  <c r="K15" i="43"/>
  <c r="C16" i="43"/>
  <c r="O111" i="40"/>
  <c r="G16" i="43"/>
  <c r="K16" i="43"/>
  <c r="C17" i="43"/>
  <c r="O112" i="40"/>
  <c r="G17" i="43"/>
  <c r="K17" i="43"/>
  <c r="O116" i="40"/>
  <c r="C129" i="40"/>
  <c r="G129" i="40"/>
  <c r="K129" i="40"/>
  <c r="O117" i="40"/>
  <c r="O118" i="40"/>
  <c r="O119" i="40"/>
  <c r="O120" i="40"/>
  <c r="O121" i="40"/>
  <c r="O122" i="40"/>
  <c r="O123" i="40"/>
  <c r="O124" i="40"/>
  <c r="O125" i="40"/>
  <c r="O126" i="40"/>
  <c r="O127" i="40"/>
  <c r="O128" i="40"/>
  <c r="C145" i="40"/>
  <c r="O132" i="40"/>
  <c r="G145" i="40"/>
  <c r="K145" i="40"/>
  <c r="O133" i="40"/>
  <c r="O134" i="40"/>
  <c r="O135" i="40"/>
  <c r="O136" i="40"/>
  <c r="O137" i="40"/>
  <c r="O138" i="40"/>
  <c r="O139" i="40"/>
  <c r="O140" i="40"/>
  <c r="O141" i="40"/>
  <c r="O142" i="40"/>
  <c r="O143" i="40"/>
  <c r="O144" i="40"/>
  <c r="C161" i="40"/>
  <c r="O148" i="40"/>
  <c r="G161" i="40"/>
  <c r="K161" i="40"/>
  <c r="O149" i="40"/>
  <c r="O150" i="40"/>
  <c r="O151" i="40"/>
  <c r="O152" i="40"/>
  <c r="O153" i="40"/>
  <c r="O154" i="40"/>
  <c r="O155" i="40"/>
  <c r="O156" i="40"/>
  <c r="O157" i="40"/>
  <c r="O158" i="40"/>
  <c r="O159" i="40"/>
  <c r="O160" i="40"/>
  <c r="S180" i="40"/>
  <c r="S17" i="40"/>
  <c r="AE4" i="40"/>
  <c r="W180" i="40"/>
  <c r="W17" i="40"/>
  <c r="AA180" i="40"/>
  <c r="AA17" i="40"/>
  <c r="S181" i="40"/>
  <c r="AE5" i="40"/>
  <c r="S182" i="40"/>
  <c r="AE6" i="40"/>
  <c r="S183" i="40"/>
  <c r="AE7" i="40"/>
  <c r="S184" i="40"/>
  <c r="AE8" i="40"/>
  <c r="S185" i="40"/>
  <c r="AE9" i="40"/>
  <c r="S186" i="40"/>
  <c r="AE10" i="40"/>
  <c r="S187" i="40"/>
  <c r="AE11" i="40"/>
  <c r="S188" i="40"/>
  <c r="AE12" i="40"/>
  <c r="S189" i="40"/>
  <c r="AE13" i="40"/>
  <c r="S190" i="40"/>
  <c r="AE14" i="40"/>
  <c r="S191" i="40"/>
  <c r="AE15" i="40"/>
  <c r="S192" i="40"/>
  <c r="AE16" i="40"/>
  <c r="S164" i="40"/>
  <c r="AE20" i="40"/>
  <c r="S33" i="40"/>
  <c r="W164" i="40"/>
  <c r="W33" i="40"/>
  <c r="AA164" i="40"/>
  <c r="AA33" i="40"/>
  <c r="S165" i="40"/>
  <c r="AE21" i="40"/>
  <c r="W198" i="40"/>
  <c r="G6" i="29"/>
  <c r="AA198" i="40"/>
  <c r="K6" i="29"/>
  <c r="S166" i="40"/>
  <c r="AE22" i="40"/>
  <c r="W199" i="40"/>
  <c r="G7" i="29"/>
  <c r="AA199" i="40"/>
  <c r="K7" i="29"/>
  <c r="S167" i="40"/>
  <c r="AE23" i="40"/>
  <c r="G8" i="29"/>
  <c r="W200" i="40"/>
  <c r="K8" i="29"/>
  <c r="AA200" i="40"/>
  <c r="S168" i="40"/>
  <c r="AE24" i="40"/>
  <c r="W201" i="40"/>
  <c r="G9" i="29"/>
  <c r="AA201" i="40"/>
  <c r="K9" i="29"/>
  <c r="S169" i="40"/>
  <c r="AE25" i="40"/>
  <c r="W202" i="40"/>
  <c r="G10" i="29"/>
  <c r="AA202" i="40"/>
  <c r="K10" i="29"/>
  <c r="S170" i="40"/>
  <c r="AE26" i="40"/>
  <c r="W203" i="40"/>
  <c r="G11" i="29"/>
  <c r="AA203" i="40"/>
  <c r="K11" i="29"/>
  <c r="S171" i="40"/>
  <c r="AE27" i="40"/>
  <c r="G12" i="29"/>
  <c r="W204" i="40"/>
  <c r="K12" i="29"/>
  <c r="AA204" i="40"/>
  <c r="S172" i="40"/>
  <c r="AE28" i="40"/>
  <c r="W205" i="40"/>
  <c r="G13" i="29"/>
  <c r="AA205" i="40"/>
  <c r="K13" i="29"/>
  <c r="S173" i="40"/>
  <c r="AE29" i="40"/>
  <c r="W206" i="40"/>
  <c r="G14" i="29"/>
  <c r="AA206" i="40"/>
  <c r="K14" i="29"/>
  <c r="S174" i="40"/>
  <c r="AE30" i="40"/>
  <c r="W207" i="40"/>
  <c r="G15" i="29"/>
  <c r="AA207" i="40"/>
  <c r="K15" i="29"/>
  <c r="S175" i="40"/>
  <c r="AE31" i="40"/>
  <c r="G16" i="29"/>
  <c r="W208" i="40"/>
  <c r="K16" i="29"/>
  <c r="AA208" i="40"/>
  <c r="S176" i="40"/>
  <c r="AE32" i="40"/>
  <c r="W209" i="40"/>
  <c r="G17" i="29"/>
  <c r="AA209" i="40"/>
  <c r="K17" i="29"/>
  <c r="S49" i="40"/>
  <c r="AE49" i="40" s="1"/>
  <c r="AE36" i="40"/>
  <c r="AE52" i="40"/>
  <c r="S65" i="40"/>
  <c r="AE65" i="40" s="1"/>
  <c r="AE68" i="40"/>
  <c r="S81" i="40"/>
  <c r="AE81" i="40" s="1"/>
  <c r="AE84" i="40"/>
  <c r="S97" i="40"/>
  <c r="AE97" i="40" s="1"/>
  <c r="AE100" i="40"/>
  <c r="S113" i="40"/>
  <c r="S214" i="40" s="1"/>
  <c r="G23" i="43"/>
  <c r="G37" i="43" s="1"/>
  <c r="W113" i="40"/>
  <c r="K23" i="43"/>
  <c r="K37" i="43" s="1"/>
  <c r="AA113" i="40"/>
  <c r="C24" i="43"/>
  <c r="AE101" i="40"/>
  <c r="C25" i="43"/>
  <c r="AE102" i="40"/>
  <c r="C26" i="43"/>
  <c r="AE103" i="40"/>
  <c r="C27" i="43"/>
  <c r="AE104" i="40"/>
  <c r="C28" i="43"/>
  <c r="AE105" i="40"/>
  <c r="C29" i="43"/>
  <c r="AE106" i="40"/>
  <c r="C30" i="43"/>
  <c r="AE107" i="40"/>
  <c r="C31" i="43"/>
  <c r="AE108" i="40"/>
  <c r="C32" i="43"/>
  <c r="AE109" i="40"/>
  <c r="C33" i="43"/>
  <c r="AE110" i="40"/>
  <c r="C34" i="43"/>
  <c r="AE111" i="40"/>
  <c r="C35" i="43"/>
  <c r="AE112" i="40"/>
  <c r="AE116" i="40"/>
  <c r="S129" i="40"/>
  <c r="AE132" i="40"/>
  <c r="S145" i="40"/>
  <c r="AE145" i="40" s="1"/>
  <c r="AE148" i="40"/>
  <c r="S161" i="40"/>
  <c r="AE161" i="40" s="1"/>
  <c r="AI180" i="40"/>
  <c r="AI17" i="40"/>
  <c r="AU4" i="40"/>
  <c r="AM180" i="40"/>
  <c r="AM17" i="40"/>
  <c r="AQ180" i="40"/>
  <c r="AQ17" i="40"/>
  <c r="AI181" i="40"/>
  <c r="AU5" i="40"/>
  <c r="AI182" i="40"/>
  <c r="AU6" i="40"/>
  <c r="AI183" i="40"/>
  <c r="AU7" i="40"/>
  <c r="AI184" i="40"/>
  <c r="AU8" i="40"/>
  <c r="AI185" i="40"/>
  <c r="AU9" i="40"/>
  <c r="AI186" i="40"/>
  <c r="AU10" i="40"/>
  <c r="AI187" i="40"/>
  <c r="AU11" i="40"/>
  <c r="AI188" i="40"/>
  <c r="AU12" i="40"/>
  <c r="AI189" i="40"/>
  <c r="AU13" i="40"/>
  <c r="AI190" i="40"/>
  <c r="AU14" i="40"/>
  <c r="AI191" i="40"/>
  <c r="AU15" i="40"/>
  <c r="AI192" i="40"/>
  <c r="AU16" i="40"/>
  <c r="AY180" i="40"/>
  <c r="BK4" i="40"/>
  <c r="AY17" i="40"/>
  <c r="BC180" i="40"/>
  <c r="BC17" i="40"/>
  <c r="BG180" i="40"/>
  <c r="BG17" i="40"/>
  <c r="AY181" i="40"/>
  <c r="BK5" i="40"/>
  <c r="AY182" i="40"/>
  <c r="BK6" i="40"/>
  <c r="AY183" i="40"/>
  <c r="BK7" i="40"/>
  <c r="AY184" i="40"/>
  <c r="BK8" i="40"/>
  <c r="AY185" i="40"/>
  <c r="BK9" i="40"/>
  <c r="AY186" i="40"/>
  <c r="BK10" i="40"/>
  <c r="AY187" i="40"/>
  <c r="BK11" i="40"/>
  <c r="AY188" i="40"/>
  <c r="BK12" i="40"/>
  <c r="AY189" i="40"/>
  <c r="BK13" i="40"/>
  <c r="AY190" i="40"/>
  <c r="BK14" i="40"/>
  <c r="AY191" i="40"/>
  <c r="BK15" i="40"/>
  <c r="AY192" i="40"/>
  <c r="BK16" i="40"/>
  <c r="AI164" i="40"/>
  <c r="AU20" i="40"/>
  <c r="AI33" i="40"/>
  <c r="AM164" i="40"/>
  <c r="AM33" i="40"/>
  <c r="AQ164" i="40"/>
  <c r="AQ33" i="40"/>
  <c r="AI165" i="40"/>
  <c r="AU21" i="40"/>
  <c r="G6" i="30"/>
  <c r="AM198" i="40"/>
  <c r="K6" i="30"/>
  <c r="AQ198" i="40"/>
  <c r="AI166" i="40"/>
  <c r="AU22" i="40"/>
  <c r="G7" i="30"/>
  <c r="AM199" i="40"/>
  <c r="K7" i="30"/>
  <c r="AQ199" i="40"/>
  <c r="AI167" i="40"/>
  <c r="AU23" i="40"/>
  <c r="G8" i="30"/>
  <c r="AM200" i="40"/>
  <c r="K8" i="30"/>
  <c r="AQ200" i="40"/>
  <c r="AI168" i="40"/>
  <c r="AU24" i="40"/>
  <c r="G9" i="30"/>
  <c r="AM201" i="40"/>
  <c r="K9" i="30"/>
  <c r="AQ201" i="40"/>
  <c r="AI169" i="40"/>
  <c r="AU25" i="40"/>
  <c r="G10" i="30"/>
  <c r="AM202" i="40"/>
  <c r="K10" i="30"/>
  <c r="AQ202" i="40"/>
  <c r="AI170" i="40"/>
  <c r="AU26" i="40"/>
  <c r="G11" i="30"/>
  <c r="AM203" i="40"/>
  <c r="K11" i="30"/>
  <c r="AQ203" i="40"/>
  <c r="AI171" i="40"/>
  <c r="AU27" i="40"/>
  <c r="G12" i="30"/>
  <c r="AM204" i="40"/>
  <c r="K12" i="30"/>
  <c r="AQ204" i="40"/>
  <c r="AI172" i="40"/>
  <c r="AU28" i="40"/>
  <c r="G13" i="30"/>
  <c r="AM205" i="40"/>
  <c r="K13" i="30"/>
  <c r="AQ205" i="40"/>
  <c r="AI173" i="40"/>
  <c r="AU29" i="40"/>
  <c r="G14" i="30"/>
  <c r="AM206" i="40"/>
  <c r="K14" i="30"/>
  <c r="AQ206" i="40"/>
  <c r="AI174" i="40"/>
  <c r="AU30" i="40"/>
  <c r="G15" i="30"/>
  <c r="AM207" i="40"/>
  <c r="K15" i="30"/>
  <c r="AQ207" i="40"/>
  <c r="AI175" i="40"/>
  <c r="AU31" i="40"/>
  <c r="G16" i="30"/>
  <c r="AM208" i="40"/>
  <c r="K16" i="30"/>
  <c r="AQ208" i="40"/>
  <c r="AI176" i="40"/>
  <c r="AU32" i="40"/>
  <c r="G17" i="30"/>
  <c r="AM209" i="40"/>
  <c r="K17" i="30"/>
  <c r="AQ209" i="40"/>
  <c r="AY164" i="40"/>
  <c r="AY33" i="40"/>
  <c r="BK20" i="40"/>
  <c r="BC164" i="40"/>
  <c r="BC33" i="40"/>
  <c r="BG164" i="40"/>
  <c r="BG33" i="40"/>
  <c r="AY165" i="40"/>
  <c r="BK21" i="40"/>
  <c r="G6" i="31"/>
  <c r="BC198" i="40"/>
  <c r="K6" i="31"/>
  <c r="BG198" i="40"/>
  <c r="AY166" i="40"/>
  <c r="BK22" i="40"/>
  <c r="BC199" i="40"/>
  <c r="G7" i="31"/>
  <c r="BG199" i="40"/>
  <c r="K7" i="31"/>
  <c r="AY167" i="40"/>
  <c r="BK23" i="40"/>
  <c r="G8" i="31"/>
  <c r="BC200" i="40"/>
  <c r="K8" i="31"/>
  <c r="BG200" i="40"/>
  <c r="AY168" i="40"/>
  <c r="BK24" i="40"/>
  <c r="G9" i="31"/>
  <c r="BC201" i="40"/>
  <c r="K9" i="31"/>
  <c r="BG201" i="40"/>
  <c r="AY169" i="40"/>
  <c r="BK25" i="40"/>
  <c r="G10" i="31"/>
  <c r="BC202" i="40"/>
  <c r="K10" i="31"/>
  <c r="BG202" i="40"/>
  <c r="AY170" i="40"/>
  <c r="BK26" i="40"/>
  <c r="BC203" i="40"/>
  <c r="G11" i="31"/>
  <c r="BG203" i="40"/>
  <c r="K11" i="31"/>
  <c r="AY171" i="40"/>
  <c r="BK27" i="40"/>
  <c r="G12" i="31"/>
  <c r="BC204" i="40"/>
  <c r="K12" i="31"/>
  <c r="BG204" i="40"/>
  <c r="AY172" i="40"/>
  <c r="BK28" i="40"/>
  <c r="G13" i="31"/>
  <c r="BC205" i="40"/>
  <c r="K13" i="31"/>
  <c r="BG205" i="40"/>
  <c r="AY173" i="40"/>
  <c r="BK29" i="40"/>
  <c r="G14" i="31"/>
  <c r="BC206" i="40"/>
  <c r="K14" i="31"/>
  <c r="BG206" i="40"/>
  <c r="AY174" i="40"/>
  <c r="BK30" i="40"/>
  <c r="BC207" i="40"/>
  <c r="G15" i="31"/>
  <c r="BG207" i="40"/>
  <c r="K15" i="31"/>
  <c r="AY175" i="40"/>
  <c r="BK31" i="40"/>
  <c r="G16" i="31"/>
  <c r="BC208" i="40"/>
  <c r="K16" i="31"/>
  <c r="BG208" i="40"/>
  <c r="AY176" i="40"/>
  <c r="BK32" i="40"/>
  <c r="G17" i="31"/>
  <c r="BC209" i="40"/>
  <c r="K17" i="31"/>
  <c r="BG209" i="40"/>
  <c r="AI49" i="40"/>
  <c r="AU49" i="40" s="1"/>
  <c r="AU36" i="40"/>
  <c r="BK36" i="40"/>
  <c r="AY49" i="40"/>
  <c r="BK49" i="40" s="1"/>
  <c r="AU52" i="40"/>
  <c r="AI65" i="40"/>
  <c r="AU65" i="40" s="1"/>
  <c r="AY65" i="40"/>
  <c r="BK65" i="40" s="1"/>
  <c r="BK52" i="40"/>
  <c r="AI81" i="40"/>
  <c r="AU81" i="40" s="1"/>
  <c r="AU68" i="40"/>
  <c r="BK68" i="40"/>
  <c r="AY81" i="40"/>
  <c r="BK81" i="40" s="1"/>
  <c r="AU84" i="40"/>
  <c r="AI97" i="40"/>
  <c r="AU97" i="40" s="1"/>
  <c r="C41" i="43"/>
  <c r="AU100" i="40"/>
  <c r="AI113" i="40"/>
  <c r="AI214" i="40" s="1"/>
  <c r="G41" i="43"/>
  <c r="G55" i="43" s="1"/>
  <c r="AM113" i="40"/>
  <c r="K41" i="43"/>
  <c r="K55" i="43" s="1"/>
  <c r="AQ113" i="40"/>
  <c r="C42" i="43"/>
  <c r="AU101" i="40"/>
  <c r="C43" i="43"/>
  <c r="AU102" i="40"/>
  <c r="C44" i="43"/>
  <c r="AU103" i="40"/>
  <c r="C45" i="43"/>
  <c r="AU104" i="40"/>
  <c r="C46" i="43"/>
  <c r="AU105" i="40"/>
  <c r="C47" i="43"/>
  <c r="AU106" i="40"/>
  <c r="C48" i="43"/>
  <c r="AU107" i="40"/>
  <c r="C49" i="43"/>
  <c r="AU108" i="40"/>
  <c r="C50" i="43"/>
  <c r="AU109" i="40"/>
  <c r="C51" i="43"/>
  <c r="AU110" i="40"/>
  <c r="C52" i="43"/>
  <c r="AU111" i="40"/>
  <c r="C53" i="43"/>
  <c r="AU112" i="40"/>
  <c r="AU116" i="40"/>
  <c r="AI129" i="40"/>
  <c r="AY97" i="40"/>
  <c r="BK97" i="40" s="1"/>
  <c r="BK84" i="40"/>
  <c r="BK100" i="40"/>
  <c r="AY113" i="40"/>
  <c r="AY214" i="40" s="1"/>
  <c r="G59" i="43"/>
  <c r="G73" i="43" s="1"/>
  <c r="BC113" i="40"/>
  <c r="K59" i="43"/>
  <c r="K73" i="43" s="1"/>
  <c r="BG113" i="40"/>
  <c r="C60" i="43"/>
  <c r="BK101" i="40"/>
  <c r="C61" i="43"/>
  <c r="BK102" i="40"/>
  <c r="C62" i="43"/>
  <c r="BK103" i="40"/>
  <c r="C63" i="43"/>
  <c r="BK104" i="40"/>
  <c r="C64" i="43"/>
  <c r="BK105" i="40"/>
  <c r="C65" i="43"/>
  <c r="BK106" i="40"/>
  <c r="C66" i="43"/>
  <c r="BK107" i="40"/>
  <c r="C67" i="43"/>
  <c r="BK108" i="40"/>
  <c r="C68" i="43"/>
  <c r="BK109" i="40"/>
  <c r="C69" i="43"/>
  <c r="BK110" i="40"/>
  <c r="C70" i="43"/>
  <c r="BK111" i="40"/>
  <c r="C71" i="43"/>
  <c r="BK112" i="40"/>
  <c r="AY129" i="40"/>
  <c r="BK116" i="40"/>
  <c r="AU132" i="40"/>
  <c r="AI145" i="40"/>
  <c r="AU145" i="40" s="1"/>
  <c r="AI161" i="40"/>
  <c r="AU161" i="40" s="1"/>
  <c r="AU148" i="40"/>
  <c r="BK132" i="40"/>
  <c r="AY145" i="40"/>
  <c r="AY161" i="40"/>
  <c r="BK161" i="40" s="1"/>
  <c r="BK148" i="40"/>
  <c r="O4" i="39"/>
  <c r="C15" i="39"/>
  <c r="D29" i="39"/>
  <c r="H29" i="39"/>
  <c r="L29" i="39"/>
  <c r="D6" i="2"/>
  <c r="D216" i="39"/>
  <c r="H6" i="2"/>
  <c r="H216" i="39"/>
  <c r="L6" i="2"/>
  <c r="L216" i="39"/>
  <c r="D7" i="2"/>
  <c r="D217" i="39"/>
  <c r="H7" i="2"/>
  <c r="H217" i="39"/>
  <c r="L7" i="2"/>
  <c r="L217" i="39"/>
  <c r="D8" i="2"/>
  <c r="D218" i="39"/>
  <c r="H8" i="2"/>
  <c r="H218" i="39"/>
  <c r="L8" i="2"/>
  <c r="L218" i="39"/>
  <c r="D9" i="2"/>
  <c r="D219" i="39"/>
  <c r="H9" i="2"/>
  <c r="H219" i="39"/>
  <c r="L9" i="2"/>
  <c r="L219" i="39"/>
  <c r="D10" i="2"/>
  <c r="D220" i="39"/>
  <c r="H10" i="2"/>
  <c r="H220" i="39"/>
  <c r="L10" i="2"/>
  <c r="L220" i="39"/>
  <c r="D11" i="2"/>
  <c r="D221" i="39"/>
  <c r="H11" i="2"/>
  <c r="H221" i="39"/>
  <c r="L11" i="2"/>
  <c r="L221" i="39"/>
  <c r="D12" i="2"/>
  <c r="D222" i="39"/>
  <c r="H12" i="2"/>
  <c r="H222" i="39"/>
  <c r="L12" i="2"/>
  <c r="L222" i="39"/>
  <c r="D13" i="2"/>
  <c r="D223" i="39"/>
  <c r="H13" i="2"/>
  <c r="H223" i="39"/>
  <c r="L13" i="2"/>
  <c r="L223" i="39"/>
  <c r="D14" i="2"/>
  <c r="D224" i="39"/>
  <c r="H14" i="2"/>
  <c r="H224" i="39"/>
  <c r="L14" i="2"/>
  <c r="L224" i="39"/>
  <c r="D15" i="2"/>
  <c r="D225" i="39"/>
  <c r="H15" i="2"/>
  <c r="H225" i="39"/>
  <c r="L15" i="2"/>
  <c r="L225" i="39"/>
  <c r="D99" i="39"/>
  <c r="H99" i="39"/>
  <c r="L99" i="39"/>
  <c r="C190" i="40"/>
  <c r="O14" i="40"/>
  <c r="G192" i="40"/>
  <c r="M190" i="40"/>
  <c r="H189" i="40"/>
  <c r="N187" i="40"/>
  <c r="M186" i="40"/>
  <c r="L185" i="40"/>
  <c r="K184" i="40"/>
  <c r="F183" i="40"/>
  <c r="L181" i="40"/>
  <c r="G164" i="40"/>
  <c r="G33" i="40"/>
  <c r="K165" i="40"/>
  <c r="O23" i="40"/>
  <c r="C167" i="40"/>
  <c r="O24" i="40"/>
  <c r="C168" i="40"/>
  <c r="O25" i="40"/>
  <c r="C169" i="40"/>
  <c r="O26" i="40"/>
  <c r="C170" i="40"/>
  <c r="G171" i="40"/>
  <c r="C172" i="40"/>
  <c r="O28" i="40"/>
  <c r="C173" i="40"/>
  <c r="O29" i="40"/>
  <c r="G174" i="40"/>
  <c r="O31" i="40"/>
  <c r="C175" i="40"/>
  <c r="K176" i="40"/>
  <c r="O40" i="40"/>
  <c r="O44" i="40"/>
  <c r="O46" i="40"/>
  <c r="O47" i="40"/>
  <c r="G65" i="40"/>
  <c r="O53" i="40"/>
  <c r="O56" i="40"/>
  <c r="O57" i="40"/>
  <c r="O60" i="40"/>
  <c r="O62" i="40"/>
  <c r="C185" i="40"/>
  <c r="O9" i="40"/>
  <c r="J192" i="40"/>
  <c r="I191" i="40"/>
  <c r="D190" i="40"/>
  <c r="N188" i="40"/>
  <c r="F188" i="40"/>
  <c r="E187" i="40"/>
  <c r="K185" i="40"/>
  <c r="J184" i="40"/>
  <c r="I183" i="40"/>
  <c r="H182" i="40"/>
  <c r="G181" i="40"/>
  <c r="F180" i="40"/>
  <c r="F17" i="40"/>
  <c r="D165" i="40"/>
  <c r="D166" i="40"/>
  <c r="D167" i="40"/>
  <c r="L167" i="40"/>
  <c r="H168" i="40"/>
  <c r="H169" i="40"/>
  <c r="H170" i="40"/>
  <c r="H171" i="40"/>
  <c r="D172" i="40"/>
  <c r="D173" i="40"/>
  <c r="L173" i="40"/>
  <c r="L174" i="40"/>
  <c r="H175" i="40"/>
  <c r="H176" i="40"/>
  <c r="D49" i="40"/>
  <c r="L49" i="40"/>
  <c r="D81" i="40"/>
  <c r="L81" i="40"/>
  <c r="D97" i="40"/>
  <c r="L97" i="40"/>
  <c r="D5" i="43"/>
  <c r="D113" i="40"/>
  <c r="H5" i="43"/>
  <c r="H113" i="40"/>
  <c r="L5" i="43"/>
  <c r="L113" i="40"/>
  <c r="D6" i="43"/>
  <c r="H6" i="43"/>
  <c r="L6" i="43"/>
  <c r="D7" i="43"/>
  <c r="H7" i="43"/>
  <c r="L7" i="43"/>
  <c r="D8" i="43"/>
  <c r="H8" i="43"/>
  <c r="L8" i="43"/>
  <c r="D9" i="43"/>
  <c r="H9" i="43"/>
  <c r="L9" i="43"/>
  <c r="D10" i="43"/>
  <c r="H10" i="43"/>
  <c r="L10" i="43"/>
  <c r="D11" i="43"/>
  <c r="H11" i="43"/>
  <c r="L11" i="43"/>
  <c r="D12" i="43"/>
  <c r="H12" i="43"/>
  <c r="L12" i="43"/>
  <c r="D13" i="43"/>
  <c r="H13" i="43"/>
  <c r="L13" i="43"/>
  <c r="D14" i="43"/>
  <c r="H14" i="43"/>
  <c r="L14" i="43"/>
  <c r="D15" i="43"/>
  <c r="H15" i="43"/>
  <c r="L15" i="43"/>
  <c r="D16" i="43"/>
  <c r="H16" i="43"/>
  <c r="L16" i="43"/>
  <c r="D17" i="43"/>
  <c r="H17" i="43"/>
  <c r="L17" i="43"/>
  <c r="D129" i="40"/>
  <c r="H129" i="40"/>
  <c r="L129" i="40"/>
  <c r="D145" i="40"/>
  <c r="H145" i="40"/>
  <c r="L145" i="40"/>
  <c r="D161" i="40"/>
  <c r="H161" i="40"/>
  <c r="L161" i="40"/>
  <c r="T180" i="40"/>
  <c r="T17" i="40"/>
  <c r="X180" i="40"/>
  <c r="X17" i="40"/>
  <c r="AB180" i="40"/>
  <c r="AB17" i="40"/>
  <c r="T164" i="40"/>
  <c r="T33" i="40"/>
  <c r="X164" i="40"/>
  <c r="X33" i="40"/>
  <c r="AB164" i="40"/>
  <c r="AB33" i="40"/>
  <c r="T198" i="40"/>
  <c r="D6" i="29"/>
  <c r="X198" i="40"/>
  <c r="H6" i="29"/>
  <c r="AB198" i="40"/>
  <c r="L6" i="29"/>
  <c r="D7" i="29"/>
  <c r="T199" i="40"/>
  <c r="H7" i="29"/>
  <c r="X199" i="40"/>
  <c r="L7" i="29"/>
  <c r="AB199" i="40"/>
  <c r="D8" i="29"/>
  <c r="T200" i="40"/>
  <c r="H8" i="29"/>
  <c r="X200" i="40"/>
  <c r="L8" i="29"/>
  <c r="AB200" i="40"/>
  <c r="T201" i="40"/>
  <c r="D9" i="29"/>
  <c r="X201" i="40"/>
  <c r="H9" i="29"/>
  <c r="AB201" i="40"/>
  <c r="L9" i="29"/>
  <c r="T202" i="40"/>
  <c r="D10" i="29"/>
  <c r="X202" i="40"/>
  <c r="H10" i="29"/>
  <c r="AB202" i="40"/>
  <c r="L10" i="29"/>
  <c r="D11" i="29"/>
  <c r="T203" i="40"/>
  <c r="H11" i="29"/>
  <c r="X203" i="40"/>
  <c r="L11" i="29"/>
  <c r="AB203" i="40"/>
  <c r="D12" i="29"/>
  <c r="T204" i="40"/>
  <c r="H12" i="29"/>
  <c r="X204" i="40"/>
  <c r="L12" i="29"/>
  <c r="AB204" i="40"/>
  <c r="T205" i="40"/>
  <c r="D13" i="29"/>
  <c r="X205" i="40"/>
  <c r="H13" i="29"/>
  <c r="AB205" i="40"/>
  <c r="L13" i="29"/>
  <c r="T206" i="40"/>
  <c r="D14" i="29"/>
  <c r="X206" i="40"/>
  <c r="H14" i="29"/>
  <c r="AB206" i="40"/>
  <c r="L14" i="29"/>
  <c r="D15" i="29"/>
  <c r="T207" i="40"/>
  <c r="H15" i="29"/>
  <c r="X207" i="40"/>
  <c r="L15" i="29"/>
  <c r="AB207" i="40"/>
  <c r="D16" i="29"/>
  <c r="T208" i="40"/>
  <c r="H16" i="29"/>
  <c r="X208" i="40"/>
  <c r="L16" i="29"/>
  <c r="AB208" i="40"/>
  <c r="T209" i="40"/>
  <c r="D17" i="29"/>
  <c r="X209" i="40"/>
  <c r="H17" i="29"/>
  <c r="AB209" i="40"/>
  <c r="L17" i="29"/>
  <c r="D23" i="43"/>
  <c r="D37" i="43" s="1"/>
  <c r="T113" i="40"/>
  <c r="H23" i="43"/>
  <c r="H37" i="43" s="1"/>
  <c r="X113" i="40"/>
  <c r="L23" i="43"/>
  <c r="L37" i="43" s="1"/>
  <c r="AB113" i="40"/>
  <c r="AJ180" i="40"/>
  <c r="AJ17" i="40"/>
  <c r="AN180" i="40"/>
  <c r="AN17" i="40"/>
  <c r="AR180" i="40"/>
  <c r="AR17" i="40"/>
  <c r="AZ180" i="40"/>
  <c r="AZ17" i="40"/>
  <c r="BD180" i="40"/>
  <c r="BD17" i="40"/>
  <c r="BH180" i="40"/>
  <c r="BH17" i="40"/>
  <c r="AJ164" i="40"/>
  <c r="AJ33" i="40"/>
  <c r="AN164" i="40"/>
  <c r="AN33" i="40"/>
  <c r="AR164" i="40"/>
  <c r="AR33" i="40"/>
  <c r="AJ198" i="40"/>
  <c r="D6" i="30"/>
  <c r="AN198" i="40"/>
  <c r="H6" i="30"/>
  <c r="AR198" i="40"/>
  <c r="L6" i="30"/>
  <c r="AJ199" i="40"/>
  <c r="D7" i="30"/>
  <c r="AN199" i="40"/>
  <c r="H7" i="30"/>
  <c r="AR199" i="40"/>
  <c r="L7" i="30"/>
  <c r="AJ200" i="40"/>
  <c r="D8" i="30"/>
  <c r="AN200" i="40"/>
  <c r="H8" i="30"/>
  <c r="AR200" i="40"/>
  <c r="L8" i="30"/>
  <c r="D9" i="30"/>
  <c r="AJ201" i="40"/>
  <c r="H9" i="30"/>
  <c r="AN201" i="40"/>
  <c r="L9" i="30"/>
  <c r="AR201" i="40"/>
  <c r="AJ202" i="40"/>
  <c r="D10" i="30"/>
  <c r="AN202" i="40"/>
  <c r="H10" i="30"/>
  <c r="AR202" i="40"/>
  <c r="L10" i="30"/>
  <c r="AJ203" i="40"/>
  <c r="D11" i="30"/>
  <c r="AN203" i="40"/>
  <c r="H11" i="30"/>
  <c r="AR203" i="40"/>
  <c r="L11" i="30"/>
  <c r="AJ204" i="40"/>
  <c r="D12" i="30"/>
  <c r="AN204" i="40"/>
  <c r="H12" i="30"/>
  <c r="AR204" i="40"/>
  <c r="L12" i="30"/>
  <c r="D13" i="30"/>
  <c r="AJ205" i="40"/>
  <c r="H13" i="30"/>
  <c r="AN205" i="40"/>
  <c r="L13" i="30"/>
  <c r="AR205" i="40"/>
  <c r="AJ206" i="40"/>
  <c r="D14" i="30"/>
  <c r="AN206" i="40"/>
  <c r="H14" i="30"/>
  <c r="AR206" i="40"/>
  <c r="L14" i="30"/>
  <c r="AJ207" i="40"/>
  <c r="D15" i="30"/>
  <c r="AN207" i="40"/>
  <c r="H15" i="30"/>
  <c r="AR207" i="40"/>
  <c r="L15" i="30"/>
  <c r="AJ208" i="40"/>
  <c r="D16" i="30"/>
  <c r="AN208" i="40"/>
  <c r="H16" i="30"/>
  <c r="AR208" i="40"/>
  <c r="L16" i="30"/>
  <c r="D17" i="30"/>
  <c r="AJ209" i="40"/>
  <c r="H17" i="30"/>
  <c r="AN209" i="40"/>
  <c r="L17" i="30"/>
  <c r="AR209" i="40"/>
  <c r="AZ164" i="40"/>
  <c r="AZ33" i="40"/>
  <c r="BD164" i="40"/>
  <c r="BD33" i="40"/>
  <c r="BH164" i="40"/>
  <c r="BH33" i="40"/>
  <c r="D6" i="31"/>
  <c r="AZ198" i="40"/>
  <c r="H6" i="31"/>
  <c r="BD198" i="40"/>
  <c r="L6" i="31"/>
  <c r="BH198" i="40"/>
  <c r="D7" i="31"/>
  <c r="AZ199" i="40"/>
  <c r="H7" i="31"/>
  <c r="BD199" i="40"/>
  <c r="L7" i="31"/>
  <c r="BH199" i="40"/>
  <c r="D8" i="31"/>
  <c r="AZ200" i="40"/>
  <c r="H8" i="31"/>
  <c r="BD200" i="40"/>
  <c r="L8" i="31"/>
  <c r="BH200" i="40"/>
  <c r="D9" i="31"/>
  <c r="AZ201" i="40"/>
  <c r="H9" i="31"/>
  <c r="BD201" i="40"/>
  <c r="L9" i="31"/>
  <c r="BH201" i="40"/>
  <c r="D10" i="31"/>
  <c r="AZ202" i="40"/>
  <c r="H10" i="31"/>
  <c r="BD202" i="40"/>
  <c r="L10" i="31"/>
  <c r="BH202" i="40"/>
  <c r="D11" i="31"/>
  <c r="AZ203" i="40"/>
  <c r="H11" i="31"/>
  <c r="BD203" i="40"/>
  <c r="L11" i="31"/>
  <c r="BH203" i="40"/>
  <c r="D12" i="31"/>
  <c r="AZ204" i="40"/>
  <c r="H12" i="31"/>
  <c r="BD204" i="40"/>
  <c r="L12" i="31"/>
  <c r="BH204" i="40"/>
  <c r="D13" i="31"/>
  <c r="AZ205" i="40"/>
  <c r="H13" i="31"/>
  <c r="BD205" i="40"/>
  <c r="L13" i="31"/>
  <c r="BH205" i="40"/>
  <c r="D14" i="31"/>
  <c r="AZ206" i="40"/>
  <c r="H14" i="31"/>
  <c r="BD206" i="40"/>
  <c r="L14" i="31"/>
  <c r="BH206" i="40"/>
  <c r="D15" i="31"/>
  <c r="AZ207" i="40"/>
  <c r="H15" i="31"/>
  <c r="BD207" i="40"/>
  <c r="L15" i="31"/>
  <c r="BH207" i="40"/>
  <c r="D16" i="31"/>
  <c r="AZ208" i="40"/>
  <c r="H16" i="31"/>
  <c r="BD208" i="40"/>
  <c r="L16" i="31"/>
  <c r="BH208" i="40"/>
  <c r="D17" i="31"/>
  <c r="AZ209" i="40"/>
  <c r="H17" i="31"/>
  <c r="BD209" i="40"/>
  <c r="L17" i="31"/>
  <c r="BH209" i="40"/>
  <c r="D41" i="43"/>
  <c r="D55" i="43" s="1"/>
  <c r="AJ113" i="40"/>
  <c r="H41" i="43"/>
  <c r="H55" i="43" s="1"/>
  <c r="AN113" i="40"/>
  <c r="L41" i="43"/>
  <c r="L55" i="43" s="1"/>
  <c r="AR113" i="40"/>
  <c r="D59" i="43"/>
  <c r="D73" i="43" s="1"/>
  <c r="AZ113" i="40"/>
  <c r="H59" i="43"/>
  <c r="H73" i="43" s="1"/>
  <c r="BD113" i="40"/>
  <c r="L59" i="43"/>
  <c r="L73" i="43" s="1"/>
  <c r="BH113" i="40"/>
  <c r="E29" i="39"/>
  <c r="I29" i="39"/>
  <c r="M29" i="39"/>
  <c r="U6" i="48" s="1"/>
  <c r="V6" i="48" s="1"/>
  <c r="E6" i="2"/>
  <c r="E216" i="39"/>
  <c r="I6" i="2"/>
  <c r="I216" i="39"/>
  <c r="M6" i="2"/>
  <c r="M216" i="39"/>
  <c r="E7" i="2"/>
  <c r="E217" i="39"/>
  <c r="I7" i="2"/>
  <c r="I217" i="39"/>
  <c r="M7" i="2"/>
  <c r="M217" i="39"/>
  <c r="E8" i="2"/>
  <c r="E218" i="39"/>
  <c r="I8" i="2"/>
  <c r="I218" i="39"/>
  <c r="M8" i="2"/>
  <c r="M218" i="39"/>
  <c r="E9" i="2"/>
  <c r="E219" i="39"/>
  <c r="I9" i="2"/>
  <c r="I219" i="39"/>
  <c r="M9" i="2"/>
  <c r="M219" i="39"/>
  <c r="E10" i="2"/>
  <c r="E220" i="39"/>
  <c r="I10" i="2"/>
  <c r="I220" i="39"/>
  <c r="M10" i="2"/>
  <c r="M220" i="39"/>
  <c r="E11" i="2"/>
  <c r="E221" i="39"/>
  <c r="I11" i="2"/>
  <c r="I221" i="39"/>
  <c r="M11" i="2"/>
  <c r="M221" i="39"/>
  <c r="E12" i="2"/>
  <c r="E222" i="39"/>
  <c r="I12" i="2"/>
  <c r="I222" i="39"/>
  <c r="M12" i="2"/>
  <c r="M222" i="39"/>
  <c r="E13" i="2"/>
  <c r="E223" i="39"/>
  <c r="I13" i="2"/>
  <c r="I223" i="39"/>
  <c r="M13" i="2"/>
  <c r="M223" i="39"/>
  <c r="E14" i="2"/>
  <c r="E224" i="39"/>
  <c r="I14" i="2"/>
  <c r="I224" i="39"/>
  <c r="M14" i="2"/>
  <c r="M224" i="39"/>
  <c r="E15" i="2"/>
  <c r="E225" i="39"/>
  <c r="I15" i="2"/>
  <c r="I225" i="39"/>
  <c r="M15" i="2"/>
  <c r="M225" i="39"/>
  <c r="E99" i="39"/>
  <c r="I99" i="39"/>
  <c r="M99" i="39"/>
  <c r="U11" i="48" s="1"/>
  <c r="V11" i="48" s="1"/>
  <c r="C180" i="40"/>
  <c r="C4" i="41"/>
  <c r="O213" i="41"/>
  <c r="K192" i="40"/>
  <c r="F191" i="40"/>
  <c r="L189" i="40"/>
  <c r="G188" i="40"/>
  <c r="I186" i="40"/>
  <c r="D185" i="40"/>
  <c r="J183" i="40"/>
  <c r="I182" i="40"/>
  <c r="D181" i="40"/>
  <c r="C164" i="40"/>
  <c r="C33" i="40"/>
  <c r="O20" i="40"/>
  <c r="C165" i="40"/>
  <c r="O21" i="40"/>
  <c r="O22" i="40"/>
  <c r="C166" i="40"/>
  <c r="G167" i="40"/>
  <c r="K168" i="40"/>
  <c r="G170" i="40"/>
  <c r="K171" i="40"/>
  <c r="G173" i="40"/>
  <c r="K174" i="40"/>
  <c r="G175" i="40"/>
  <c r="G176" i="40"/>
  <c r="G49" i="40"/>
  <c r="O37" i="40"/>
  <c r="O41" i="40"/>
  <c r="O48" i="40"/>
  <c r="O54" i="40"/>
  <c r="C181" i="40"/>
  <c r="O5" i="40"/>
  <c r="N192" i="40"/>
  <c r="M191" i="40"/>
  <c r="E191" i="40"/>
  <c r="H190" i="40"/>
  <c r="G189" i="40"/>
  <c r="J188" i="40"/>
  <c r="I187" i="40"/>
  <c r="L186" i="40"/>
  <c r="D186" i="40"/>
  <c r="N184" i="40"/>
  <c r="M183" i="40"/>
  <c r="L182" i="40"/>
  <c r="D182" i="40"/>
  <c r="N180" i="40"/>
  <c r="N17" i="40"/>
  <c r="D164" i="40"/>
  <c r="D33" i="40"/>
  <c r="H164" i="40"/>
  <c r="H33" i="40"/>
  <c r="H165" i="40"/>
  <c r="H166" i="40"/>
  <c r="H167" i="40"/>
  <c r="L168" i="40"/>
  <c r="L169" i="40"/>
  <c r="L170" i="40"/>
  <c r="L171" i="40"/>
  <c r="H172" i="40"/>
  <c r="H173" i="40"/>
  <c r="D174" i="40"/>
  <c r="D175" i="40"/>
  <c r="L175" i="40"/>
  <c r="D176" i="40"/>
  <c r="L176" i="40"/>
  <c r="H49" i="40"/>
  <c r="D65" i="40"/>
  <c r="L65" i="40"/>
  <c r="H97" i="40"/>
  <c r="C184" i="40"/>
  <c r="O8" i="40"/>
  <c r="I192" i="40"/>
  <c r="E192" i="40"/>
  <c r="L191" i="40"/>
  <c r="H191" i="40"/>
  <c r="D191" i="40"/>
  <c r="K190" i="40"/>
  <c r="G190" i="40"/>
  <c r="N189" i="40"/>
  <c r="J189" i="40"/>
  <c r="F189" i="40"/>
  <c r="M188" i="40"/>
  <c r="I188" i="40"/>
  <c r="E188" i="40"/>
  <c r="L187" i="40"/>
  <c r="H187" i="40"/>
  <c r="D187" i="40"/>
  <c r="K186" i="40"/>
  <c r="G186" i="40"/>
  <c r="N185" i="40"/>
  <c r="J185" i="40"/>
  <c r="F185" i="40"/>
  <c r="M184" i="40"/>
  <c r="I184" i="40"/>
  <c r="E184" i="40"/>
  <c r="L183" i="40"/>
  <c r="H183" i="40"/>
  <c r="D183" i="40"/>
  <c r="K182" i="40"/>
  <c r="G182" i="40"/>
  <c r="N181" i="40"/>
  <c r="J181" i="40"/>
  <c r="F181" i="40"/>
  <c r="M180" i="40"/>
  <c r="M17" i="40"/>
  <c r="I180" i="40"/>
  <c r="I17" i="40"/>
  <c r="E180" i="40"/>
  <c r="E17" i="40"/>
  <c r="E164" i="40"/>
  <c r="E33" i="40"/>
  <c r="I164" i="40"/>
  <c r="I33" i="40"/>
  <c r="M164" i="40"/>
  <c r="M33" i="40"/>
  <c r="E165" i="40"/>
  <c r="I165" i="40"/>
  <c r="M165" i="40"/>
  <c r="E166" i="40"/>
  <c r="I166" i="40"/>
  <c r="M166" i="40"/>
  <c r="E167" i="40"/>
  <c r="I167" i="40"/>
  <c r="M167" i="40"/>
  <c r="E168" i="40"/>
  <c r="I168" i="40"/>
  <c r="M168" i="40"/>
  <c r="E169" i="40"/>
  <c r="I169" i="40"/>
  <c r="M169" i="40"/>
  <c r="E170" i="40"/>
  <c r="I170" i="40"/>
  <c r="M170" i="40"/>
  <c r="E171" i="40"/>
  <c r="I171" i="40"/>
  <c r="M171" i="40"/>
  <c r="E172" i="40"/>
  <c r="I172" i="40"/>
  <c r="M172" i="40"/>
  <c r="E173" i="40"/>
  <c r="I173" i="40"/>
  <c r="M173" i="40"/>
  <c r="E174" i="40"/>
  <c r="I174" i="40"/>
  <c r="M174" i="40"/>
  <c r="E175" i="40"/>
  <c r="I175" i="40"/>
  <c r="M175" i="40"/>
  <c r="E176" i="40"/>
  <c r="I176" i="40"/>
  <c r="M176" i="40"/>
  <c r="E49" i="40"/>
  <c r="I49" i="40"/>
  <c r="M49" i="40"/>
  <c r="E65" i="40"/>
  <c r="I65" i="40"/>
  <c r="M65" i="40"/>
  <c r="E81" i="40"/>
  <c r="I81" i="40"/>
  <c r="M81" i="40"/>
  <c r="E97" i="40"/>
  <c r="I97" i="40"/>
  <c r="M97" i="40"/>
  <c r="E5" i="43"/>
  <c r="E113" i="40"/>
  <c r="I5" i="43"/>
  <c r="I113" i="40"/>
  <c r="M5" i="43"/>
  <c r="M113" i="40"/>
  <c r="E6" i="43"/>
  <c r="I6" i="43"/>
  <c r="M6" i="43"/>
  <c r="E7" i="43"/>
  <c r="I7" i="43"/>
  <c r="M7" i="43"/>
  <c r="E8" i="43"/>
  <c r="I8" i="43"/>
  <c r="M8" i="43"/>
  <c r="E9" i="43"/>
  <c r="I9" i="43"/>
  <c r="M9" i="43"/>
  <c r="E10" i="43"/>
  <c r="I10" i="43"/>
  <c r="M10" i="43"/>
  <c r="E11" i="43"/>
  <c r="I11" i="43"/>
  <c r="M11" i="43"/>
  <c r="E12" i="43"/>
  <c r="I12" i="43"/>
  <c r="M12" i="43"/>
  <c r="E13" i="43"/>
  <c r="I13" i="43"/>
  <c r="M13" i="43"/>
  <c r="E14" i="43"/>
  <c r="I14" i="43"/>
  <c r="M14" i="43"/>
  <c r="E15" i="43"/>
  <c r="I15" i="43"/>
  <c r="M15" i="43"/>
  <c r="E16" i="43"/>
  <c r="I16" i="43"/>
  <c r="M16" i="43"/>
  <c r="E17" i="43"/>
  <c r="I17" i="43"/>
  <c r="M17" i="43"/>
  <c r="E129" i="40"/>
  <c r="I129" i="40"/>
  <c r="M129" i="40"/>
  <c r="E145" i="40"/>
  <c r="I145" i="40"/>
  <c r="M145" i="40"/>
  <c r="E161" i="40"/>
  <c r="I161" i="40"/>
  <c r="M161" i="40"/>
  <c r="U180" i="40"/>
  <c r="U17" i="40"/>
  <c r="Y180" i="40"/>
  <c r="Y17" i="40"/>
  <c r="AC180" i="40"/>
  <c r="AC17" i="40"/>
  <c r="U164" i="40"/>
  <c r="U33" i="40"/>
  <c r="Y164" i="40"/>
  <c r="Y33" i="40"/>
  <c r="AC164" i="40"/>
  <c r="AC33" i="40"/>
  <c r="E6" i="29"/>
  <c r="U198" i="40"/>
  <c r="I6" i="29"/>
  <c r="Y198" i="40"/>
  <c r="M6" i="29"/>
  <c r="AC198" i="40"/>
  <c r="E7" i="29"/>
  <c r="U199" i="40"/>
  <c r="I7" i="29"/>
  <c r="Y199" i="40"/>
  <c r="M7" i="29"/>
  <c r="AC199" i="40"/>
  <c r="E8" i="29"/>
  <c r="U200" i="40"/>
  <c r="I8" i="29"/>
  <c r="Y200" i="40"/>
  <c r="M8" i="29"/>
  <c r="AC200" i="40"/>
  <c r="U201" i="40"/>
  <c r="E9" i="29"/>
  <c r="Y201" i="40"/>
  <c r="I9" i="29"/>
  <c r="AC201" i="40"/>
  <c r="M9" i="29"/>
  <c r="E10" i="29"/>
  <c r="U202" i="40"/>
  <c r="I10" i="29"/>
  <c r="Y202" i="40"/>
  <c r="M10" i="29"/>
  <c r="AC202" i="40"/>
  <c r="E11" i="29"/>
  <c r="U203" i="40"/>
  <c r="I11" i="29"/>
  <c r="Y203" i="40"/>
  <c r="M11" i="29"/>
  <c r="AC203" i="40"/>
  <c r="E12" i="29"/>
  <c r="U204" i="40"/>
  <c r="I12" i="29"/>
  <c r="Y204" i="40"/>
  <c r="M12" i="29"/>
  <c r="AC204" i="40"/>
  <c r="U205" i="40"/>
  <c r="E13" i="29"/>
  <c r="Y205" i="40"/>
  <c r="I13" i="29"/>
  <c r="AC205" i="40"/>
  <c r="M13" i="29"/>
  <c r="E14" i="29"/>
  <c r="U206" i="40"/>
  <c r="I14" i="29"/>
  <c r="Y206" i="40"/>
  <c r="M14" i="29"/>
  <c r="AC206" i="40"/>
  <c r="E15" i="29"/>
  <c r="U207" i="40"/>
  <c r="I15" i="29"/>
  <c r="Y207" i="40"/>
  <c r="M15" i="29"/>
  <c r="AC207" i="40"/>
  <c r="E16" i="29"/>
  <c r="U208" i="40"/>
  <c r="I16" i="29"/>
  <c r="Y208" i="40"/>
  <c r="M16" i="29"/>
  <c r="AC208" i="40"/>
  <c r="U209" i="40"/>
  <c r="E17" i="29"/>
  <c r="Y209" i="40"/>
  <c r="I17" i="29"/>
  <c r="AC209" i="40"/>
  <c r="M17" i="29"/>
  <c r="E23" i="43"/>
  <c r="E37" i="43" s="1"/>
  <c r="U113" i="40"/>
  <c r="I23" i="43"/>
  <c r="I37" i="43" s="1"/>
  <c r="Y113" i="40"/>
  <c r="M23" i="43"/>
  <c r="M37" i="43" s="1"/>
  <c r="AC113" i="40"/>
  <c r="AK180" i="40"/>
  <c r="AK17" i="40"/>
  <c r="AO180" i="40"/>
  <c r="AO17" i="40"/>
  <c r="AS180" i="40"/>
  <c r="AS17" i="40"/>
  <c r="BA180" i="40"/>
  <c r="BA17" i="40"/>
  <c r="BE180" i="40"/>
  <c r="BE17" i="40"/>
  <c r="BI180" i="40"/>
  <c r="BI17" i="40"/>
  <c r="AK164" i="40"/>
  <c r="AK33" i="40"/>
  <c r="AO164" i="40"/>
  <c r="AO33" i="40"/>
  <c r="AS164" i="40"/>
  <c r="AS33" i="40"/>
  <c r="AK198" i="40"/>
  <c r="E6" i="30"/>
  <c r="AO198" i="40"/>
  <c r="I6" i="30"/>
  <c r="AS198" i="40"/>
  <c r="M6" i="30"/>
  <c r="AK199" i="40"/>
  <c r="E7" i="30"/>
  <c r="AO199" i="40"/>
  <c r="I7" i="30"/>
  <c r="AS199" i="40"/>
  <c r="M7" i="30"/>
  <c r="E8" i="30"/>
  <c r="AK200" i="40"/>
  <c r="I8" i="30"/>
  <c r="AO200" i="40"/>
  <c r="M8" i="30"/>
  <c r="AS200" i="40"/>
  <c r="E9" i="30"/>
  <c r="AK201" i="40"/>
  <c r="I9" i="30"/>
  <c r="AO201" i="40"/>
  <c r="M9" i="30"/>
  <c r="AS201" i="40"/>
  <c r="AK202" i="40"/>
  <c r="E10" i="30"/>
  <c r="AO202" i="40"/>
  <c r="I10" i="30"/>
  <c r="AS202" i="40"/>
  <c r="M10" i="30"/>
  <c r="AK203" i="40"/>
  <c r="E11" i="30"/>
  <c r="AO203" i="40"/>
  <c r="I11" i="30"/>
  <c r="AS203" i="40"/>
  <c r="M11" i="30"/>
  <c r="E12" i="30"/>
  <c r="AK204" i="40"/>
  <c r="I12" i="30"/>
  <c r="AO204" i="40"/>
  <c r="M12" i="30"/>
  <c r="AS204" i="40"/>
  <c r="E13" i="30"/>
  <c r="AK205" i="40"/>
  <c r="I13" i="30"/>
  <c r="AO205" i="40"/>
  <c r="M13" i="30"/>
  <c r="AS205" i="40"/>
  <c r="AK206" i="40"/>
  <c r="E14" i="30"/>
  <c r="AO206" i="40"/>
  <c r="I14" i="30"/>
  <c r="AS206" i="40"/>
  <c r="M14" i="30"/>
  <c r="AK207" i="40"/>
  <c r="E15" i="30"/>
  <c r="AO207" i="40"/>
  <c r="I15" i="30"/>
  <c r="AS207" i="40"/>
  <c r="M15" i="30"/>
  <c r="E16" i="30"/>
  <c r="AK208" i="40"/>
  <c r="I16" i="30"/>
  <c r="AO208" i="40"/>
  <c r="M16" i="30"/>
  <c r="AS208" i="40"/>
  <c r="E17" i="30"/>
  <c r="AK209" i="40"/>
  <c r="I17" i="30"/>
  <c r="AO209" i="40"/>
  <c r="M17" i="30"/>
  <c r="AS209" i="40"/>
  <c r="BA164" i="40"/>
  <c r="BA33" i="40"/>
  <c r="BE164" i="40"/>
  <c r="BE33" i="40"/>
  <c r="BI164" i="40"/>
  <c r="BI33" i="40"/>
  <c r="E6" i="31"/>
  <c r="BA198" i="40"/>
  <c r="I6" i="31"/>
  <c r="BE198" i="40"/>
  <c r="M6" i="31"/>
  <c r="BI198" i="40"/>
  <c r="BA199" i="40"/>
  <c r="E7" i="31"/>
  <c r="BE199" i="40"/>
  <c r="I7" i="31"/>
  <c r="BI199" i="40"/>
  <c r="M7" i="31"/>
  <c r="BA200" i="40"/>
  <c r="E8" i="31"/>
  <c r="BE200" i="40"/>
  <c r="I8" i="31"/>
  <c r="BI200" i="40"/>
  <c r="M8" i="31"/>
  <c r="BA201" i="40"/>
  <c r="E9" i="31"/>
  <c r="BE201" i="40"/>
  <c r="I9" i="31"/>
  <c r="BI201" i="40"/>
  <c r="M9" i="31"/>
  <c r="E10" i="31"/>
  <c r="BA202" i="40"/>
  <c r="I10" i="31"/>
  <c r="BE202" i="40"/>
  <c r="M10" i="31"/>
  <c r="BI202" i="40"/>
  <c r="BA203" i="40"/>
  <c r="E11" i="31"/>
  <c r="BE203" i="40"/>
  <c r="I11" i="31"/>
  <c r="BI203" i="40"/>
  <c r="M11" i="31"/>
  <c r="BA204" i="40"/>
  <c r="E12" i="31"/>
  <c r="BE204" i="40"/>
  <c r="I12" i="31"/>
  <c r="BI204" i="40"/>
  <c r="M12" i="31"/>
  <c r="BA205" i="40"/>
  <c r="E13" i="31"/>
  <c r="BE205" i="40"/>
  <c r="I13" i="31"/>
  <c r="BI205" i="40"/>
  <c r="M13" i="31"/>
  <c r="E14" i="31"/>
  <c r="BA206" i="40"/>
  <c r="I14" i="31"/>
  <c r="BE206" i="40"/>
  <c r="M14" i="31"/>
  <c r="BI206" i="40"/>
  <c r="BA207" i="40"/>
  <c r="E15" i="31"/>
  <c r="BE207" i="40"/>
  <c r="I15" i="31"/>
  <c r="BI207" i="40"/>
  <c r="M15" i="31"/>
  <c r="BA208" i="40"/>
  <c r="E16" i="31"/>
  <c r="BE208" i="40"/>
  <c r="I16" i="31"/>
  <c r="BI208" i="40"/>
  <c r="M16" i="31"/>
  <c r="BA209" i="40"/>
  <c r="E17" i="31"/>
  <c r="BE209" i="40"/>
  <c r="I17" i="31"/>
  <c r="BI209" i="40"/>
  <c r="M17" i="31"/>
  <c r="E41" i="43"/>
  <c r="E55" i="43" s="1"/>
  <c r="AK113" i="40"/>
  <c r="I41" i="43"/>
  <c r="I55" i="43" s="1"/>
  <c r="AO113" i="40"/>
  <c r="M41" i="43"/>
  <c r="M55" i="43" s="1"/>
  <c r="AS113" i="40"/>
  <c r="E59" i="43"/>
  <c r="E73" i="43" s="1"/>
  <c r="BA113" i="40"/>
  <c r="I59" i="43"/>
  <c r="I73" i="43" s="1"/>
  <c r="BE113" i="40"/>
  <c r="M59" i="43"/>
  <c r="M73" i="43" s="1"/>
  <c r="BI113" i="40"/>
  <c r="F29" i="39"/>
  <c r="J29" i="39"/>
  <c r="F6" i="2"/>
  <c r="F216" i="39"/>
  <c r="J6" i="2"/>
  <c r="J216" i="39"/>
  <c r="F7" i="2"/>
  <c r="F217" i="39"/>
  <c r="J7" i="2"/>
  <c r="J217" i="39"/>
  <c r="F8" i="2"/>
  <c r="F218" i="39"/>
  <c r="J8" i="2"/>
  <c r="J218" i="39"/>
  <c r="F9" i="2"/>
  <c r="F219" i="39"/>
  <c r="J9" i="2"/>
  <c r="J219" i="39"/>
  <c r="F10" i="2"/>
  <c r="F220" i="39"/>
  <c r="J10" i="2"/>
  <c r="J220" i="39"/>
  <c r="F11" i="2"/>
  <c r="F221" i="39"/>
  <c r="J11" i="2"/>
  <c r="J221" i="39"/>
  <c r="F12" i="2"/>
  <c r="F222" i="39"/>
  <c r="J12" i="2"/>
  <c r="J222" i="39"/>
  <c r="F13" i="2"/>
  <c r="F223" i="39"/>
  <c r="J13" i="2"/>
  <c r="J223" i="39"/>
  <c r="F14" i="2"/>
  <c r="F224" i="39"/>
  <c r="J14" i="2"/>
  <c r="J224" i="39"/>
  <c r="F15" i="2"/>
  <c r="F225" i="39"/>
  <c r="J15" i="2"/>
  <c r="J225" i="39"/>
  <c r="F99" i="39"/>
  <c r="J99" i="39"/>
  <c r="N6" i="32"/>
  <c r="N216" i="39"/>
  <c r="N7" i="32"/>
  <c r="N217" i="39"/>
  <c r="N8" i="32"/>
  <c r="N218" i="39"/>
  <c r="N9" i="32"/>
  <c r="N219" i="39"/>
  <c r="N10" i="32"/>
  <c r="N220" i="39"/>
  <c r="N11" i="32"/>
  <c r="N221" i="39"/>
  <c r="N12" i="32"/>
  <c r="N222" i="39"/>
  <c r="N13" i="32"/>
  <c r="N223" i="39"/>
  <c r="N14" i="32"/>
  <c r="N224" i="39"/>
  <c r="C182" i="40"/>
  <c r="O6" i="40"/>
  <c r="N191" i="40"/>
  <c r="E190" i="40"/>
  <c r="K188" i="40"/>
  <c r="F187" i="40"/>
  <c r="H185" i="40"/>
  <c r="N183" i="40"/>
  <c r="M182" i="40"/>
  <c r="H181" i="40"/>
  <c r="G180" i="40"/>
  <c r="G17" i="40"/>
  <c r="G165" i="40"/>
  <c r="K166" i="40"/>
  <c r="G168" i="40"/>
  <c r="K169" i="40"/>
  <c r="O27" i="40"/>
  <c r="C171" i="40"/>
  <c r="K172" i="40"/>
  <c r="O30" i="40"/>
  <c r="C174" i="40"/>
  <c r="K175" i="40"/>
  <c r="C49" i="40"/>
  <c r="O36" i="40"/>
  <c r="K49" i="40"/>
  <c r="O39" i="40"/>
  <c r="O43" i="40"/>
  <c r="C65" i="40"/>
  <c r="O52" i="40"/>
  <c r="O55" i="40"/>
  <c r="C189" i="40"/>
  <c r="O13" i="40"/>
  <c r="F192" i="40"/>
  <c r="L190" i="40"/>
  <c r="K189" i="40"/>
  <c r="M187" i="40"/>
  <c r="H186" i="40"/>
  <c r="G185" i="40"/>
  <c r="F184" i="40"/>
  <c r="E183" i="40"/>
  <c r="K181" i="40"/>
  <c r="J180" i="40"/>
  <c r="J17" i="40"/>
  <c r="L164" i="40"/>
  <c r="L33" i="40"/>
  <c r="L165" i="40"/>
  <c r="L166" i="40"/>
  <c r="D168" i="40"/>
  <c r="D169" i="40"/>
  <c r="D170" i="40"/>
  <c r="D171" i="40"/>
  <c r="L172" i="40"/>
  <c r="H174" i="40"/>
  <c r="H65" i="40"/>
  <c r="H81" i="40"/>
  <c r="C192" i="40"/>
  <c r="O16" i="40"/>
  <c r="C188" i="40"/>
  <c r="O12" i="40"/>
  <c r="M192" i="40"/>
  <c r="C191" i="40"/>
  <c r="O15" i="40"/>
  <c r="C187" i="40"/>
  <c r="O11" i="40"/>
  <c r="C183" i="40"/>
  <c r="O7" i="40"/>
  <c r="L192" i="40"/>
  <c r="H192" i="40"/>
  <c r="D192" i="40"/>
  <c r="K191" i="40"/>
  <c r="G191" i="40"/>
  <c r="N190" i="40"/>
  <c r="J190" i="40"/>
  <c r="F190" i="40"/>
  <c r="M189" i="40"/>
  <c r="I189" i="40"/>
  <c r="E189" i="40"/>
  <c r="L188" i="40"/>
  <c r="H188" i="40"/>
  <c r="D188" i="40"/>
  <c r="K187" i="40"/>
  <c r="G187" i="40"/>
  <c r="N186" i="40"/>
  <c r="J186" i="40"/>
  <c r="F186" i="40"/>
  <c r="M185" i="40"/>
  <c r="I185" i="40"/>
  <c r="E185" i="40"/>
  <c r="L184" i="40"/>
  <c r="H184" i="40"/>
  <c r="D184" i="40"/>
  <c r="K183" i="40"/>
  <c r="G183" i="40"/>
  <c r="N182" i="40"/>
  <c r="J182" i="40"/>
  <c r="F182" i="40"/>
  <c r="M181" i="40"/>
  <c r="I181" i="40"/>
  <c r="E181" i="40"/>
  <c r="L180" i="40"/>
  <c r="L17" i="40"/>
  <c r="H180" i="40"/>
  <c r="H17" i="40"/>
  <c r="D180" i="40"/>
  <c r="D17" i="40"/>
  <c r="F164" i="40"/>
  <c r="F33" i="40"/>
  <c r="J164" i="40"/>
  <c r="J33" i="40"/>
  <c r="N164" i="40"/>
  <c r="N33" i="40"/>
  <c r="F165" i="40"/>
  <c r="J165" i="40"/>
  <c r="N165" i="40"/>
  <c r="F166" i="40"/>
  <c r="J166" i="40"/>
  <c r="N166" i="40"/>
  <c r="F167" i="40"/>
  <c r="J167" i="40"/>
  <c r="N167" i="40"/>
  <c r="F168" i="40"/>
  <c r="J168" i="40"/>
  <c r="N168" i="40"/>
  <c r="F169" i="40"/>
  <c r="J169" i="40"/>
  <c r="N169" i="40"/>
  <c r="F170" i="40"/>
  <c r="J170" i="40"/>
  <c r="N170" i="40"/>
  <c r="F171" i="40"/>
  <c r="J171" i="40"/>
  <c r="N171" i="40"/>
  <c r="F172" i="40"/>
  <c r="J172" i="40"/>
  <c r="N172" i="40"/>
  <c r="F173" i="40"/>
  <c r="J173" i="40"/>
  <c r="N173" i="40"/>
  <c r="F174" i="40"/>
  <c r="J174" i="40"/>
  <c r="N174" i="40"/>
  <c r="F175" i="40"/>
  <c r="J175" i="40"/>
  <c r="N175" i="40"/>
  <c r="F176" i="40"/>
  <c r="J176" i="40"/>
  <c r="N176" i="40"/>
  <c r="F49" i="40"/>
  <c r="J49" i="40"/>
  <c r="N49" i="40"/>
  <c r="F65" i="40"/>
  <c r="J65" i="40"/>
  <c r="N65" i="40"/>
  <c r="F81" i="40"/>
  <c r="J81" i="40"/>
  <c r="N81" i="40"/>
  <c r="F97" i="40"/>
  <c r="J97" i="40"/>
  <c r="N97" i="40"/>
  <c r="F5" i="43"/>
  <c r="F113" i="40"/>
  <c r="J5" i="43"/>
  <c r="J113" i="40"/>
  <c r="N5" i="43"/>
  <c r="N113" i="40"/>
  <c r="F6" i="43"/>
  <c r="J6" i="43"/>
  <c r="N6" i="43"/>
  <c r="F7" i="43"/>
  <c r="J7" i="43"/>
  <c r="N7" i="43"/>
  <c r="F8" i="43"/>
  <c r="J8" i="43"/>
  <c r="N8" i="43"/>
  <c r="F9" i="43"/>
  <c r="J9" i="43"/>
  <c r="N9" i="43"/>
  <c r="F10" i="43"/>
  <c r="J10" i="43"/>
  <c r="N10" i="43"/>
  <c r="F11" i="43"/>
  <c r="J11" i="43"/>
  <c r="N11" i="43"/>
  <c r="F12" i="43"/>
  <c r="J12" i="43"/>
  <c r="N12" i="43"/>
  <c r="F13" i="43"/>
  <c r="J13" i="43"/>
  <c r="N13" i="43"/>
  <c r="F14" i="43"/>
  <c r="J14" i="43"/>
  <c r="N14" i="43"/>
  <c r="F15" i="43"/>
  <c r="J15" i="43"/>
  <c r="N15" i="43"/>
  <c r="F16" i="43"/>
  <c r="J16" i="43"/>
  <c r="N16" i="43"/>
  <c r="F17" i="43"/>
  <c r="J17" i="43"/>
  <c r="N17" i="43"/>
  <c r="F129" i="40"/>
  <c r="J129" i="40"/>
  <c r="N129" i="40"/>
  <c r="F145" i="40"/>
  <c r="J145" i="40"/>
  <c r="N145" i="40"/>
  <c r="F161" i="40"/>
  <c r="J161" i="40"/>
  <c r="N161" i="40"/>
  <c r="V180" i="40"/>
  <c r="V17" i="40"/>
  <c r="Z180" i="40"/>
  <c r="Z17" i="40"/>
  <c r="AD180" i="40"/>
  <c r="AD17" i="40"/>
  <c r="V164" i="40"/>
  <c r="V33" i="40"/>
  <c r="Z164" i="40"/>
  <c r="Z33" i="40"/>
  <c r="AD164" i="40"/>
  <c r="AD33" i="40"/>
  <c r="F6" i="29"/>
  <c r="V198" i="40"/>
  <c r="J6" i="29"/>
  <c r="Z198" i="40"/>
  <c r="N6" i="29"/>
  <c r="AD198" i="40"/>
  <c r="F7" i="29"/>
  <c r="V199" i="40"/>
  <c r="J7" i="29"/>
  <c r="Z199" i="40"/>
  <c r="N7" i="29"/>
  <c r="AD199" i="40"/>
  <c r="F8" i="29"/>
  <c r="V200" i="40"/>
  <c r="J8" i="29"/>
  <c r="Z200" i="40"/>
  <c r="N8" i="29"/>
  <c r="AD200" i="40"/>
  <c r="F9" i="29"/>
  <c r="V201" i="40"/>
  <c r="J9" i="29"/>
  <c r="Z201" i="40"/>
  <c r="N9" i="29"/>
  <c r="AD201" i="40"/>
  <c r="F10" i="29"/>
  <c r="V202" i="40"/>
  <c r="J10" i="29"/>
  <c r="Z202" i="40"/>
  <c r="N10" i="29"/>
  <c r="AD202" i="40"/>
  <c r="F11" i="29"/>
  <c r="V203" i="40"/>
  <c r="J11" i="29"/>
  <c r="Z203" i="40"/>
  <c r="N11" i="29"/>
  <c r="AD203" i="40"/>
  <c r="F12" i="29"/>
  <c r="V204" i="40"/>
  <c r="J12" i="29"/>
  <c r="Z204" i="40"/>
  <c r="N12" i="29"/>
  <c r="AD204" i="40"/>
  <c r="F13" i="29"/>
  <c r="V205" i="40"/>
  <c r="J13" i="29"/>
  <c r="Z205" i="40"/>
  <c r="N13" i="29"/>
  <c r="AD205" i="40"/>
  <c r="F14" i="29"/>
  <c r="V206" i="40"/>
  <c r="J14" i="29"/>
  <c r="Z206" i="40"/>
  <c r="N14" i="29"/>
  <c r="AD206" i="40"/>
  <c r="F15" i="29"/>
  <c r="V207" i="40"/>
  <c r="J15" i="29"/>
  <c r="Z207" i="40"/>
  <c r="N15" i="29"/>
  <c r="AD207" i="40"/>
  <c r="F16" i="29"/>
  <c r="V208" i="40"/>
  <c r="J16" i="29"/>
  <c r="Z208" i="40"/>
  <c r="N16" i="29"/>
  <c r="AD208" i="40"/>
  <c r="F17" i="29"/>
  <c r="V209" i="40"/>
  <c r="J17" i="29"/>
  <c r="Z209" i="40"/>
  <c r="N17" i="29"/>
  <c r="AD209" i="40"/>
  <c r="F23" i="43"/>
  <c r="F37" i="43" s="1"/>
  <c r="V113" i="40"/>
  <c r="J23" i="43"/>
  <c r="J37" i="43" s="1"/>
  <c r="Z113" i="40"/>
  <c r="N23" i="43"/>
  <c r="N37" i="43" s="1"/>
  <c r="AD113" i="40"/>
  <c r="AL180" i="40"/>
  <c r="AL17" i="40"/>
  <c r="AP180" i="40"/>
  <c r="AP17" i="40"/>
  <c r="AT180" i="40"/>
  <c r="AT17" i="40"/>
  <c r="BB180" i="40"/>
  <c r="BB17" i="40"/>
  <c r="BF180" i="40"/>
  <c r="BF17" i="40"/>
  <c r="BJ180" i="40"/>
  <c r="BJ17" i="40"/>
  <c r="AL164" i="40"/>
  <c r="AL33" i="40"/>
  <c r="AP164" i="40"/>
  <c r="AP33" i="40"/>
  <c r="AT164" i="40"/>
  <c r="AT33" i="40"/>
  <c r="AL198" i="40"/>
  <c r="F6" i="30"/>
  <c r="AP198" i="40"/>
  <c r="J6" i="30"/>
  <c r="AT198" i="40"/>
  <c r="N6" i="30"/>
  <c r="F7" i="30"/>
  <c r="AL199" i="40"/>
  <c r="J7" i="30"/>
  <c r="AP199" i="40"/>
  <c r="N7" i="30"/>
  <c r="AT199" i="40"/>
  <c r="F8" i="30"/>
  <c r="AL200" i="40"/>
  <c r="J8" i="30"/>
  <c r="AP200" i="40"/>
  <c r="N8" i="30"/>
  <c r="AT200" i="40"/>
  <c r="F9" i="30"/>
  <c r="AL201" i="40"/>
  <c r="J9" i="30"/>
  <c r="AP201" i="40"/>
  <c r="N9" i="30"/>
  <c r="AT201" i="40"/>
  <c r="AL202" i="40"/>
  <c r="F10" i="30"/>
  <c r="AP202" i="40"/>
  <c r="J10" i="30"/>
  <c r="AT202" i="40"/>
  <c r="N10" i="30"/>
  <c r="F11" i="30"/>
  <c r="AL203" i="40"/>
  <c r="J11" i="30"/>
  <c r="AP203" i="40"/>
  <c r="N11" i="30"/>
  <c r="AT203" i="40"/>
  <c r="F12" i="30"/>
  <c r="AL204" i="40"/>
  <c r="J12" i="30"/>
  <c r="AP204" i="40"/>
  <c r="N12" i="30"/>
  <c r="AT204" i="40"/>
  <c r="F13" i="30"/>
  <c r="AL205" i="40"/>
  <c r="J13" i="30"/>
  <c r="AP205" i="40"/>
  <c r="N13" i="30"/>
  <c r="AT205" i="40"/>
  <c r="AL206" i="40"/>
  <c r="F14" i="30"/>
  <c r="AP206" i="40"/>
  <c r="J14" i="30"/>
  <c r="AT206" i="40"/>
  <c r="N14" i="30"/>
  <c r="F15" i="30"/>
  <c r="AL207" i="40"/>
  <c r="J15" i="30"/>
  <c r="AP207" i="40"/>
  <c r="N15" i="30"/>
  <c r="AT207" i="40"/>
  <c r="F16" i="30"/>
  <c r="AL208" i="40"/>
  <c r="J16" i="30"/>
  <c r="AP208" i="40"/>
  <c r="N16" i="30"/>
  <c r="AT208" i="40"/>
  <c r="F17" i="30"/>
  <c r="AL209" i="40"/>
  <c r="J17" i="30"/>
  <c r="AP209" i="40"/>
  <c r="N17" i="30"/>
  <c r="AT209" i="40"/>
  <c r="BB164" i="40"/>
  <c r="BB33" i="40"/>
  <c r="BF164" i="40"/>
  <c r="BF33" i="40"/>
  <c r="BJ33" i="40"/>
  <c r="F6" i="31"/>
  <c r="BB198" i="40"/>
  <c r="J6" i="31"/>
  <c r="BF198" i="40"/>
  <c r="N6" i="31"/>
  <c r="BJ198" i="40"/>
  <c r="BB199" i="40"/>
  <c r="F7" i="31"/>
  <c r="BF199" i="40"/>
  <c r="J7" i="31"/>
  <c r="BJ199" i="40"/>
  <c r="N7" i="31"/>
  <c r="BB200" i="40"/>
  <c r="F8" i="31"/>
  <c r="BF200" i="40"/>
  <c r="J8" i="31"/>
  <c r="BJ200" i="40"/>
  <c r="N8" i="31"/>
  <c r="F9" i="31"/>
  <c r="BB201" i="40"/>
  <c r="J9" i="31"/>
  <c r="BF201" i="40"/>
  <c r="N9" i="31"/>
  <c r="BJ201" i="40"/>
  <c r="F10" i="31"/>
  <c r="BB202" i="40"/>
  <c r="J10" i="31"/>
  <c r="BF202" i="40"/>
  <c r="N10" i="31"/>
  <c r="BJ202" i="40"/>
  <c r="BB203" i="40"/>
  <c r="F11" i="31"/>
  <c r="BF203" i="40"/>
  <c r="J11" i="31"/>
  <c r="BJ203" i="40"/>
  <c r="N11" i="31"/>
  <c r="BB204" i="40"/>
  <c r="F12" i="31"/>
  <c r="BF204" i="40"/>
  <c r="J12" i="31"/>
  <c r="BJ204" i="40"/>
  <c r="N12" i="31"/>
  <c r="F13" i="31"/>
  <c r="BB205" i="40"/>
  <c r="J13" i="31"/>
  <c r="BF205" i="40"/>
  <c r="N13" i="31"/>
  <c r="BJ205" i="40"/>
  <c r="F14" i="31"/>
  <c r="BB206" i="40"/>
  <c r="J14" i="31"/>
  <c r="BF206" i="40"/>
  <c r="N14" i="31"/>
  <c r="BJ206" i="40"/>
  <c r="BB207" i="40"/>
  <c r="F15" i="31"/>
  <c r="BF207" i="40"/>
  <c r="J15" i="31"/>
  <c r="BJ207" i="40"/>
  <c r="N15" i="31"/>
  <c r="BB208" i="40"/>
  <c r="F16" i="31"/>
  <c r="BF208" i="40"/>
  <c r="J16" i="31"/>
  <c r="BJ208" i="40"/>
  <c r="N16" i="31"/>
  <c r="F17" i="31"/>
  <c r="BB209" i="40"/>
  <c r="J17" i="31"/>
  <c r="BF209" i="40"/>
  <c r="N17" i="31"/>
  <c r="BJ209" i="40"/>
  <c r="F41" i="43"/>
  <c r="F55" i="43" s="1"/>
  <c r="AL113" i="40"/>
  <c r="J41" i="43"/>
  <c r="J55" i="43" s="1"/>
  <c r="AP113" i="40"/>
  <c r="N41" i="43"/>
  <c r="N55" i="43" s="1"/>
  <c r="AT113" i="40"/>
  <c r="F59" i="43"/>
  <c r="F73" i="43" s="1"/>
  <c r="BB113" i="40"/>
  <c r="J59" i="43"/>
  <c r="J73" i="43" s="1"/>
  <c r="BF113" i="40"/>
  <c r="N59" i="43"/>
  <c r="N73" i="43" s="1"/>
  <c r="BJ113" i="40"/>
  <c r="C29" i="39"/>
  <c r="O18" i="39"/>
  <c r="G29" i="39"/>
  <c r="K29" i="39"/>
  <c r="O19" i="39"/>
  <c r="G6" i="2"/>
  <c r="G216" i="39"/>
  <c r="K6" i="2"/>
  <c r="K216" i="39"/>
  <c r="O20" i="39"/>
  <c r="G7" i="2"/>
  <c r="G217" i="39"/>
  <c r="K7" i="2"/>
  <c r="K217" i="39"/>
  <c r="O21" i="39"/>
  <c r="G8" i="2"/>
  <c r="G218" i="39"/>
  <c r="K8" i="2"/>
  <c r="K218" i="39"/>
  <c r="O22" i="39"/>
  <c r="G9" i="2"/>
  <c r="G219" i="39"/>
  <c r="K9" i="2"/>
  <c r="K219" i="39"/>
  <c r="O23" i="39"/>
  <c r="G10" i="2"/>
  <c r="G220" i="39"/>
  <c r="K10" i="2"/>
  <c r="K220" i="39"/>
  <c r="O24" i="39"/>
  <c r="G11" i="2"/>
  <c r="G221" i="39"/>
  <c r="K11" i="2"/>
  <c r="K221" i="39"/>
  <c r="O25" i="39"/>
  <c r="G12" i="2"/>
  <c r="G222" i="39"/>
  <c r="K12" i="2"/>
  <c r="K222" i="39"/>
  <c r="O26" i="39"/>
  <c r="G13" i="2"/>
  <c r="G223" i="39"/>
  <c r="K13" i="2"/>
  <c r="K223" i="39"/>
  <c r="O27" i="39"/>
  <c r="G14" i="2"/>
  <c r="G224" i="39"/>
  <c r="K14" i="2"/>
  <c r="K224" i="39"/>
  <c r="O28" i="39"/>
  <c r="G15" i="2"/>
  <c r="G225" i="39"/>
  <c r="K15" i="2"/>
  <c r="K225" i="39"/>
  <c r="C43" i="39"/>
  <c r="O32" i="39"/>
  <c r="O33" i="39"/>
  <c r="O34" i="39"/>
  <c r="O35" i="39"/>
  <c r="O36" i="39"/>
  <c r="O37" i="39"/>
  <c r="O38" i="39"/>
  <c r="O39" i="39"/>
  <c r="O40" i="39"/>
  <c r="O41" i="39"/>
  <c r="O42" i="39"/>
  <c r="O47" i="39"/>
  <c r="O48" i="39"/>
  <c r="O49" i="39"/>
  <c r="O50" i="39"/>
  <c r="O51" i="39"/>
  <c r="O52" i="39"/>
  <c r="O53" i="39"/>
  <c r="O54" i="39"/>
  <c r="O55" i="39"/>
  <c r="O56" i="39"/>
  <c r="O60" i="39"/>
  <c r="C71" i="39"/>
  <c r="O61" i="39"/>
  <c r="O62" i="39"/>
  <c r="O63" i="39"/>
  <c r="O64" i="39"/>
  <c r="O65" i="39"/>
  <c r="O66" i="39"/>
  <c r="O67" i="39"/>
  <c r="O68" i="39"/>
  <c r="O69" i="39"/>
  <c r="O70" i="39"/>
  <c r="C85" i="39"/>
  <c r="O74" i="39"/>
  <c r="O75" i="39"/>
  <c r="O76" i="39"/>
  <c r="O77" i="39"/>
  <c r="O78" i="39"/>
  <c r="O79" i="39"/>
  <c r="O80" i="39"/>
  <c r="O81" i="39"/>
  <c r="O82" i="39"/>
  <c r="O83" i="39"/>
  <c r="O84" i="39"/>
  <c r="C99" i="39"/>
  <c r="O88" i="39"/>
  <c r="G5" i="32"/>
  <c r="G99" i="39"/>
  <c r="K5" i="32"/>
  <c r="K99" i="39"/>
  <c r="O89" i="39"/>
  <c r="O90" i="39"/>
  <c r="O91" i="39"/>
  <c r="G8" i="32"/>
  <c r="K8" i="32"/>
  <c r="O92" i="39"/>
  <c r="O93" i="39"/>
  <c r="O94" i="39"/>
  <c r="O95" i="39"/>
  <c r="O96" i="39"/>
  <c r="O97" i="39"/>
  <c r="O98" i="39"/>
  <c r="C113" i="39"/>
  <c r="O102" i="39"/>
  <c r="O103" i="39"/>
  <c r="O104" i="39"/>
  <c r="O105" i="39"/>
  <c r="O106" i="39"/>
  <c r="O107" i="39"/>
  <c r="O108" i="39"/>
  <c r="O109" i="39"/>
  <c r="O110" i="39"/>
  <c r="O111" i="39"/>
  <c r="O112" i="39"/>
  <c r="O116" i="39"/>
  <c r="C127" i="39"/>
  <c r="O117" i="39"/>
  <c r="O118" i="39"/>
  <c r="O119" i="39"/>
  <c r="O120" i="39"/>
  <c r="O121" i="39"/>
  <c r="O122" i="39"/>
  <c r="O123" i="39"/>
  <c r="O124" i="39"/>
  <c r="O125" i="39"/>
  <c r="O126" i="39"/>
  <c r="C141" i="39"/>
  <c r="O130" i="39"/>
  <c r="O131" i="39"/>
  <c r="O132" i="39"/>
  <c r="O133" i="39"/>
  <c r="O134" i="39"/>
  <c r="O135" i="39"/>
  <c r="O136" i="39"/>
  <c r="O137" i="39"/>
  <c r="O138" i="39"/>
  <c r="O139" i="39"/>
  <c r="O140" i="39"/>
  <c r="C155" i="39"/>
  <c r="O144" i="39"/>
  <c r="O145" i="39"/>
  <c r="O146" i="39"/>
  <c r="O147" i="39"/>
  <c r="O148" i="39"/>
  <c r="O149" i="39"/>
  <c r="O150" i="39"/>
  <c r="O151" i="39"/>
  <c r="O152" i="39"/>
  <c r="O153" i="39"/>
  <c r="O154" i="39"/>
  <c r="C169" i="39"/>
  <c r="O158" i="39"/>
  <c r="O159" i="39"/>
  <c r="O160" i="39"/>
  <c r="O161" i="39"/>
  <c r="O162" i="39"/>
  <c r="O163" i="39"/>
  <c r="O164" i="39"/>
  <c r="O165" i="39"/>
  <c r="O166" i="39"/>
  <c r="O167" i="39"/>
  <c r="O168" i="39"/>
  <c r="C197" i="40" l="1"/>
  <c r="C182" i="41"/>
  <c r="O182" i="41" s="1"/>
  <c r="AV194" i="40"/>
  <c r="P193" i="41"/>
  <c r="BL194" i="40"/>
  <c r="O100" i="41"/>
  <c r="P113" i="41"/>
  <c r="AF194" i="40"/>
  <c r="O20" i="41"/>
  <c r="P177" i="41"/>
  <c r="P194" i="40"/>
  <c r="K14" i="33"/>
  <c r="Z214" i="40"/>
  <c r="I6" i="33"/>
  <c r="N7" i="33"/>
  <c r="H9" i="33"/>
  <c r="M10" i="33"/>
  <c r="G12" i="33"/>
  <c r="L13" i="33"/>
  <c r="F15" i="33"/>
  <c r="K16" i="33"/>
  <c r="G10" i="33"/>
  <c r="L15" i="33"/>
  <c r="H6" i="33"/>
  <c r="F12" i="33"/>
  <c r="BI214" i="40"/>
  <c r="BA214" i="40"/>
  <c r="AO214" i="40"/>
  <c r="AC214" i="40"/>
  <c r="U214" i="40"/>
  <c r="G7" i="33"/>
  <c r="L8" i="33"/>
  <c r="F10" i="33"/>
  <c r="K11" i="33"/>
  <c r="E13" i="33"/>
  <c r="J14" i="33"/>
  <c r="D16" i="33"/>
  <c r="I17" i="33"/>
  <c r="H206" i="40"/>
  <c r="L7" i="33"/>
  <c r="L11" i="33"/>
  <c r="H15" i="33"/>
  <c r="J8" i="33"/>
  <c r="L14" i="33"/>
  <c r="BH214" i="40"/>
  <c r="AZ214" i="40"/>
  <c r="AN214" i="40"/>
  <c r="AB214" i="40"/>
  <c r="T214" i="40"/>
  <c r="H7" i="33"/>
  <c r="E12" i="33"/>
  <c r="I16" i="33"/>
  <c r="K9" i="33"/>
  <c r="H14" i="33"/>
  <c r="AA214" i="40"/>
  <c r="K214" i="40"/>
  <c r="G9" i="33"/>
  <c r="I15" i="33"/>
  <c r="AP214" i="40"/>
  <c r="D9" i="33"/>
  <c r="M14" i="33"/>
  <c r="BF214" i="40"/>
  <c r="AT214" i="40"/>
  <c r="AL214" i="40"/>
  <c r="N214" i="40"/>
  <c r="F214" i="40"/>
  <c r="F205" i="40"/>
  <c r="J202" i="40"/>
  <c r="M6" i="33"/>
  <c r="G8" i="33"/>
  <c r="L9" i="33"/>
  <c r="F11" i="33"/>
  <c r="K12" i="33"/>
  <c r="E14" i="33"/>
  <c r="J15" i="33"/>
  <c r="D17" i="33"/>
  <c r="K6" i="33"/>
  <c r="H11" i="33"/>
  <c r="F17" i="33"/>
  <c r="M7" i="33"/>
  <c r="K13" i="33"/>
  <c r="I214" i="40"/>
  <c r="I204" i="40"/>
  <c r="I200" i="40"/>
  <c r="F6" i="33"/>
  <c r="K7" i="33"/>
  <c r="E9" i="33"/>
  <c r="J10" i="33"/>
  <c r="D12" i="33"/>
  <c r="I13" i="33"/>
  <c r="N14" i="33"/>
  <c r="H16" i="33"/>
  <c r="M8" i="33"/>
  <c r="I12" i="33"/>
  <c r="E16" i="33"/>
  <c r="D10" i="33"/>
  <c r="F16" i="33"/>
  <c r="H214" i="40"/>
  <c r="I8" i="33"/>
  <c r="F13" i="33"/>
  <c r="J17" i="33"/>
  <c r="L10" i="33"/>
  <c r="M15" i="33"/>
  <c r="BC214" i="40"/>
  <c r="AQ214" i="40"/>
  <c r="E11" i="33"/>
  <c r="J16" i="33"/>
  <c r="BJ214" i="40"/>
  <c r="J7" i="33"/>
  <c r="H13" i="33"/>
  <c r="AD214" i="40"/>
  <c r="V214" i="40"/>
  <c r="F7" i="33"/>
  <c r="K8" i="33"/>
  <c r="E10" i="33"/>
  <c r="J11" i="33"/>
  <c r="D13" i="33"/>
  <c r="I14" i="33"/>
  <c r="N15" i="33"/>
  <c r="H17" i="33"/>
  <c r="M17" i="33"/>
  <c r="E8" i="33"/>
  <c r="M12" i="33"/>
  <c r="N8" i="33"/>
  <c r="E15" i="33"/>
  <c r="BE214" i="40"/>
  <c r="AS214" i="40"/>
  <c r="AK214" i="40"/>
  <c r="Y214" i="40"/>
  <c r="J6" i="33"/>
  <c r="D8" i="33"/>
  <c r="I9" i="33"/>
  <c r="N10" i="33"/>
  <c r="H12" i="33"/>
  <c r="M13" i="33"/>
  <c r="G15" i="33"/>
  <c r="L16" i="33"/>
  <c r="N9" i="33"/>
  <c r="J13" i="33"/>
  <c r="M16" i="33"/>
  <c r="D6" i="33"/>
  <c r="I11" i="33"/>
  <c r="K17" i="33"/>
  <c r="BD214" i="40"/>
  <c r="AR214" i="40"/>
  <c r="AJ214" i="40"/>
  <c r="X214" i="40"/>
  <c r="J9" i="33"/>
  <c r="N13" i="33"/>
  <c r="L6" i="33"/>
  <c r="M11" i="33"/>
  <c r="G17" i="33"/>
  <c r="W214" i="40"/>
  <c r="G214" i="40"/>
  <c r="J12" i="33"/>
  <c r="BB214" i="40"/>
  <c r="J214" i="40"/>
  <c r="N209" i="40"/>
  <c r="E6" i="33"/>
  <c r="I10" i="33"/>
  <c r="N11" i="33"/>
  <c r="G16" i="33"/>
  <c r="L17" i="33"/>
  <c r="F9" i="33"/>
  <c r="H10" i="33"/>
  <c r="N16" i="33"/>
  <c r="M214" i="40"/>
  <c r="E214" i="40"/>
  <c r="E209" i="40"/>
  <c r="N6" i="33"/>
  <c r="H8" i="33"/>
  <c r="M9" i="33"/>
  <c r="G11" i="33"/>
  <c r="L12" i="33"/>
  <c r="F14" i="33"/>
  <c r="K15" i="33"/>
  <c r="E17" i="33"/>
  <c r="D207" i="40"/>
  <c r="D7" i="33"/>
  <c r="D11" i="33"/>
  <c r="G14" i="33"/>
  <c r="N17" i="33"/>
  <c r="I7" i="33"/>
  <c r="G13" i="33"/>
  <c r="L214" i="40"/>
  <c r="D214" i="40"/>
  <c r="D206" i="40"/>
  <c r="G6" i="33"/>
  <c r="K10" i="33"/>
  <c r="D15" i="33"/>
  <c r="F8" i="33"/>
  <c r="N12" i="33"/>
  <c r="BG214" i="40"/>
  <c r="AM214" i="40"/>
  <c r="E7" i="33"/>
  <c r="D14" i="33"/>
  <c r="C190" i="41"/>
  <c r="O190" i="41" s="1"/>
  <c r="F215" i="40"/>
  <c r="M215" i="40"/>
  <c r="L215" i="40"/>
  <c r="C184" i="41"/>
  <c r="O184" i="41" s="1"/>
  <c r="G213" i="40"/>
  <c r="J215" i="40"/>
  <c r="H213" i="40"/>
  <c r="Z213" i="40"/>
  <c r="AC213" i="40"/>
  <c r="U213" i="40"/>
  <c r="AB213" i="40"/>
  <c r="T213" i="40"/>
  <c r="L213" i="40"/>
  <c r="H215" i="40"/>
  <c r="C186" i="41"/>
  <c r="O186" i="41" s="1"/>
  <c r="J213" i="40"/>
  <c r="BF213" i="40"/>
  <c r="AT213" i="40"/>
  <c r="AL213" i="40"/>
  <c r="BI213" i="40"/>
  <c r="BA213" i="40"/>
  <c r="AO213" i="40"/>
  <c r="BH213" i="40"/>
  <c r="AZ213" i="40"/>
  <c r="AN213" i="40"/>
  <c r="BK129" i="40"/>
  <c r="AY215" i="40"/>
  <c r="BC213" i="40"/>
  <c r="AE129" i="40"/>
  <c r="S215" i="40"/>
  <c r="S213" i="40"/>
  <c r="C215" i="40"/>
  <c r="O71" i="39"/>
  <c r="O85" i="39"/>
  <c r="O127" i="39"/>
  <c r="D213" i="40"/>
  <c r="I215" i="40"/>
  <c r="I213" i="40"/>
  <c r="N213" i="40"/>
  <c r="F213" i="40"/>
  <c r="AU129" i="40"/>
  <c r="AI215" i="40"/>
  <c r="AQ213" i="40"/>
  <c r="W213" i="40"/>
  <c r="O43" i="39"/>
  <c r="O155" i="39"/>
  <c r="O141" i="39"/>
  <c r="BJ213" i="40"/>
  <c r="BB213" i="40"/>
  <c r="AP213" i="40"/>
  <c r="AD213" i="40"/>
  <c r="V213" i="40"/>
  <c r="N215" i="40"/>
  <c r="BE213" i="40"/>
  <c r="AS213" i="40"/>
  <c r="AK213" i="40"/>
  <c r="Y213" i="40"/>
  <c r="E215" i="40"/>
  <c r="BD213" i="40"/>
  <c r="AR213" i="40"/>
  <c r="AJ213" i="40"/>
  <c r="X213" i="40"/>
  <c r="D215" i="40"/>
  <c r="BG213" i="40"/>
  <c r="AY213" i="40"/>
  <c r="AI213" i="40"/>
  <c r="K215" i="40"/>
  <c r="E213" i="40"/>
  <c r="M213" i="40"/>
  <c r="O15" i="39"/>
  <c r="AM213" i="40"/>
  <c r="AA213" i="40"/>
  <c r="G215" i="40"/>
  <c r="K213" i="40"/>
  <c r="C191" i="41"/>
  <c r="O191" i="41" s="1"/>
  <c r="C188" i="41"/>
  <c r="O188" i="41" s="1"/>
  <c r="O6" i="41"/>
  <c r="C192" i="41"/>
  <c r="O192" i="41" s="1"/>
  <c r="E203" i="40"/>
  <c r="C187" i="41"/>
  <c r="O187" i="41" s="1"/>
  <c r="J204" i="40"/>
  <c r="M203" i="40"/>
  <c r="G209" i="40"/>
  <c r="J201" i="40"/>
  <c r="L198" i="40"/>
  <c r="N205" i="40"/>
  <c r="O113" i="39"/>
  <c r="N203" i="40"/>
  <c r="G198" i="40"/>
  <c r="M205" i="40"/>
  <c r="E199" i="40"/>
  <c r="K207" i="40"/>
  <c r="N199" i="40"/>
  <c r="O169" i="39"/>
  <c r="I208" i="40"/>
  <c r="K201" i="40"/>
  <c r="BK145" i="40"/>
  <c r="C181" i="41"/>
  <c r="O181" i="41" s="1"/>
  <c r="F206" i="40"/>
  <c r="E204" i="40"/>
  <c r="C183" i="41"/>
  <c r="O183" i="41" s="1"/>
  <c r="J208" i="40"/>
  <c r="F207" i="40"/>
  <c r="J200" i="40"/>
  <c r="E205" i="40"/>
  <c r="H199" i="40"/>
  <c r="J207" i="40"/>
  <c r="J199" i="40"/>
  <c r="F198" i="40"/>
  <c r="E208" i="40"/>
  <c r="I205" i="40"/>
  <c r="O27" i="41"/>
  <c r="C171" i="41"/>
  <c r="C176" i="41"/>
  <c r="C189" i="41"/>
  <c r="O189" i="41" s="1"/>
  <c r="O26" i="41"/>
  <c r="C170" i="41"/>
  <c r="O25" i="41"/>
  <c r="C169" i="41"/>
  <c r="O31" i="41"/>
  <c r="C175" i="41"/>
  <c r="O30" i="41"/>
  <c r="C174" i="41"/>
  <c r="C113" i="41"/>
  <c r="F203" i="40"/>
  <c r="D204" i="40"/>
  <c r="M207" i="40"/>
  <c r="C145" i="41"/>
  <c r="O132" i="41"/>
  <c r="O23" i="41"/>
  <c r="C167" i="41"/>
  <c r="O22" i="41"/>
  <c r="C166" i="41"/>
  <c r="C49" i="41"/>
  <c r="C97" i="41"/>
  <c r="C185" i="41"/>
  <c r="O185" i="41" s="1"/>
  <c r="C81" i="41"/>
  <c r="C129" i="41"/>
  <c r="O116" i="41"/>
  <c r="C172" i="41"/>
  <c r="J209" i="40"/>
  <c r="N206" i="40"/>
  <c r="N198" i="40"/>
  <c r="D203" i="40"/>
  <c r="K199" i="40"/>
  <c r="I203" i="40"/>
  <c r="M200" i="40"/>
  <c r="O29" i="41"/>
  <c r="C173" i="41"/>
  <c r="C161" i="41"/>
  <c r="O161" i="41" s="1"/>
  <c r="C168" i="41"/>
  <c r="C65" i="41"/>
  <c r="C165" i="41"/>
  <c r="C33" i="41"/>
  <c r="N207" i="40"/>
  <c r="F199" i="40"/>
  <c r="G201" i="40"/>
  <c r="I207" i="40"/>
  <c r="K202" i="40"/>
  <c r="N208" i="40"/>
  <c r="F19" i="43"/>
  <c r="F208" i="40"/>
  <c r="M201" i="40"/>
  <c r="E201" i="40"/>
  <c r="K205" i="40"/>
  <c r="D202" i="40"/>
  <c r="M209" i="40"/>
  <c r="I206" i="40"/>
  <c r="I202" i="40"/>
  <c r="M199" i="40"/>
  <c r="I198" i="40"/>
  <c r="L205" i="40"/>
  <c r="D201" i="40"/>
  <c r="O65" i="40"/>
  <c r="I199" i="40"/>
  <c r="H208" i="40"/>
  <c r="L206" i="40"/>
  <c r="D205" i="40"/>
  <c r="H201" i="40"/>
  <c r="G211" i="39"/>
  <c r="K16" i="32"/>
  <c r="C7" i="2"/>
  <c r="O188" i="39"/>
  <c r="C217" i="39"/>
  <c r="C13" i="32"/>
  <c r="C28" i="32" s="1"/>
  <c r="O208" i="39"/>
  <c r="C9" i="32"/>
  <c r="C24" i="32" s="1"/>
  <c r="O204" i="39"/>
  <c r="C7" i="32"/>
  <c r="C22" i="32" s="1"/>
  <c r="O202" i="39"/>
  <c r="O191" i="40"/>
  <c r="C16" i="33"/>
  <c r="C34" i="33" s="1"/>
  <c r="O192" i="40"/>
  <c r="C17" i="33"/>
  <c r="C35" i="33" s="1"/>
  <c r="L197" i="40"/>
  <c r="L177" i="40"/>
  <c r="J211" i="39"/>
  <c r="J5" i="32"/>
  <c r="J16" i="32" s="1"/>
  <c r="BI197" i="40"/>
  <c r="M5" i="31"/>
  <c r="BI177" i="40"/>
  <c r="I5" i="30"/>
  <c r="AO197" i="40"/>
  <c r="AO177" i="40"/>
  <c r="E5" i="36"/>
  <c r="E19" i="36" s="1"/>
  <c r="BA193" i="40"/>
  <c r="Y197" i="40"/>
  <c r="I5" i="29"/>
  <c r="Y177" i="40"/>
  <c r="E5" i="34"/>
  <c r="E19" i="34" s="1"/>
  <c r="U193" i="40"/>
  <c r="I19" i="43"/>
  <c r="E207" i="40"/>
  <c r="E197" i="40"/>
  <c r="E177" i="40"/>
  <c r="N5" i="33"/>
  <c r="N193" i="40"/>
  <c r="O33" i="40"/>
  <c r="M211" i="39"/>
  <c r="M5" i="32"/>
  <c r="M16" i="32" s="1"/>
  <c r="O169" i="40"/>
  <c r="C202" i="40"/>
  <c r="C17" i="30"/>
  <c r="C35" i="30" s="1"/>
  <c r="AI209" i="40"/>
  <c r="AU176" i="40"/>
  <c r="AU170" i="40"/>
  <c r="C11" i="30"/>
  <c r="C29" i="30" s="1"/>
  <c r="AI203" i="40"/>
  <c r="AU166" i="40"/>
  <c r="C7" i="30"/>
  <c r="C25" i="30" s="1"/>
  <c r="AI199" i="40"/>
  <c r="AU191" i="40"/>
  <c r="C16" i="35"/>
  <c r="C34" i="35" s="1"/>
  <c r="C10" i="35"/>
  <c r="C28" i="35" s="1"/>
  <c r="AU185" i="40"/>
  <c r="C6" i="35"/>
  <c r="C24" i="35" s="1"/>
  <c r="AU181" i="40"/>
  <c r="AM193" i="40"/>
  <c r="G5" i="35"/>
  <c r="G19" i="35" s="1"/>
  <c r="AE113" i="40"/>
  <c r="AE164" i="40"/>
  <c r="S197" i="40"/>
  <c r="S177" i="40"/>
  <c r="AE189" i="40"/>
  <c r="C14" i="34"/>
  <c r="C32" i="34" s="1"/>
  <c r="C8" i="34"/>
  <c r="C26" i="34" s="1"/>
  <c r="AE183" i="40"/>
  <c r="W193" i="40"/>
  <c r="G5" i="34"/>
  <c r="G19" i="34" s="1"/>
  <c r="O200" i="39"/>
  <c r="O99" i="39"/>
  <c r="N5" i="31"/>
  <c r="BJ197" i="40"/>
  <c r="BJ177" i="40"/>
  <c r="F5" i="31"/>
  <c r="F19" i="31" s="1"/>
  <c r="BB197" i="40"/>
  <c r="BB177" i="40"/>
  <c r="J5" i="30"/>
  <c r="AP197" i="40"/>
  <c r="AP177" i="40"/>
  <c r="N5" i="36"/>
  <c r="N19" i="36" s="1"/>
  <c r="BJ193" i="40"/>
  <c r="F5" i="36"/>
  <c r="F19" i="36" s="1"/>
  <c r="BB193" i="40"/>
  <c r="J5" i="35"/>
  <c r="J19" i="35" s="1"/>
  <c r="AP193" i="40"/>
  <c r="J5" i="29"/>
  <c r="Z197" i="40"/>
  <c r="Z177" i="40"/>
  <c r="N5" i="34"/>
  <c r="N19" i="34" s="1"/>
  <c r="AD193" i="40"/>
  <c r="F5" i="34"/>
  <c r="F19" i="34" s="1"/>
  <c r="V193" i="40"/>
  <c r="J19" i="43"/>
  <c r="F209" i="40"/>
  <c r="J206" i="40"/>
  <c r="N201" i="40"/>
  <c r="F201" i="40"/>
  <c r="J198" i="40"/>
  <c r="J197" i="40"/>
  <c r="J177" i="40"/>
  <c r="L5" i="33"/>
  <c r="L193" i="40"/>
  <c r="O187" i="40"/>
  <c r="C12" i="33"/>
  <c r="C30" i="33" s="1"/>
  <c r="O188" i="40"/>
  <c r="C13" i="33"/>
  <c r="C31" i="33" s="1"/>
  <c r="O49" i="40"/>
  <c r="O174" i="40"/>
  <c r="C207" i="40"/>
  <c r="O182" i="40"/>
  <c r="C7" i="33"/>
  <c r="C25" i="33" s="1"/>
  <c r="M19" i="43"/>
  <c r="I197" i="40"/>
  <c r="I177" i="40"/>
  <c r="I5" i="33"/>
  <c r="I193" i="40"/>
  <c r="L209" i="40"/>
  <c r="L208" i="40"/>
  <c r="H205" i="40"/>
  <c r="L203" i="40"/>
  <c r="L201" i="40"/>
  <c r="C193" i="40"/>
  <c r="C6" i="33"/>
  <c r="C24" i="33" s="1"/>
  <c r="O181" i="40"/>
  <c r="K204" i="40"/>
  <c r="C199" i="40"/>
  <c r="O166" i="40"/>
  <c r="O165" i="40"/>
  <c r="C198" i="40"/>
  <c r="C164" i="41"/>
  <c r="L5" i="31"/>
  <c r="BH197" i="40"/>
  <c r="BH177" i="40"/>
  <c r="D5" i="31"/>
  <c r="D19" i="31" s="1"/>
  <c r="AZ197" i="40"/>
  <c r="AZ177" i="40"/>
  <c r="H5" i="30"/>
  <c r="AN197" i="40"/>
  <c r="AN177" i="40"/>
  <c r="L5" i="36"/>
  <c r="L19" i="36" s="1"/>
  <c r="BH193" i="40"/>
  <c r="D5" i="36"/>
  <c r="D19" i="36" s="1"/>
  <c r="AZ193" i="40"/>
  <c r="H5" i="35"/>
  <c r="H19" i="35" s="1"/>
  <c r="AN193" i="40"/>
  <c r="X197" i="40"/>
  <c r="H5" i="29"/>
  <c r="X177" i="40"/>
  <c r="L5" i="34"/>
  <c r="L19" i="34" s="1"/>
  <c r="AB193" i="40"/>
  <c r="D5" i="34"/>
  <c r="D19" i="34" s="1"/>
  <c r="T193" i="40"/>
  <c r="D19" i="43"/>
  <c r="D198" i="40"/>
  <c r="O172" i="40"/>
  <c r="C205" i="40"/>
  <c r="C203" i="40"/>
  <c r="O170" i="40"/>
  <c r="K198" i="40"/>
  <c r="O190" i="40"/>
  <c r="C15" i="33"/>
  <c r="C33" i="33" s="1"/>
  <c r="H211" i="39"/>
  <c r="H5" i="32"/>
  <c r="H16" i="32" s="1"/>
  <c r="C55" i="43"/>
  <c r="N56" i="43" s="1"/>
  <c r="BK176" i="40"/>
  <c r="C17" i="31"/>
  <c r="AY209" i="40"/>
  <c r="BK174" i="40"/>
  <c r="AY207" i="40"/>
  <c r="C15" i="31"/>
  <c r="C13" i="31"/>
  <c r="AY205" i="40"/>
  <c r="BK172" i="40"/>
  <c r="BK170" i="40"/>
  <c r="AY203" i="40"/>
  <c r="C11" i="31"/>
  <c r="BK168" i="40"/>
  <c r="C9" i="31"/>
  <c r="AY201" i="40"/>
  <c r="BK166" i="40"/>
  <c r="AY199" i="40"/>
  <c r="C7" i="31"/>
  <c r="BG177" i="40"/>
  <c r="K5" i="31"/>
  <c r="BG197" i="40"/>
  <c r="BK33" i="40"/>
  <c r="AI177" i="40"/>
  <c r="AI197" i="40"/>
  <c r="AU164" i="40"/>
  <c r="C16" i="36"/>
  <c r="C34" i="36" s="1"/>
  <c r="BK191" i="40"/>
  <c r="BK189" i="40"/>
  <c r="C14" i="36"/>
  <c r="C32" i="36" s="1"/>
  <c r="C12" i="36"/>
  <c r="C30" i="36" s="1"/>
  <c r="BK187" i="40"/>
  <c r="BK185" i="40"/>
  <c r="C10" i="36"/>
  <c r="C28" i="36" s="1"/>
  <c r="C8" i="36"/>
  <c r="C26" i="36" s="1"/>
  <c r="BK183" i="40"/>
  <c r="BK181" i="40"/>
  <c r="C6" i="36"/>
  <c r="C24" i="36" s="1"/>
  <c r="BC193" i="40"/>
  <c r="G5" i="36"/>
  <c r="G19" i="36" s="1"/>
  <c r="C16" i="29"/>
  <c r="S208" i="40"/>
  <c r="AE175" i="40"/>
  <c r="AE173" i="40"/>
  <c r="S206" i="40"/>
  <c r="C14" i="29"/>
  <c r="AE171" i="40"/>
  <c r="C12" i="29"/>
  <c r="S204" i="40"/>
  <c r="S202" i="40"/>
  <c r="C10" i="29"/>
  <c r="AE169" i="40"/>
  <c r="AE167" i="40"/>
  <c r="C8" i="29"/>
  <c r="S200" i="40"/>
  <c r="AE165" i="40"/>
  <c r="S198" i="40"/>
  <c r="C6" i="29"/>
  <c r="W177" i="40"/>
  <c r="W197" i="40"/>
  <c r="G5" i="29"/>
  <c r="G19" i="29" s="1"/>
  <c r="O161" i="40"/>
  <c r="G19" i="43"/>
  <c r="K206" i="40"/>
  <c r="K203" i="40"/>
  <c r="K200" i="40"/>
  <c r="K193" i="40"/>
  <c r="K5" i="33"/>
  <c r="H203" i="40"/>
  <c r="D200" i="40"/>
  <c r="C10" i="33"/>
  <c r="C28" i="33" s="1"/>
  <c r="O185" i="40"/>
  <c r="C208" i="40"/>
  <c r="O175" i="40"/>
  <c r="G197" i="40"/>
  <c r="G177" i="40"/>
  <c r="C15" i="30"/>
  <c r="C33" i="30" s="1"/>
  <c r="AI207" i="40"/>
  <c r="AU174" i="40"/>
  <c r="C14" i="35"/>
  <c r="C32" i="35" s="1"/>
  <c r="AU189" i="40"/>
  <c r="AE185" i="40"/>
  <c r="C10" i="34"/>
  <c r="C28" i="34" s="1"/>
  <c r="C12" i="2"/>
  <c r="C222" i="39"/>
  <c r="O193" i="39"/>
  <c r="C15" i="2"/>
  <c r="O196" i="39"/>
  <c r="O225" i="39" s="1"/>
  <c r="C225" i="39"/>
  <c r="C12" i="32"/>
  <c r="C27" i="32" s="1"/>
  <c r="O207" i="39"/>
  <c r="C6" i="32"/>
  <c r="C21" i="32" s="1"/>
  <c r="O201" i="39"/>
  <c r="N197" i="40"/>
  <c r="N177" i="40"/>
  <c r="H5" i="33"/>
  <c r="H193" i="40"/>
  <c r="O183" i="40"/>
  <c r="C8" i="33"/>
  <c r="C26" i="33" s="1"/>
  <c r="H207" i="40"/>
  <c r="L199" i="40"/>
  <c r="J5" i="33"/>
  <c r="J193" i="40"/>
  <c r="O171" i="40"/>
  <c r="C204" i="40"/>
  <c r="O180" i="40"/>
  <c r="G5" i="33"/>
  <c r="G193" i="40"/>
  <c r="N5" i="32"/>
  <c r="N16" i="32" s="1"/>
  <c r="F211" i="39"/>
  <c r="F5" i="32"/>
  <c r="F16" i="32" s="1"/>
  <c r="BE197" i="40"/>
  <c r="I5" i="31"/>
  <c r="BE177" i="40"/>
  <c r="M5" i="30"/>
  <c r="AS197" i="40"/>
  <c r="AS177" i="40"/>
  <c r="E5" i="30"/>
  <c r="E19" i="30" s="1"/>
  <c r="AK197" i="40"/>
  <c r="AK177" i="40"/>
  <c r="I5" i="36"/>
  <c r="I19" i="36" s="1"/>
  <c r="BE193" i="40"/>
  <c r="M5" i="35"/>
  <c r="M19" i="35" s="1"/>
  <c r="AS193" i="40"/>
  <c r="E5" i="35"/>
  <c r="E19" i="35" s="1"/>
  <c r="AK193" i="40"/>
  <c r="AC197" i="40"/>
  <c r="M5" i="29"/>
  <c r="AC177" i="40"/>
  <c r="U197" i="40"/>
  <c r="E5" i="29"/>
  <c r="E19" i="29" s="1"/>
  <c r="U177" i="40"/>
  <c r="I5" i="34"/>
  <c r="I19" i="34" s="1"/>
  <c r="Y193" i="40"/>
  <c r="I209" i="40"/>
  <c r="M208" i="40"/>
  <c r="M206" i="40"/>
  <c r="E206" i="40"/>
  <c r="M204" i="40"/>
  <c r="M202" i="40"/>
  <c r="E202" i="40"/>
  <c r="I201" i="40"/>
  <c r="E200" i="40"/>
  <c r="M198" i="40"/>
  <c r="E198" i="40"/>
  <c r="M197" i="40"/>
  <c r="M177" i="40"/>
  <c r="E5" i="33"/>
  <c r="E193" i="40"/>
  <c r="D197" i="40"/>
  <c r="D177" i="40"/>
  <c r="O164" i="40"/>
  <c r="C177" i="40"/>
  <c r="H19" i="43"/>
  <c r="H209" i="40"/>
  <c r="L207" i="40"/>
  <c r="H204" i="40"/>
  <c r="H202" i="40"/>
  <c r="L200" i="40"/>
  <c r="D199" i="40"/>
  <c r="K209" i="40"/>
  <c r="O173" i="40"/>
  <c r="C206" i="40"/>
  <c r="O167" i="40"/>
  <c r="C200" i="40"/>
  <c r="BK164" i="40"/>
  <c r="AY197" i="40"/>
  <c r="AY177" i="40"/>
  <c r="AU175" i="40"/>
  <c r="C16" i="30"/>
  <c r="C34" i="30" s="1"/>
  <c r="AI208" i="40"/>
  <c r="AU173" i="40"/>
  <c r="C14" i="30"/>
  <c r="C32" i="30" s="1"/>
  <c r="AI206" i="40"/>
  <c r="AU171" i="40"/>
  <c r="C12" i="30"/>
  <c r="C30" i="30" s="1"/>
  <c r="AI204" i="40"/>
  <c r="C10" i="30"/>
  <c r="C28" i="30" s="1"/>
  <c r="AI202" i="40"/>
  <c r="AU169" i="40"/>
  <c r="AU167" i="40"/>
  <c r="C8" i="30"/>
  <c r="C26" i="30" s="1"/>
  <c r="AI200" i="40"/>
  <c r="AU165" i="40"/>
  <c r="C6" i="30"/>
  <c r="C24" i="30" s="1"/>
  <c r="AI198" i="40"/>
  <c r="AM177" i="40"/>
  <c r="G5" i="30"/>
  <c r="G19" i="30" s="1"/>
  <c r="AM197" i="40"/>
  <c r="BK17" i="40"/>
  <c r="AU192" i="40"/>
  <c r="C17" i="35"/>
  <c r="C35" i="35" s="1"/>
  <c r="AU190" i="40"/>
  <c r="C15" i="35"/>
  <c r="C33" i="35" s="1"/>
  <c r="AU188" i="40"/>
  <c r="C13" i="35"/>
  <c r="C31" i="35" s="1"/>
  <c r="AU186" i="40"/>
  <c r="C11" i="35"/>
  <c r="C29" i="35" s="1"/>
  <c r="AU184" i="40"/>
  <c r="C9" i="35"/>
  <c r="C27" i="35" s="1"/>
  <c r="AU182" i="40"/>
  <c r="C7" i="35"/>
  <c r="C25" i="35" s="1"/>
  <c r="AQ193" i="40"/>
  <c r="K5" i="35"/>
  <c r="K19" i="35" s="1"/>
  <c r="AU17" i="40"/>
  <c r="AE33" i="40"/>
  <c r="AE192" i="40"/>
  <c r="C17" i="34"/>
  <c r="C35" i="34" s="1"/>
  <c r="AE190" i="40"/>
  <c r="C15" i="34"/>
  <c r="C33" i="34" s="1"/>
  <c r="AE188" i="40"/>
  <c r="C13" i="34"/>
  <c r="C31" i="34" s="1"/>
  <c r="AE186" i="40"/>
  <c r="C11" i="34"/>
  <c r="C29" i="34" s="1"/>
  <c r="AE184" i="40"/>
  <c r="C9" i="34"/>
  <c r="C27" i="34" s="1"/>
  <c r="AE182" i="40"/>
  <c r="C7" i="34"/>
  <c r="C25" i="34" s="1"/>
  <c r="AA193" i="40"/>
  <c r="K5" i="34"/>
  <c r="K19" i="34" s="1"/>
  <c r="AE17" i="40"/>
  <c r="O129" i="40"/>
  <c r="O81" i="40"/>
  <c r="K177" i="40"/>
  <c r="K197" i="40"/>
  <c r="O186" i="40"/>
  <c r="C11" i="33"/>
  <c r="C29" i="33" s="1"/>
  <c r="C8" i="2"/>
  <c r="C218" i="39"/>
  <c r="O189" i="39"/>
  <c r="C11" i="32"/>
  <c r="C26" i="32" s="1"/>
  <c r="O206" i="39"/>
  <c r="F197" i="40"/>
  <c r="F177" i="40"/>
  <c r="BA197" i="40"/>
  <c r="E5" i="31"/>
  <c r="E19" i="31" s="1"/>
  <c r="BA177" i="40"/>
  <c r="M5" i="36"/>
  <c r="M19" i="36" s="1"/>
  <c r="BI193" i="40"/>
  <c r="I5" i="35"/>
  <c r="I19" i="35" s="1"/>
  <c r="AO193" i="40"/>
  <c r="M5" i="34"/>
  <c r="M19" i="34" s="1"/>
  <c r="AC193" i="40"/>
  <c r="M5" i="33"/>
  <c r="M193" i="40"/>
  <c r="E211" i="39"/>
  <c r="E5" i="32"/>
  <c r="E16" i="32" s="1"/>
  <c r="AU172" i="40"/>
  <c r="C13" i="30"/>
  <c r="C31" i="30" s="1"/>
  <c r="AI205" i="40"/>
  <c r="AU168" i="40"/>
  <c r="C9" i="30"/>
  <c r="C27" i="30" s="1"/>
  <c r="AI201" i="40"/>
  <c r="AQ177" i="40"/>
  <c r="K5" i="30"/>
  <c r="AQ197" i="40"/>
  <c r="BK180" i="40"/>
  <c r="AY193" i="40"/>
  <c r="AU187" i="40"/>
  <c r="C12" i="35"/>
  <c r="C30" i="35" s="1"/>
  <c r="AU183" i="40"/>
  <c r="C8" i="35"/>
  <c r="C26" i="35" s="1"/>
  <c r="C16" i="34"/>
  <c r="C34" i="34" s="1"/>
  <c r="AE191" i="40"/>
  <c r="C12" i="34"/>
  <c r="C30" i="34" s="1"/>
  <c r="AE187" i="40"/>
  <c r="AE181" i="40"/>
  <c r="C6" i="34"/>
  <c r="C24" i="34" s="1"/>
  <c r="O145" i="40"/>
  <c r="O113" i="40"/>
  <c r="C11" i="2"/>
  <c r="C221" i="39"/>
  <c r="O192" i="39"/>
  <c r="C10" i="2"/>
  <c r="C220" i="39"/>
  <c r="O191" i="39"/>
  <c r="C6" i="2"/>
  <c r="C216" i="39"/>
  <c r="O187" i="39"/>
  <c r="C14" i="32"/>
  <c r="C29" i="32" s="1"/>
  <c r="O209" i="39"/>
  <c r="C10" i="32"/>
  <c r="C25" i="32" s="1"/>
  <c r="O205" i="39"/>
  <c r="N19" i="43"/>
  <c r="C14" i="2"/>
  <c r="C224" i="39"/>
  <c r="O195" i="39"/>
  <c r="C9" i="2"/>
  <c r="C219" i="39"/>
  <c r="O190" i="39"/>
  <c r="C13" i="2"/>
  <c r="C223" i="39"/>
  <c r="O194" i="39"/>
  <c r="K211" i="39"/>
  <c r="C8" i="32"/>
  <c r="C23" i="32" s="1"/>
  <c r="O203" i="39"/>
  <c r="G16" i="32"/>
  <c r="O29" i="39"/>
  <c r="J5" i="31"/>
  <c r="BF197" i="40"/>
  <c r="BF177" i="40"/>
  <c r="N5" i="30"/>
  <c r="AT197" i="40"/>
  <c r="AT177" i="40"/>
  <c r="F5" i="30"/>
  <c r="F19" i="30" s="1"/>
  <c r="AL197" i="40"/>
  <c r="AL177" i="40"/>
  <c r="J5" i="36"/>
  <c r="J19" i="36" s="1"/>
  <c r="BF193" i="40"/>
  <c r="N5" i="35"/>
  <c r="N19" i="35" s="1"/>
  <c r="AT193" i="40"/>
  <c r="F5" i="35"/>
  <c r="F19" i="35" s="1"/>
  <c r="AL193" i="40"/>
  <c r="N5" i="29"/>
  <c r="AD197" i="40"/>
  <c r="AD177" i="40"/>
  <c r="F5" i="29"/>
  <c r="F19" i="29" s="1"/>
  <c r="V197" i="40"/>
  <c r="V177" i="40"/>
  <c r="J5" i="34"/>
  <c r="J19" i="34" s="1"/>
  <c r="Z193" i="40"/>
  <c r="J205" i="40"/>
  <c r="N204" i="40"/>
  <c r="F204" i="40"/>
  <c r="J203" i="40"/>
  <c r="N202" i="40"/>
  <c r="F202" i="40"/>
  <c r="N200" i="40"/>
  <c r="F200" i="40"/>
  <c r="D5" i="33"/>
  <c r="D193" i="40"/>
  <c r="C14" i="33"/>
  <c r="C32" i="33" s="1"/>
  <c r="O189" i="40"/>
  <c r="K208" i="40"/>
  <c r="G211" i="41"/>
  <c r="E19" i="43"/>
  <c r="O184" i="40"/>
  <c r="C9" i="33"/>
  <c r="C27" i="33" s="1"/>
  <c r="D209" i="40"/>
  <c r="D208" i="40"/>
  <c r="L204" i="40"/>
  <c r="L202" i="40"/>
  <c r="H200" i="40"/>
  <c r="H198" i="40"/>
  <c r="H197" i="40"/>
  <c r="H177" i="40"/>
  <c r="G208" i="40"/>
  <c r="G206" i="40"/>
  <c r="G203" i="40"/>
  <c r="G200" i="40"/>
  <c r="I211" i="39"/>
  <c r="I5" i="32"/>
  <c r="I16" i="32" s="1"/>
  <c r="H5" i="31"/>
  <c r="BD197" i="40"/>
  <c r="BD177" i="40"/>
  <c r="L5" i="30"/>
  <c r="AR197" i="40"/>
  <c r="AR177" i="40"/>
  <c r="D5" i="30"/>
  <c r="D19" i="30" s="1"/>
  <c r="AJ197" i="40"/>
  <c r="AJ177" i="40"/>
  <c r="H5" i="36"/>
  <c r="H19" i="36" s="1"/>
  <c r="BD193" i="40"/>
  <c r="L5" i="35"/>
  <c r="L19" i="35" s="1"/>
  <c r="AR193" i="40"/>
  <c r="D5" i="35"/>
  <c r="D19" i="35" s="1"/>
  <c r="AJ193" i="40"/>
  <c r="AB197" i="40"/>
  <c r="L5" i="29"/>
  <c r="AB177" i="40"/>
  <c r="T197" i="40"/>
  <c r="D5" i="29"/>
  <c r="D19" i="29" s="1"/>
  <c r="T177" i="40"/>
  <c r="H5" i="34"/>
  <c r="H19" i="34" s="1"/>
  <c r="X193" i="40"/>
  <c r="L19" i="43"/>
  <c r="F5" i="33"/>
  <c r="F193" i="40"/>
  <c r="G207" i="40"/>
  <c r="G204" i="40"/>
  <c r="O168" i="40"/>
  <c r="C201" i="40"/>
  <c r="L211" i="39"/>
  <c r="L5" i="32"/>
  <c r="L16" i="32" s="1"/>
  <c r="D211" i="39"/>
  <c r="D5" i="32"/>
  <c r="D16" i="32" s="1"/>
  <c r="BK113" i="40"/>
  <c r="AU113" i="40"/>
  <c r="BK175" i="40"/>
  <c r="C16" i="31"/>
  <c r="AY208" i="40"/>
  <c r="C14" i="31"/>
  <c r="AY206" i="40"/>
  <c r="BK173" i="40"/>
  <c r="BK171" i="40"/>
  <c r="C12" i="31"/>
  <c r="AY204" i="40"/>
  <c r="BK169" i="40"/>
  <c r="C10" i="31"/>
  <c r="AY202" i="40"/>
  <c r="C8" i="31"/>
  <c r="AY200" i="40"/>
  <c r="BK167" i="40"/>
  <c r="BK165" i="40"/>
  <c r="C6" i="31"/>
  <c r="AY198" i="40"/>
  <c r="BC177" i="40"/>
  <c r="G5" i="31"/>
  <c r="G19" i="31" s="1"/>
  <c r="BC197" i="40"/>
  <c r="AU33" i="40"/>
  <c r="BK192" i="40"/>
  <c r="C17" i="36"/>
  <c r="C35" i="36" s="1"/>
  <c r="BK190" i="40"/>
  <c r="C15" i="36"/>
  <c r="C33" i="36" s="1"/>
  <c r="BK188" i="40"/>
  <c r="C13" i="36"/>
  <c r="C31" i="36" s="1"/>
  <c r="BK186" i="40"/>
  <c r="C11" i="36"/>
  <c r="C29" i="36" s="1"/>
  <c r="BK184" i="40"/>
  <c r="C9" i="36"/>
  <c r="C27" i="36" s="1"/>
  <c r="BK182" i="40"/>
  <c r="C7" i="36"/>
  <c r="C25" i="36" s="1"/>
  <c r="BG193" i="40"/>
  <c r="K5" i="36"/>
  <c r="K19" i="36" s="1"/>
  <c r="AU180" i="40"/>
  <c r="AI193" i="40"/>
  <c r="AE176" i="40"/>
  <c r="S209" i="40"/>
  <c r="C17" i="29"/>
  <c r="AE174" i="40"/>
  <c r="S207" i="40"/>
  <c r="C15" i="29"/>
  <c r="AE172" i="40"/>
  <c r="S205" i="40"/>
  <c r="C13" i="29"/>
  <c r="AE170" i="40"/>
  <c r="S203" i="40"/>
  <c r="C11" i="29"/>
  <c r="S201" i="40"/>
  <c r="C9" i="29"/>
  <c r="AE168" i="40"/>
  <c r="AE166" i="40"/>
  <c r="S199" i="40"/>
  <c r="C7" i="29"/>
  <c r="AA177" i="40"/>
  <c r="AA197" i="40"/>
  <c r="K5" i="29"/>
  <c r="S193" i="40"/>
  <c r="AE180" i="40"/>
  <c r="K19" i="43"/>
  <c r="O97" i="40"/>
  <c r="O176" i="40"/>
  <c r="C209" i="40"/>
  <c r="G205" i="40"/>
  <c r="G202" i="40"/>
  <c r="G199" i="40"/>
  <c r="C5" i="32"/>
  <c r="C211" i="39"/>
  <c r="N19" i="31" l="1"/>
  <c r="N19" i="29"/>
  <c r="N19" i="30"/>
  <c r="M19" i="29"/>
  <c r="M19" i="31"/>
  <c r="M19" i="30"/>
  <c r="L19" i="29"/>
  <c r="L19" i="30"/>
  <c r="L19" i="31"/>
  <c r="K19" i="29"/>
  <c r="K19" i="30"/>
  <c r="K19" i="31"/>
  <c r="D19" i="33"/>
  <c r="J19" i="33"/>
  <c r="L19" i="33"/>
  <c r="J19" i="30"/>
  <c r="J19" i="31"/>
  <c r="J19" i="29"/>
  <c r="F19" i="33"/>
  <c r="E19" i="33"/>
  <c r="H19" i="33"/>
  <c r="K19" i="33"/>
  <c r="I19" i="33"/>
  <c r="N19" i="33"/>
  <c r="M19" i="33"/>
  <c r="G19" i="33"/>
  <c r="P194" i="41"/>
  <c r="O214" i="40"/>
  <c r="P20" i="43"/>
  <c r="D14" i="47"/>
  <c r="I19" i="30"/>
  <c r="AU214" i="40"/>
  <c r="P56" i="43"/>
  <c r="D44" i="47" s="1"/>
  <c r="D22" i="47"/>
  <c r="AE214" i="40"/>
  <c r="P38" i="43"/>
  <c r="D18" i="47"/>
  <c r="I19" i="29"/>
  <c r="BK214" i="40"/>
  <c r="P74" i="43"/>
  <c r="D26" i="47"/>
  <c r="O32" i="32"/>
  <c r="I19" i="31"/>
  <c r="AU215" i="40"/>
  <c r="AE215" i="40"/>
  <c r="H19" i="30"/>
  <c r="H19" i="29"/>
  <c r="H19" i="31"/>
  <c r="V210" i="40"/>
  <c r="BK213" i="40"/>
  <c r="W210" i="40"/>
  <c r="O215" i="40"/>
  <c r="O223" i="39"/>
  <c r="AE213" i="40"/>
  <c r="O65" i="41"/>
  <c r="O145" i="41"/>
  <c r="O113" i="41"/>
  <c r="E30" i="47" s="1"/>
  <c r="C217" i="41"/>
  <c r="O97" i="41"/>
  <c r="O81" i="41"/>
  <c r="AU213" i="40"/>
  <c r="O33" i="41"/>
  <c r="O129" i="41"/>
  <c r="C218" i="41"/>
  <c r="O49" i="41"/>
  <c r="BK215" i="40"/>
  <c r="O219" i="39"/>
  <c r="AE203" i="40"/>
  <c r="O216" i="39"/>
  <c r="O165" i="41"/>
  <c r="C199" i="41"/>
  <c r="O173" i="41"/>
  <c r="C207" i="41"/>
  <c r="O166" i="41"/>
  <c r="C200" i="41"/>
  <c r="O175" i="41"/>
  <c r="C209" i="41"/>
  <c r="O170" i="41"/>
  <c r="C204" i="41"/>
  <c r="O171" i="41"/>
  <c r="C205" i="41"/>
  <c r="BC210" i="40"/>
  <c r="O211" i="39"/>
  <c r="D10" i="47" s="1"/>
  <c r="O201" i="40"/>
  <c r="AU208" i="40"/>
  <c r="O172" i="41"/>
  <c r="C206" i="41"/>
  <c r="O176" i="41"/>
  <c r="C210" i="41"/>
  <c r="AE206" i="40"/>
  <c r="O168" i="41"/>
  <c r="C202" i="41"/>
  <c r="O167" i="41"/>
  <c r="C201" i="41"/>
  <c r="O174" i="41"/>
  <c r="C208" i="41"/>
  <c r="O169" i="41"/>
  <c r="C203" i="41"/>
  <c r="AU201" i="40"/>
  <c r="AQ210" i="40"/>
  <c r="M211" i="41"/>
  <c r="AA210" i="40"/>
  <c r="O208" i="40"/>
  <c r="O198" i="40"/>
  <c r="O205" i="41"/>
  <c r="AU205" i="40"/>
  <c r="AU198" i="40"/>
  <c r="AE201" i="40"/>
  <c r="AE205" i="40"/>
  <c r="AE209" i="40"/>
  <c r="O201" i="41"/>
  <c r="BK202" i="40"/>
  <c r="BK206" i="40"/>
  <c r="AE193" i="40"/>
  <c r="D17" i="47" s="1"/>
  <c r="BK198" i="40"/>
  <c r="AB210" i="40"/>
  <c r="E211" i="41"/>
  <c r="O205" i="40"/>
  <c r="O197" i="40"/>
  <c r="O199" i="40"/>
  <c r="AE202" i="40"/>
  <c r="O204" i="41"/>
  <c r="I210" i="40"/>
  <c r="AR210" i="40"/>
  <c r="AT210" i="40"/>
  <c r="AY210" i="40"/>
  <c r="I211" i="41"/>
  <c r="AC210" i="40"/>
  <c r="AS210" i="40"/>
  <c r="G210" i="40"/>
  <c r="AE204" i="40"/>
  <c r="BK203" i="40"/>
  <c r="AZ210" i="40"/>
  <c r="J210" i="40"/>
  <c r="BB210" i="40"/>
  <c r="F210" i="40"/>
  <c r="O206" i="40"/>
  <c r="O199" i="41"/>
  <c r="L211" i="41"/>
  <c r="AE198" i="40"/>
  <c r="BG210" i="40"/>
  <c r="O209" i="41"/>
  <c r="O202" i="40"/>
  <c r="AO210" i="40"/>
  <c r="O221" i="39"/>
  <c r="O218" i="39"/>
  <c r="O220" i="39"/>
  <c r="C166" i="36"/>
  <c r="C147" i="36"/>
  <c r="BD210" i="40"/>
  <c r="BF210" i="40"/>
  <c r="C170" i="30"/>
  <c r="C151" i="30"/>
  <c r="C163" i="30"/>
  <c r="C144" i="30"/>
  <c r="C172" i="30"/>
  <c r="C153" i="30"/>
  <c r="AI210" i="40"/>
  <c r="AU177" i="40"/>
  <c r="D20" i="47" s="1"/>
  <c r="O203" i="41"/>
  <c r="BH210" i="40"/>
  <c r="AE177" i="40"/>
  <c r="D16" i="47" s="1"/>
  <c r="S210" i="40"/>
  <c r="C174" i="30"/>
  <c r="C155" i="30"/>
  <c r="C20" i="32"/>
  <c r="C16" i="32"/>
  <c r="BK200" i="40"/>
  <c r="AD210" i="40"/>
  <c r="C162" i="34"/>
  <c r="C143" i="34"/>
  <c r="C169" i="35"/>
  <c r="C150" i="35"/>
  <c r="C66" i="35"/>
  <c r="C169" i="34"/>
  <c r="C150" i="34"/>
  <c r="C170" i="35"/>
  <c r="C151" i="35"/>
  <c r="C67" i="35"/>
  <c r="C174" i="35"/>
  <c r="C155" i="35"/>
  <c r="C71" i="35"/>
  <c r="AU202" i="40"/>
  <c r="AU206" i="40"/>
  <c r="N210" i="40"/>
  <c r="AE208" i="40"/>
  <c r="C165" i="36"/>
  <c r="C146" i="36"/>
  <c r="C169" i="36"/>
  <c r="C150" i="36"/>
  <c r="X210" i="40"/>
  <c r="C164" i="34"/>
  <c r="C145" i="34"/>
  <c r="C164" i="30"/>
  <c r="C145" i="30"/>
  <c r="E210" i="40"/>
  <c r="AE199" i="40"/>
  <c r="AE207" i="40"/>
  <c r="AU193" i="40"/>
  <c r="D21" i="47" s="1"/>
  <c r="C164" i="36"/>
  <c r="C145" i="36"/>
  <c r="C168" i="36"/>
  <c r="C149" i="36"/>
  <c r="C172" i="36"/>
  <c r="C153" i="36"/>
  <c r="T210" i="40"/>
  <c r="AJ210" i="40"/>
  <c r="H211" i="41"/>
  <c r="AL210" i="40"/>
  <c r="C172" i="34"/>
  <c r="C153" i="34"/>
  <c r="AM210" i="40"/>
  <c r="AU204" i="40"/>
  <c r="O200" i="40"/>
  <c r="D210" i="40"/>
  <c r="M210" i="40"/>
  <c r="U210" i="40"/>
  <c r="AK210" i="40"/>
  <c r="O206" i="41"/>
  <c r="O222" i="39"/>
  <c r="C166" i="34"/>
  <c r="C147" i="34"/>
  <c r="AU207" i="40"/>
  <c r="C163" i="36"/>
  <c r="C144" i="36"/>
  <c r="C167" i="36"/>
  <c r="C148" i="36"/>
  <c r="C171" i="36"/>
  <c r="C152" i="36"/>
  <c r="AU197" i="40"/>
  <c r="BK201" i="40"/>
  <c r="BK205" i="40"/>
  <c r="BK209" i="40"/>
  <c r="AN210" i="40"/>
  <c r="N211" i="41"/>
  <c r="Z210" i="40"/>
  <c r="C170" i="34"/>
  <c r="C151" i="34"/>
  <c r="AE197" i="40"/>
  <c r="C173" i="35"/>
  <c r="C154" i="35"/>
  <c r="C70" i="35"/>
  <c r="AU199" i="40"/>
  <c r="AU209" i="40"/>
  <c r="O202" i="41"/>
  <c r="O217" i="39"/>
  <c r="C170" i="36"/>
  <c r="C151" i="36"/>
  <c r="C174" i="36"/>
  <c r="C155" i="36"/>
  <c r="C168" i="34"/>
  <c r="C149" i="34"/>
  <c r="AU200" i="40"/>
  <c r="BE210" i="40"/>
  <c r="C177" i="41"/>
  <c r="O177" i="41" s="1"/>
  <c r="O164" i="41"/>
  <c r="BK204" i="40"/>
  <c r="C166" i="30"/>
  <c r="C147" i="30"/>
  <c r="BK177" i="40"/>
  <c r="D24" i="47" s="1"/>
  <c r="BA210" i="40"/>
  <c r="C165" i="34"/>
  <c r="C146" i="34"/>
  <c r="C173" i="34"/>
  <c r="C154" i="34"/>
  <c r="C166" i="35"/>
  <c r="C147" i="35"/>
  <c r="C63" i="35"/>
  <c r="O200" i="41"/>
  <c r="C171" i="35"/>
  <c r="C152" i="35"/>
  <c r="C68" i="35"/>
  <c r="C173" i="36"/>
  <c r="C154" i="36"/>
  <c r="BJ210" i="40"/>
  <c r="C167" i="35"/>
  <c r="C148" i="35"/>
  <c r="C64" i="35"/>
  <c r="AU203" i="40"/>
  <c r="L210" i="40"/>
  <c r="O209" i="40"/>
  <c r="BK208" i="40"/>
  <c r="H210" i="40"/>
  <c r="J211" i="41"/>
  <c r="O224" i="39"/>
  <c r="C165" i="35"/>
  <c r="C146" i="35"/>
  <c r="C62" i="35"/>
  <c r="BK193" i="40"/>
  <c r="D25" i="47" s="1"/>
  <c r="K211" i="41"/>
  <c r="K210" i="40"/>
  <c r="C163" i="34"/>
  <c r="C144" i="34"/>
  <c r="C167" i="34"/>
  <c r="C148" i="34"/>
  <c r="C171" i="34"/>
  <c r="C152" i="34"/>
  <c r="C164" i="35"/>
  <c r="C145" i="35"/>
  <c r="C61" i="35"/>
  <c r="C168" i="35"/>
  <c r="C149" i="35"/>
  <c r="C65" i="35"/>
  <c r="C172" i="35"/>
  <c r="C153" i="35"/>
  <c r="C69" i="35"/>
  <c r="C167" i="30"/>
  <c r="C148" i="30"/>
  <c r="C173" i="30"/>
  <c r="C154" i="30"/>
  <c r="BK197" i="40"/>
  <c r="O208" i="41"/>
  <c r="O177" i="40"/>
  <c r="D12" i="47" s="1"/>
  <c r="C210" i="40"/>
  <c r="O193" i="40"/>
  <c r="D13" i="47" s="1"/>
  <c r="O204" i="40"/>
  <c r="F211" i="41"/>
  <c r="AE200" i="40"/>
  <c r="BK199" i="40"/>
  <c r="BK207" i="40"/>
  <c r="O203" i="40"/>
  <c r="O207" i="40"/>
  <c r="O210" i="41"/>
  <c r="AP210" i="40"/>
  <c r="C163" i="35"/>
  <c r="C144" i="35"/>
  <c r="C60" i="35"/>
  <c r="Y210" i="40"/>
  <c r="BI210" i="40"/>
  <c r="O207" i="41"/>
  <c r="D211" i="41"/>
  <c r="P75" i="43" l="1"/>
  <c r="E28" i="47"/>
  <c r="D28" i="47"/>
  <c r="O217" i="41"/>
  <c r="D30" i="47"/>
  <c r="O218" i="41"/>
  <c r="D27" i="32"/>
  <c r="D23" i="32"/>
  <c r="E23" i="32" s="1"/>
  <c r="D28" i="32"/>
  <c r="D24" i="32"/>
  <c r="D20" i="32"/>
  <c r="D29" i="32"/>
  <c r="D25" i="32"/>
  <c r="D21" i="32"/>
  <c r="D26" i="32"/>
  <c r="D22" i="32"/>
  <c r="E22" i="32" s="1"/>
  <c r="O194" i="40"/>
  <c r="D15" i="47" s="1"/>
  <c r="O210" i="40"/>
  <c r="BK194" i="40"/>
  <c r="D27" i="47" s="1"/>
  <c r="BK210" i="40"/>
  <c r="C31" i="32"/>
  <c r="AU194" i="40"/>
  <c r="D23" i="47" s="1"/>
  <c r="AU210" i="40"/>
  <c r="AE210" i="40"/>
  <c r="AE194" i="40"/>
  <c r="D19" i="47" s="1"/>
  <c r="E27" i="32" l="1"/>
  <c r="F22" i="32"/>
  <c r="E20" i="32"/>
  <c r="F23" i="32"/>
  <c r="E26" i="32"/>
  <c r="E25" i="32"/>
  <c r="E29" i="32"/>
  <c r="E24" i="32"/>
  <c r="E21" i="32"/>
  <c r="E28" i="32"/>
  <c r="D31" i="32"/>
  <c r="F27" i="32" l="1"/>
  <c r="G27" i="32" s="1"/>
  <c r="F28" i="32"/>
  <c r="F29" i="32"/>
  <c r="F26" i="32"/>
  <c r="F20" i="32"/>
  <c r="F21" i="32"/>
  <c r="F24" i="32"/>
  <c r="F25" i="32"/>
  <c r="G23" i="32"/>
  <c r="G22" i="32"/>
  <c r="H22" i="32" l="1"/>
  <c r="H23" i="32"/>
  <c r="G24" i="32"/>
  <c r="G20" i="32"/>
  <c r="G29" i="32"/>
  <c r="H27" i="32"/>
  <c r="G25" i="32"/>
  <c r="G21" i="32"/>
  <c r="G26" i="32"/>
  <c r="G28" i="32"/>
  <c r="C17" i="40"/>
  <c r="O17" i="40" l="1"/>
  <c r="C213" i="40"/>
  <c r="H26" i="32"/>
  <c r="H28" i="32"/>
  <c r="I27" i="32"/>
  <c r="H20" i="32"/>
  <c r="I23" i="32"/>
  <c r="H25" i="32"/>
  <c r="H29" i="32"/>
  <c r="H24" i="32"/>
  <c r="I22" i="32"/>
  <c r="H21" i="32"/>
  <c r="O213" i="40" l="1"/>
  <c r="I21" i="32"/>
  <c r="I24" i="32"/>
  <c r="I25" i="32"/>
  <c r="I20" i="32"/>
  <c r="I28" i="32"/>
  <c r="J22" i="32"/>
  <c r="I29" i="32"/>
  <c r="J23" i="32"/>
  <c r="J27" i="32"/>
  <c r="I26" i="32"/>
  <c r="D93" i="33"/>
  <c r="E93" i="33"/>
  <c r="F93" i="33"/>
  <c r="G93" i="33"/>
  <c r="H93" i="33"/>
  <c r="I93" i="33"/>
  <c r="J93" i="33"/>
  <c r="K93" i="33"/>
  <c r="L93" i="33"/>
  <c r="M93" i="33"/>
  <c r="N93" i="33"/>
  <c r="O93" i="33"/>
  <c r="P93" i="33"/>
  <c r="Q93" i="33"/>
  <c r="R93" i="33"/>
  <c r="S93" i="33"/>
  <c r="T93" i="33"/>
  <c r="U93" i="33"/>
  <c r="V93" i="33"/>
  <c r="W93" i="33"/>
  <c r="X93" i="33"/>
  <c r="Y93" i="33"/>
  <c r="Z93" i="33"/>
  <c r="AA93" i="33"/>
  <c r="C93" i="33"/>
  <c r="D93" i="36"/>
  <c r="E93" i="36"/>
  <c r="F93" i="36"/>
  <c r="G93" i="36"/>
  <c r="H93" i="36"/>
  <c r="I93" i="36"/>
  <c r="J93" i="36"/>
  <c r="K93" i="36"/>
  <c r="L93" i="36"/>
  <c r="M93" i="36"/>
  <c r="N93" i="36"/>
  <c r="O93" i="36"/>
  <c r="P93" i="36"/>
  <c r="Q93" i="36"/>
  <c r="R93" i="36"/>
  <c r="S93" i="36"/>
  <c r="T93" i="36"/>
  <c r="U93" i="36"/>
  <c r="V93" i="36"/>
  <c r="W93" i="36"/>
  <c r="X93" i="36"/>
  <c r="Y93" i="36"/>
  <c r="Z93" i="36"/>
  <c r="AA93" i="36"/>
  <c r="D94" i="36"/>
  <c r="E94" i="36"/>
  <c r="F94" i="36"/>
  <c r="G94" i="36"/>
  <c r="H94" i="36"/>
  <c r="I94" i="36"/>
  <c r="J94" i="36"/>
  <c r="K94" i="36"/>
  <c r="L94" i="36"/>
  <c r="M94" i="36"/>
  <c r="N94" i="36"/>
  <c r="O94" i="36"/>
  <c r="P94" i="36"/>
  <c r="Q94" i="36"/>
  <c r="R94" i="36"/>
  <c r="S94" i="36"/>
  <c r="T94" i="36"/>
  <c r="U94" i="36"/>
  <c r="V94" i="36"/>
  <c r="W94" i="36"/>
  <c r="X94" i="36"/>
  <c r="Y94" i="36"/>
  <c r="Z94" i="36"/>
  <c r="AA94" i="36"/>
  <c r="D95" i="36"/>
  <c r="E95" i="36"/>
  <c r="F95" i="36"/>
  <c r="G95" i="36"/>
  <c r="H95" i="36"/>
  <c r="I95" i="36"/>
  <c r="J95" i="36"/>
  <c r="K95" i="36"/>
  <c r="L95" i="36"/>
  <c r="M95" i="36"/>
  <c r="N95" i="36"/>
  <c r="O95" i="36"/>
  <c r="P95" i="36"/>
  <c r="Q95" i="36"/>
  <c r="R95" i="36"/>
  <c r="S95" i="36"/>
  <c r="T95" i="36"/>
  <c r="U95" i="36"/>
  <c r="V95" i="36"/>
  <c r="W95" i="36"/>
  <c r="X95" i="36"/>
  <c r="Y95" i="36"/>
  <c r="Z95" i="36"/>
  <c r="AA95" i="36"/>
  <c r="D96" i="36"/>
  <c r="E96" i="36"/>
  <c r="F96" i="36"/>
  <c r="G96" i="36"/>
  <c r="H96" i="36"/>
  <c r="I96" i="36"/>
  <c r="J96" i="36"/>
  <c r="K96" i="36"/>
  <c r="L96" i="36"/>
  <c r="M96" i="36"/>
  <c r="N96" i="36"/>
  <c r="O96" i="36"/>
  <c r="P96" i="36"/>
  <c r="Q96" i="36"/>
  <c r="R96" i="36"/>
  <c r="S96" i="36"/>
  <c r="T96" i="36"/>
  <c r="U96" i="36"/>
  <c r="V96" i="36"/>
  <c r="W96" i="36"/>
  <c r="X96" i="36"/>
  <c r="Y96" i="36"/>
  <c r="Z96" i="36"/>
  <c r="AA96" i="36"/>
  <c r="D97" i="36"/>
  <c r="E97" i="36"/>
  <c r="F97" i="36"/>
  <c r="G97" i="36"/>
  <c r="H97" i="36"/>
  <c r="I97" i="36"/>
  <c r="J97" i="36"/>
  <c r="K97" i="36"/>
  <c r="L97" i="36"/>
  <c r="M97" i="36"/>
  <c r="N97" i="36"/>
  <c r="O97" i="36"/>
  <c r="P97" i="36"/>
  <c r="Q97" i="36"/>
  <c r="R97" i="36"/>
  <c r="S97" i="36"/>
  <c r="T97" i="36"/>
  <c r="U97" i="36"/>
  <c r="V97" i="36"/>
  <c r="W97" i="36"/>
  <c r="X97" i="36"/>
  <c r="Y97" i="36"/>
  <c r="Z97" i="36"/>
  <c r="AA97" i="36"/>
  <c r="D98" i="36"/>
  <c r="E98" i="36"/>
  <c r="F98" i="36"/>
  <c r="G98" i="36"/>
  <c r="H98" i="36"/>
  <c r="I98" i="36"/>
  <c r="J98" i="36"/>
  <c r="K98" i="36"/>
  <c r="L98" i="36"/>
  <c r="M98" i="36"/>
  <c r="N98" i="36"/>
  <c r="O98" i="36"/>
  <c r="P98" i="36"/>
  <c r="Q98" i="36"/>
  <c r="R98" i="36"/>
  <c r="S98" i="36"/>
  <c r="T98" i="36"/>
  <c r="U98" i="36"/>
  <c r="V98" i="36"/>
  <c r="W98" i="36"/>
  <c r="X98" i="36"/>
  <c r="Y98" i="36"/>
  <c r="Z98" i="36"/>
  <c r="AA98" i="36"/>
  <c r="D99" i="36"/>
  <c r="E99" i="36"/>
  <c r="F99" i="36"/>
  <c r="G99" i="36"/>
  <c r="H99" i="36"/>
  <c r="I99" i="36"/>
  <c r="J99" i="36"/>
  <c r="K99" i="36"/>
  <c r="L99" i="36"/>
  <c r="M99" i="36"/>
  <c r="N99" i="36"/>
  <c r="O99" i="36"/>
  <c r="P99" i="36"/>
  <c r="Q99" i="36"/>
  <c r="R99" i="36"/>
  <c r="S99" i="36"/>
  <c r="T99" i="36"/>
  <c r="U99" i="36"/>
  <c r="V99" i="36"/>
  <c r="W99" i="36"/>
  <c r="X99" i="36"/>
  <c r="Y99" i="36"/>
  <c r="Z99" i="36"/>
  <c r="AA99" i="36"/>
  <c r="D100" i="36"/>
  <c r="E100" i="36"/>
  <c r="F100" i="36"/>
  <c r="G100" i="36"/>
  <c r="H100" i="36"/>
  <c r="I100" i="36"/>
  <c r="J100" i="36"/>
  <c r="K100" i="36"/>
  <c r="L100" i="36"/>
  <c r="M100" i="36"/>
  <c r="N100" i="36"/>
  <c r="O100" i="36"/>
  <c r="P100" i="36"/>
  <c r="Q100" i="36"/>
  <c r="R100" i="36"/>
  <c r="S100" i="36"/>
  <c r="T100" i="36"/>
  <c r="U100" i="36"/>
  <c r="V100" i="36"/>
  <c r="W100" i="36"/>
  <c r="X100" i="36"/>
  <c r="Y100" i="36"/>
  <c r="Z100" i="36"/>
  <c r="AA100" i="36"/>
  <c r="D101" i="36"/>
  <c r="E101" i="36"/>
  <c r="F101" i="36"/>
  <c r="G101" i="36"/>
  <c r="H101" i="36"/>
  <c r="I101" i="36"/>
  <c r="J101" i="36"/>
  <c r="K101" i="36"/>
  <c r="L101" i="36"/>
  <c r="M101" i="36"/>
  <c r="N101" i="36"/>
  <c r="O101" i="36"/>
  <c r="P101" i="36"/>
  <c r="Q101" i="36"/>
  <c r="R101" i="36"/>
  <c r="S101" i="36"/>
  <c r="T101" i="36"/>
  <c r="U101" i="36"/>
  <c r="V101" i="36"/>
  <c r="W101" i="36"/>
  <c r="X101" i="36"/>
  <c r="Y101" i="36"/>
  <c r="Z101" i="36"/>
  <c r="AA101" i="36"/>
  <c r="D102" i="36"/>
  <c r="E102" i="36"/>
  <c r="F102" i="36"/>
  <c r="G102" i="36"/>
  <c r="H102" i="36"/>
  <c r="I102" i="36"/>
  <c r="J102" i="36"/>
  <c r="K102" i="36"/>
  <c r="L102" i="36"/>
  <c r="M102" i="36"/>
  <c r="N102" i="36"/>
  <c r="O102" i="36"/>
  <c r="P102" i="36"/>
  <c r="Q102" i="36"/>
  <c r="R102" i="36"/>
  <c r="S102" i="36"/>
  <c r="T102" i="36"/>
  <c r="U102" i="36"/>
  <c r="V102" i="36"/>
  <c r="W102" i="36"/>
  <c r="X102" i="36"/>
  <c r="Y102" i="36"/>
  <c r="Z102" i="36"/>
  <c r="AA102" i="36"/>
  <c r="D103" i="36"/>
  <c r="E103" i="36"/>
  <c r="F103" i="36"/>
  <c r="G103" i="36"/>
  <c r="H103" i="36"/>
  <c r="I103" i="36"/>
  <c r="J103" i="36"/>
  <c r="K103" i="36"/>
  <c r="L103" i="36"/>
  <c r="M103" i="36"/>
  <c r="N103" i="36"/>
  <c r="O103" i="36"/>
  <c r="P103" i="36"/>
  <c r="Q103" i="36"/>
  <c r="R103" i="36"/>
  <c r="S103" i="36"/>
  <c r="T103" i="36"/>
  <c r="U103" i="36"/>
  <c r="V103" i="36"/>
  <c r="W103" i="36"/>
  <c r="X103" i="36"/>
  <c r="Y103" i="36"/>
  <c r="Z103" i="36"/>
  <c r="AA103" i="36"/>
  <c r="D104" i="36"/>
  <c r="E104" i="36"/>
  <c r="F104" i="36"/>
  <c r="G104" i="36"/>
  <c r="H104" i="36"/>
  <c r="I104" i="36"/>
  <c r="J104" i="36"/>
  <c r="K104" i="36"/>
  <c r="L104" i="36"/>
  <c r="M104" i="36"/>
  <c r="N104" i="36"/>
  <c r="O104" i="36"/>
  <c r="P104" i="36"/>
  <c r="Q104" i="36"/>
  <c r="R104" i="36"/>
  <c r="S104" i="36"/>
  <c r="T104" i="36"/>
  <c r="U104" i="36"/>
  <c r="V104" i="36"/>
  <c r="W104" i="36"/>
  <c r="X104" i="36"/>
  <c r="Y104" i="36"/>
  <c r="Z104" i="36"/>
  <c r="AA104" i="36"/>
  <c r="D105" i="36"/>
  <c r="E105" i="36"/>
  <c r="F105" i="36"/>
  <c r="G105" i="36"/>
  <c r="H105" i="36"/>
  <c r="I105" i="36"/>
  <c r="J105" i="36"/>
  <c r="K105" i="36"/>
  <c r="L105" i="36"/>
  <c r="M105" i="36"/>
  <c r="N105" i="36"/>
  <c r="O105" i="36"/>
  <c r="P105" i="36"/>
  <c r="Q105" i="36"/>
  <c r="R105" i="36"/>
  <c r="S105" i="36"/>
  <c r="T105" i="36"/>
  <c r="U105" i="36"/>
  <c r="V105" i="36"/>
  <c r="W105" i="36"/>
  <c r="X105" i="36"/>
  <c r="Y105" i="36"/>
  <c r="Z105" i="36"/>
  <c r="AA105" i="36"/>
  <c r="C94" i="36"/>
  <c r="C60" i="36" s="1"/>
  <c r="C95" i="36"/>
  <c r="C61" i="36" s="1"/>
  <c r="C96" i="36"/>
  <c r="C62" i="36" s="1"/>
  <c r="C97" i="36"/>
  <c r="C63" i="36" s="1"/>
  <c r="C98" i="36"/>
  <c r="C64" i="36" s="1"/>
  <c r="C99" i="36"/>
  <c r="C65" i="36" s="1"/>
  <c r="C100" i="36"/>
  <c r="C66" i="36" s="1"/>
  <c r="C101" i="36"/>
  <c r="C67" i="36" s="1"/>
  <c r="C102" i="36"/>
  <c r="C68" i="36" s="1"/>
  <c r="C103" i="36"/>
  <c r="C69" i="36" s="1"/>
  <c r="C104" i="36"/>
  <c r="C70" i="36" s="1"/>
  <c r="C105" i="36"/>
  <c r="C71" i="36" s="1"/>
  <c r="C93" i="36"/>
  <c r="D93" i="35"/>
  <c r="E93" i="35"/>
  <c r="F93" i="35"/>
  <c r="G93" i="35"/>
  <c r="H93" i="35"/>
  <c r="I93" i="35"/>
  <c r="J93" i="35"/>
  <c r="K93" i="35"/>
  <c r="L93" i="35"/>
  <c r="M93" i="35"/>
  <c r="N93" i="35"/>
  <c r="O93" i="35"/>
  <c r="P93" i="35"/>
  <c r="Q93" i="35"/>
  <c r="R93" i="35"/>
  <c r="S93" i="35"/>
  <c r="T93" i="35"/>
  <c r="U93" i="35"/>
  <c r="V93" i="35"/>
  <c r="W93" i="35"/>
  <c r="X93" i="35"/>
  <c r="Y93" i="35"/>
  <c r="Z93" i="35"/>
  <c r="AA93" i="35"/>
  <c r="D94" i="35"/>
  <c r="E94" i="35"/>
  <c r="F94" i="35"/>
  <c r="G94" i="35"/>
  <c r="H94" i="35"/>
  <c r="I94" i="35"/>
  <c r="J94" i="35"/>
  <c r="K94" i="35"/>
  <c r="L94" i="35"/>
  <c r="M94" i="35"/>
  <c r="N94" i="35"/>
  <c r="O94" i="35"/>
  <c r="P94" i="35"/>
  <c r="Q94" i="35"/>
  <c r="R94" i="35"/>
  <c r="S94" i="35"/>
  <c r="T94" i="35"/>
  <c r="U94" i="35"/>
  <c r="V94" i="35"/>
  <c r="W94" i="35"/>
  <c r="X94" i="35"/>
  <c r="Y94" i="35"/>
  <c r="Z94" i="35"/>
  <c r="AA94" i="35"/>
  <c r="D95" i="35"/>
  <c r="E95" i="35"/>
  <c r="F95" i="35"/>
  <c r="G95" i="35"/>
  <c r="H95" i="35"/>
  <c r="I95" i="35"/>
  <c r="J95" i="35"/>
  <c r="K95" i="35"/>
  <c r="L95" i="35"/>
  <c r="M95" i="35"/>
  <c r="N95" i="35"/>
  <c r="O95" i="35"/>
  <c r="P95" i="35"/>
  <c r="Q95" i="35"/>
  <c r="R95" i="35"/>
  <c r="S95" i="35"/>
  <c r="T95" i="35"/>
  <c r="U95" i="35"/>
  <c r="V95" i="35"/>
  <c r="W95" i="35"/>
  <c r="X95" i="35"/>
  <c r="Y95" i="35"/>
  <c r="Z95" i="35"/>
  <c r="AA95" i="35"/>
  <c r="D96" i="35"/>
  <c r="E96" i="35"/>
  <c r="F96" i="35"/>
  <c r="G96" i="35"/>
  <c r="H96" i="35"/>
  <c r="I96" i="35"/>
  <c r="J96" i="35"/>
  <c r="K96" i="35"/>
  <c r="L96" i="35"/>
  <c r="M96" i="35"/>
  <c r="N96" i="35"/>
  <c r="O96" i="35"/>
  <c r="P96" i="35"/>
  <c r="Q96" i="35"/>
  <c r="R96" i="35"/>
  <c r="S96" i="35"/>
  <c r="T96" i="35"/>
  <c r="U96" i="35"/>
  <c r="V96" i="35"/>
  <c r="W96" i="35"/>
  <c r="X96" i="35"/>
  <c r="Y96" i="35"/>
  <c r="Z96" i="35"/>
  <c r="AA96" i="35"/>
  <c r="D97" i="35"/>
  <c r="E97" i="35"/>
  <c r="F97" i="35"/>
  <c r="G97" i="35"/>
  <c r="H97" i="35"/>
  <c r="I97" i="35"/>
  <c r="J97" i="35"/>
  <c r="K97" i="35"/>
  <c r="L97" i="35"/>
  <c r="M97" i="35"/>
  <c r="N97" i="35"/>
  <c r="O97" i="35"/>
  <c r="P97" i="35"/>
  <c r="Q97" i="35"/>
  <c r="R97" i="35"/>
  <c r="S97" i="35"/>
  <c r="T97" i="35"/>
  <c r="U97" i="35"/>
  <c r="V97" i="35"/>
  <c r="W97" i="35"/>
  <c r="X97" i="35"/>
  <c r="Y97" i="35"/>
  <c r="Z97" i="35"/>
  <c r="AA97" i="35"/>
  <c r="D98" i="35"/>
  <c r="E98" i="35"/>
  <c r="F98" i="35"/>
  <c r="G98" i="35"/>
  <c r="H98" i="35"/>
  <c r="I98" i="35"/>
  <c r="J98" i="35"/>
  <c r="K98" i="35"/>
  <c r="L98" i="35"/>
  <c r="M98" i="35"/>
  <c r="N98" i="35"/>
  <c r="O98" i="35"/>
  <c r="P98" i="35"/>
  <c r="Q98" i="35"/>
  <c r="R98" i="35"/>
  <c r="S98" i="35"/>
  <c r="T98" i="35"/>
  <c r="U98" i="35"/>
  <c r="V98" i="35"/>
  <c r="W98" i="35"/>
  <c r="X98" i="35"/>
  <c r="Y98" i="35"/>
  <c r="Z98" i="35"/>
  <c r="AA98" i="35"/>
  <c r="D99" i="35"/>
  <c r="E99" i="35"/>
  <c r="F99" i="35"/>
  <c r="G99" i="35"/>
  <c r="H99" i="35"/>
  <c r="I99" i="35"/>
  <c r="J99" i="35"/>
  <c r="K99" i="35"/>
  <c r="L99" i="35"/>
  <c r="M99" i="35"/>
  <c r="N99" i="35"/>
  <c r="O99" i="35"/>
  <c r="P99" i="35"/>
  <c r="Q99" i="35"/>
  <c r="R99" i="35"/>
  <c r="S99" i="35"/>
  <c r="T99" i="35"/>
  <c r="U99" i="35"/>
  <c r="V99" i="35"/>
  <c r="W99" i="35"/>
  <c r="X99" i="35"/>
  <c r="Y99" i="35"/>
  <c r="Z99" i="35"/>
  <c r="AA99" i="35"/>
  <c r="D100" i="35"/>
  <c r="E100" i="35"/>
  <c r="F100" i="35"/>
  <c r="G100" i="35"/>
  <c r="H100" i="35"/>
  <c r="I100" i="35"/>
  <c r="J100" i="35"/>
  <c r="K100" i="35"/>
  <c r="L100" i="35"/>
  <c r="M100" i="35"/>
  <c r="N100" i="35"/>
  <c r="O100" i="35"/>
  <c r="P100" i="35"/>
  <c r="Q100" i="35"/>
  <c r="R100" i="35"/>
  <c r="S100" i="35"/>
  <c r="T100" i="35"/>
  <c r="U100" i="35"/>
  <c r="V100" i="35"/>
  <c r="W100" i="35"/>
  <c r="X100" i="35"/>
  <c r="Y100" i="35"/>
  <c r="Z100" i="35"/>
  <c r="AA100" i="35"/>
  <c r="D101" i="35"/>
  <c r="E101" i="35"/>
  <c r="F101" i="35"/>
  <c r="G101" i="35"/>
  <c r="H101" i="35"/>
  <c r="I101" i="35"/>
  <c r="J101" i="35"/>
  <c r="K101" i="35"/>
  <c r="L101" i="35"/>
  <c r="M101" i="35"/>
  <c r="N101" i="35"/>
  <c r="O101" i="35"/>
  <c r="P101" i="35"/>
  <c r="Q101" i="35"/>
  <c r="R101" i="35"/>
  <c r="S101" i="35"/>
  <c r="T101" i="35"/>
  <c r="U101" i="35"/>
  <c r="V101" i="35"/>
  <c r="W101" i="35"/>
  <c r="X101" i="35"/>
  <c r="Y101" i="35"/>
  <c r="Z101" i="35"/>
  <c r="AA101" i="35"/>
  <c r="D102" i="35"/>
  <c r="E102" i="35"/>
  <c r="F102" i="35"/>
  <c r="G102" i="35"/>
  <c r="H102" i="35"/>
  <c r="I102" i="35"/>
  <c r="J102" i="35"/>
  <c r="K102" i="35"/>
  <c r="L102" i="35"/>
  <c r="M102" i="35"/>
  <c r="N102" i="35"/>
  <c r="O102" i="35"/>
  <c r="P102" i="35"/>
  <c r="Q102" i="35"/>
  <c r="R102" i="35"/>
  <c r="S102" i="35"/>
  <c r="T102" i="35"/>
  <c r="U102" i="35"/>
  <c r="V102" i="35"/>
  <c r="W102" i="35"/>
  <c r="X102" i="35"/>
  <c r="Y102" i="35"/>
  <c r="Z102" i="35"/>
  <c r="AA102" i="35"/>
  <c r="D103" i="35"/>
  <c r="E103" i="35"/>
  <c r="F103" i="35"/>
  <c r="G103" i="35"/>
  <c r="H103" i="35"/>
  <c r="I103" i="35"/>
  <c r="J103" i="35"/>
  <c r="K103" i="35"/>
  <c r="L103" i="35"/>
  <c r="M103" i="35"/>
  <c r="N103" i="35"/>
  <c r="O103" i="35"/>
  <c r="P103" i="35"/>
  <c r="Q103" i="35"/>
  <c r="R103" i="35"/>
  <c r="S103" i="35"/>
  <c r="T103" i="35"/>
  <c r="U103" i="35"/>
  <c r="V103" i="35"/>
  <c r="W103" i="35"/>
  <c r="X103" i="35"/>
  <c r="Y103" i="35"/>
  <c r="Z103" i="35"/>
  <c r="AA103" i="35"/>
  <c r="D104" i="35"/>
  <c r="E104" i="35"/>
  <c r="F104" i="35"/>
  <c r="G104" i="35"/>
  <c r="H104" i="35"/>
  <c r="I104" i="35"/>
  <c r="J104" i="35"/>
  <c r="K104" i="35"/>
  <c r="L104" i="35"/>
  <c r="M104" i="35"/>
  <c r="N104" i="35"/>
  <c r="O104" i="35"/>
  <c r="P104" i="35"/>
  <c r="Q104" i="35"/>
  <c r="R104" i="35"/>
  <c r="S104" i="35"/>
  <c r="T104" i="35"/>
  <c r="U104" i="35"/>
  <c r="V104" i="35"/>
  <c r="W104" i="35"/>
  <c r="X104" i="35"/>
  <c r="Y104" i="35"/>
  <c r="Z104" i="35"/>
  <c r="AA104" i="35"/>
  <c r="D105" i="35"/>
  <c r="E105" i="35"/>
  <c r="F105" i="35"/>
  <c r="G105" i="35"/>
  <c r="H105" i="35"/>
  <c r="I105" i="35"/>
  <c r="J105" i="35"/>
  <c r="K105" i="35"/>
  <c r="L105" i="35"/>
  <c r="M105" i="35"/>
  <c r="N105" i="35"/>
  <c r="O105" i="35"/>
  <c r="P105" i="35"/>
  <c r="Q105" i="35"/>
  <c r="R105" i="35"/>
  <c r="S105" i="35"/>
  <c r="T105" i="35"/>
  <c r="U105" i="35"/>
  <c r="V105" i="35"/>
  <c r="W105" i="35"/>
  <c r="X105" i="35"/>
  <c r="Y105" i="35"/>
  <c r="Z105" i="35"/>
  <c r="AA105" i="35"/>
  <c r="C94" i="35"/>
  <c r="C95" i="35"/>
  <c r="C96" i="35"/>
  <c r="C97" i="35"/>
  <c r="C98" i="35"/>
  <c r="C99" i="35"/>
  <c r="C100" i="35"/>
  <c r="C101" i="35"/>
  <c r="C102" i="35"/>
  <c r="C103" i="35"/>
  <c r="C104" i="35"/>
  <c r="C105" i="35"/>
  <c r="C93" i="35"/>
  <c r="D93" i="34"/>
  <c r="E93" i="34"/>
  <c r="F93" i="34"/>
  <c r="G93" i="34"/>
  <c r="H93" i="34"/>
  <c r="I93" i="34"/>
  <c r="J93" i="34"/>
  <c r="K93" i="34"/>
  <c r="L93" i="34"/>
  <c r="M93" i="34"/>
  <c r="N93" i="34"/>
  <c r="O93" i="34"/>
  <c r="P93" i="34"/>
  <c r="Q93" i="34"/>
  <c r="R93" i="34"/>
  <c r="S93" i="34"/>
  <c r="T93" i="34"/>
  <c r="U93" i="34"/>
  <c r="V93" i="34"/>
  <c r="W93" i="34"/>
  <c r="X93" i="34"/>
  <c r="Y93" i="34"/>
  <c r="Z93" i="34"/>
  <c r="AA93" i="34"/>
  <c r="D94" i="34"/>
  <c r="E94" i="34"/>
  <c r="F94" i="34"/>
  <c r="G94" i="34"/>
  <c r="H94" i="34"/>
  <c r="I94" i="34"/>
  <c r="J94" i="34"/>
  <c r="K94" i="34"/>
  <c r="L94" i="34"/>
  <c r="M94" i="34"/>
  <c r="N94" i="34"/>
  <c r="O94" i="34"/>
  <c r="P94" i="34"/>
  <c r="Q94" i="34"/>
  <c r="R94" i="34"/>
  <c r="S94" i="34"/>
  <c r="T94" i="34"/>
  <c r="U94" i="34"/>
  <c r="V94" i="34"/>
  <c r="W94" i="34"/>
  <c r="X94" i="34"/>
  <c r="Y94" i="34"/>
  <c r="Z94" i="34"/>
  <c r="AA94" i="34"/>
  <c r="D95" i="34"/>
  <c r="E95" i="34"/>
  <c r="F95" i="34"/>
  <c r="G95" i="34"/>
  <c r="H95" i="34"/>
  <c r="I95" i="34"/>
  <c r="J95" i="34"/>
  <c r="K95" i="34"/>
  <c r="L95" i="34"/>
  <c r="M95" i="34"/>
  <c r="N95" i="34"/>
  <c r="O95" i="34"/>
  <c r="P95" i="34"/>
  <c r="Q95" i="34"/>
  <c r="R95" i="34"/>
  <c r="S95" i="34"/>
  <c r="T95" i="34"/>
  <c r="U95" i="34"/>
  <c r="V95" i="34"/>
  <c r="W95" i="34"/>
  <c r="X95" i="34"/>
  <c r="Y95" i="34"/>
  <c r="Z95" i="34"/>
  <c r="AA95" i="34"/>
  <c r="D96" i="34"/>
  <c r="E96" i="34"/>
  <c r="F96" i="34"/>
  <c r="G96" i="34"/>
  <c r="H96" i="34"/>
  <c r="I96" i="34"/>
  <c r="J96" i="34"/>
  <c r="K96" i="34"/>
  <c r="L96" i="34"/>
  <c r="M96" i="34"/>
  <c r="N96" i="34"/>
  <c r="O96" i="34"/>
  <c r="P96" i="34"/>
  <c r="Q96" i="34"/>
  <c r="R96" i="34"/>
  <c r="S96" i="34"/>
  <c r="T96" i="34"/>
  <c r="U96" i="34"/>
  <c r="V96" i="34"/>
  <c r="W96" i="34"/>
  <c r="X96" i="34"/>
  <c r="Y96" i="34"/>
  <c r="Z96" i="34"/>
  <c r="AA96" i="34"/>
  <c r="D97" i="34"/>
  <c r="E97" i="34"/>
  <c r="F97" i="34"/>
  <c r="G97" i="34"/>
  <c r="H97" i="34"/>
  <c r="I97" i="34"/>
  <c r="J97" i="34"/>
  <c r="K97" i="34"/>
  <c r="L97" i="34"/>
  <c r="M97" i="34"/>
  <c r="N97" i="34"/>
  <c r="O97" i="34"/>
  <c r="P97" i="34"/>
  <c r="Q97" i="34"/>
  <c r="R97" i="34"/>
  <c r="S97" i="34"/>
  <c r="T97" i="34"/>
  <c r="U97" i="34"/>
  <c r="V97" i="34"/>
  <c r="W97" i="34"/>
  <c r="X97" i="34"/>
  <c r="Y97" i="34"/>
  <c r="Z97" i="34"/>
  <c r="AA97" i="34"/>
  <c r="D98" i="34"/>
  <c r="E98" i="34"/>
  <c r="F98" i="34"/>
  <c r="G98" i="34"/>
  <c r="H98" i="34"/>
  <c r="I98" i="34"/>
  <c r="J98" i="34"/>
  <c r="K98" i="34"/>
  <c r="L98" i="34"/>
  <c r="M98" i="34"/>
  <c r="N98" i="34"/>
  <c r="O98" i="34"/>
  <c r="P98" i="34"/>
  <c r="Q98" i="34"/>
  <c r="R98" i="34"/>
  <c r="S98" i="34"/>
  <c r="T98" i="34"/>
  <c r="U98" i="34"/>
  <c r="V98" i="34"/>
  <c r="W98" i="34"/>
  <c r="X98" i="34"/>
  <c r="Y98" i="34"/>
  <c r="Z98" i="34"/>
  <c r="AA98" i="34"/>
  <c r="D99" i="34"/>
  <c r="E99" i="34"/>
  <c r="F99" i="34"/>
  <c r="G99" i="34"/>
  <c r="H99" i="34"/>
  <c r="I99" i="34"/>
  <c r="J99" i="34"/>
  <c r="K99" i="34"/>
  <c r="L99" i="34"/>
  <c r="M99" i="34"/>
  <c r="N99" i="34"/>
  <c r="O99" i="34"/>
  <c r="P99" i="34"/>
  <c r="Q99" i="34"/>
  <c r="R99" i="34"/>
  <c r="S99" i="34"/>
  <c r="T99" i="34"/>
  <c r="U99" i="34"/>
  <c r="V99" i="34"/>
  <c r="W99" i="34"/>
  <c r="X99" i="34"/>
  <c r="Y99" i="34"/>
  <c r="Z99" i="34"/>
  <c r="AA99" i="34"/>
  <c r="D100" i="34"/>
  <c r="E100" i="34"/>
  <c r="F100" i="34"/>
  <c r="G100" i="34"/>
  <c r="H100" i="34"/>
  <c r="I100" i="34"/>
  <c r="J100" i="34"/>
  <c r="K100" i="34"/>
  <c r="L100" i="34"/>
  <c r="M100" i="34"/>
  <c r="N100" i="34"/>
  <c r="O100" i="34"/>
  <c r="P100" i="34"/>
  <c r="Q100" i="34"/>
  <c r="R100" i="34"/>
  <c r="S100" i="34"/>
  <c r="T100" i="34"/>
  <c r="U100" i="34"/>
  <c r="V100" i="34"/>
  <c r="W100" i="34"/>
  <c r="X100" i="34"/>
  <c r="Y100" i="34"/>
  <c r="Z100" i="34"/>
  <c r="AA100" i="34"/>
  <c r="D101" i="34"/>
  <c r="E101" i="34"/>
  <c r="F101" i="34"/>
  <c r="G101" i="34"/>
  <c r="H101" i="34"/>
  <c r="I101" i="34"/>
  <c r="J101" i="34"/>
  <c r="K101" i="34"/>
  <c r="L101" i="34"/>
  <c r="M101" i="34"/>
  <c r="N101" i="34"/>
  <c r="O101" i="34"/>
  <c r="P101" i="34"/>
  <c r="Q101" i="34"/>
  <c r="R101" i="34"/>
  <c r="S101" i="34"/>
  <c r="T101" i="34"/>
  <c r="U101" i="34"/>
  <c r="V101" i="34"/>
  <c r="W101" i="34"/>
  <c r="X101" i="34"/>
  <c r="Y101" i="34"/>
  <c r="Z101" i="34"/>
  <c r="AA101" i="34"/>
  <c r="D102" i="34"/>
  <c r="E102" i="34"/>
  <c r="F102" i="34"/>
  <c r="G102" i="34"/>
  <c r="H102" i="34"/>
  <c r="I102" i="34"/>
  <c r="J102" i="34"/>
  <c r="K102" i="34"/>
  <c r="L102" i="34"/>
  <c r="M102" i="34"/>
  <c r="N102" i="34"/>
  <c r="O102" i="34"/>
  <c r="P102" i="34"/>
  <c r="Q102" i="34"/>
  <c r="R102" i="34"/>
  <c r="S102" i="34"/>
  <c r="T102" i="34"/>
  <c r="U102" i="34"/>
  <c r="V102" i="34"/>
  <c r="W102" i="34"/>
  <c r="X102" i="34"/>
  <c r="Y102" i="34"/>
  <c r="Z102" i="34"/>
  <c r="AA102" i="34"/>
  <c r="D103" i="34"/>
  <c r="E103" i="34"/>
  <c r="F103" i="34"/>
  <c r="G103" i="34"/>
  <c r="H103" i="34"/>
  <c r="I103" i="34"/>
  <c r="J103" i="34"/>
  <c r="K103" i="34"/>
  <c r="L103" i="34"/>
  <c r="M103" i="34"/>
  <c r="N103" i="34"/>
  <c r="O103" i="34"/>
  <c r="P103" i="34"/>
  <c r="Q103" i="34"/>
  <c r="R103" i="34"/>
  <c r="S103" i="34"/>
  <c r="T103" i="34"/>
  <c r="U103" i="34"/>
  <c r="V103" i="34"/>
  <c r="W103" i="34"/>
  <c r="X103" i="34"/>
  <c r="Y103" i="34"/>
  <c r="Z103" i="34"/>
  <c r="AA103" i="34"/>
  <c r="D104" i="34"/>
  <c r="E104" i="34"/>
  <c r="F104" i="34"/>
  <c r="G104" i="34"/>
  <c r="H104" i="34"/>
  <c r="I104" i="34"/>
  <c r="J104" i="34"/>
  <c r="K104" i="34"/>
  <c r="L104" i="34"/>
  <c r="M104" i="34"/>
  <c r="N104" i="34"/>
  <c r="O104" i="34"/>
  <c r="P104" i="34"/>
  <c r="Q104" i="34"/>
  <c r="R104" i="34"/>
  <c r="S104" i="34"/>
  <c r="T104" i="34"/>
  <c r="U104" i="34"/>
  <c r="V104" i="34"/>
  <c r="W104" i="34"/>
  <c r="X104" i="34"/>
  <c r="Y104" i="34"/>
  <c r="Z104" i="34"/>
  <c r="AA104" i="34"/>
  <c r="D105" i="34"/>
  <c r="E105" i="34"/>
  <c r="F105" i="34"/>
  <c r="G105" i="34"/>
  <c r="H105" i="34"/>
  <c r="I105" i="34"/>
  <c r="J105" i="34"/>
  <c r="K105" i="34"/>
  <c r="L105" i="34"/>
  <c r="M105" i="34"/>
  <c r="N105" i="34"/>
  <c r="O105" i="34"/>
  <c r="P105" i="34"/>
  <c r="Q105" i="34"/>
  <c r="R105" i="34"/>
  <c r="S105" i="34"/>
  <c r="T105" i="34"/>
  <c r="U105" i="34"/>
  <c r="V105" i="34"/>
  <c r="W105" i="34"/>
  <c r="X105" i="34"/>
  <c r="Y105" i="34"/>
  <c r="Z105" i="34"/>
  <c r="AA105" i="34"/>
  <c r="C94" i="34"/>
  <c r="C60" i="34" s="1"/>
  <c r="C95" i="34"/>
  <c r="C61" i="34" s="1"/>
  <c r="C96" i="34"/>
  <c r="C62" i="34" s="1"/>
  <c r="C97" i="34"/>
  <c r="C63" i="34" s="1"/>
  <c r="C98" i="34"/>
  <c r="C64" i="34" s="1"/>
  <c r="C99" i="34"/>
  <c r="C65" i="34" s="1"/>
  <c r="C100" i="34"/>
  <c r="C66" i="34" s="1"/>
  <c r="C101" i="34"/>
  <c r="C67" i="34" s="1"/>
  <c r="C102" i="34"/>
  <c r="C68" i="34" s="1"/>
  <c r="C103" i="34"/>
  <c r="C69" i="34" s="1"/>
  <c r="C104" i="34"/>
  <c r="C70" i="34" s="1"/>
  <c r="C105" i="34"/>
  <c r="C71" i="34" s="1"/>
  <c r="C93" i="34"/>
  <c r="D78" i="32"/>
  <c r="E78" i="32"/>
  <c r="F78" i="32"/>
  <c r="G78" i="32"/>
  <c r="H78" i="32"/>
  <c r="H54" i="32" s="1"/>
  <c r="I78" i="32"/>
  <c r="I57" i="32" s="1"/>
  <c r="J78" i="32"/>
  <c r="K78" i="32"/>
  <c r="L78" i="32"/>
  <c r="M78" i="32"/>
  <c r="N78" i="32"/>
  <c r="O78" i="32"/>
  <c r="P78" i="32"/>
  <c r="Q78" i="32"/>
  <c r="R78" i="32"/>
  <c r="S78" i="32"/>
  <c r="T78" i="32"/>
  <c r="U78" i="32"/>
  <c r="V78" i="32"/>
  <c r="W78" i="32"/>
  <c r="X78" i="32"/>
  <c r="Y78" i="32"/>
  <c r="Z78" i="32"/>
  <c r="AA78" i="32"/>
  <c r="C78" i="32"/>
  <c r="C68" i="33" l="1"/>
  <c r="C65" i="33"/>
  <c r="C67" i="33"/>
  <c r="C70" i="33"/>
  <c r="C62" i="33"/>
  <c r="C63" i="33"/>
  <c r="C66" i="33"/>
  <c r="C60" i="33"/>
  <c r="C64" i="33"/>
  <c r="C71" i="33"/>
  <c r="C61" i="33"/>
  <c r="C69" i="33"/>
  <c r="F52" i="32"/>
  <c r="F57" i="32"/>
  <c r="F54" i="32"/>
  <c r="F59" i="32"/>
  <c r="F50" i="32"/>
  <c r="F51" i="32"/>
  <c r="F55" i="32"/>
  <c r="F56" i="32"/>
  <c r="F58" i="32"/>
  <c r="H56" i="32"/>
  <c r="I52" i="32"/>
  <c r="E52" i="32"/>
  <c r="E57" i="32"/>
  <c r="E59" i="32"/>
  <c r="E50" i="32"/>
  <c r="E54" i="32"/>
  <c r="E58" i="32"/>
  <c r="E56" i="32"/>
  <c r="E51" i="32"/>
  <c r="E55" i="32"/>
  <c r="H50" i="32"/>
  <c r="H57" i="32"/>
  <c r="H52" i="32"/>
  <c r="D58" i="32"/>
  <c r="D55" i="32"/>
  <c r="D54" i="32"/>
  <c r="D52" i="32"/>
  <c r="D57" i="32"/>
  <c r="D50" i="32"/>
  <c r="D56" i="32"/>
  <c r="D59" i="32"/>
  <c r="D51" i="32"/>
  <c r="H59" i="32"/>
  <c r="C51" i="32"/>
  <c r="C55" i="32"/>
  <c r="C57" i="32"/>
  <c r="C56" i="32"/>
  <c r="C52" i="32"/>
  <c r="C59" i="32"/>
  <c r="C54" i="32"/>
  <c r="C58" i="32"/>
  <c r="G52" i="32"/>
  <c r="G57" i="32"/>
  <c r="G58" i="32"/>
  <c r="G50" i="32"/>
  <c r="G55" i="32"/>
  <c r="G54" i="32"/>
  <c r="G51" i="32"/>
  <c r="G56" i="32"/>
  <c r="G59" i="32"/>
  <c r="H58" i="32"/>
  <c r="H55" i="32"/>
  <c r="H51" i="32"/>
  <c r="I50" i="32"/>
  <c r="J20" i="32"/>
  <c r="I54" i="32"/>
  <c r="J24" i="32"/>
  <c r="J57" i="32"/>
  <c r="K27" i="32"/>
  <c r="I59" i="32"/>
  <c r="J29" i="32"/>
  <c r="I58" i="32"/>
  <c r="J28" i="32"/>
  <c r="I55" i="32"/>
  <c r="J25" i="32"/>
  <c r="I51" i="32"/>
  <c r="J21" i="32"/>
  <c r="I56" i="32"/>
  <c r="J26" i="32"/>
  <c r="K23" i="32"/>
  <c r="J52" i="32"/>
  <c r="K22" i="32"/>
  <c r="D90" i="43"/>
  <c r="D77" i="43" s="1"/>
  <c r="E90" i="43"/>
  <c r="E77" i="43" s="1"/>
  <c r="F90" i="43"/>
  <c r="F77" i="43" s="1"/>
  <c r="G90" i="43"/>
  <c r="G77" i="43" s="1"/>
  <c r="H90" i="43"/>
  <c r="H77" i="43" s="1"/>
  <c r="I90" i="43"/>
  <c r="I77" i="43" s="1"/>
  <c r="J90" i="43"/>
  <c r="J77" i="43" s="1"/>
  <c r="K90" i="43"/>
  <c r="K77" i="43" s="1"/>
  <c r="L90" i="43"/>
  <c r="L77" i="43" s="1"/>
  <c r="M90" i="43"/>
  <c r="M77" i="43" s="1"/>
  <c r="N90" i="43"/>
  <c r="N77" i="43" s="1"/>
  <c r="O90" i="43"/>
  <c r="O77" i="43" s="1"/>
  <c r="P90" i="43"/>
  <c r="P77" i="43" s="1"/>
  <c r="Q90" i="43"/>
  <c r="Q77" i="43" s="1"/>
  <c r="R90" i="43"/>
  <c r="R77" i="43" s="1"/>
  <c r="S90" i="43"/>
  <c r="S77" i="43" s="1"/>
  <c r="T90" i="43"/>
  <c r="T77" i="43" s="1"/>
  <c r="U90" i="43"/>
  <c r="U77" i="43" s="1"/>
  <c r="V90" i="43"/>
  <c r="V77" i="43" s="1"/>
  <c r="W90" i="43"/>
  <c r="W77" i="43" s="1"/>
  <c r="X90" i="43"/>
  <c r="X77" i="43" s="1"/>
  <c r="Y90" i="43"/>
  <c r="Y77" i="43" s="1"/>
  <c r="Z90" i="43"/>
  <c r="Z77" i="43" s="1"/>
  <c r="AA90" i="43"/>
  <c r="AA77" i="43" s="1"/>
  <c r="D91" i="43"/>
  <c r="D78" i="43" s="1"/>
  <c r="E91" i="43"/>
  <c r="E78" i="43" s="1"/>
  <c r="F91" i="43"/>
  <c r="F78" i="43" s="1"/>
  <c r="G91" i="43"/>
  <c r="G78" i="43" s="1"/>
  <c r="H91" i="43"/>
  <c r="H78" i="43" s="1"/>
  <c r="I91" i="43"/>
  <c r="I78" i="43" s="1"/>
  <c r="J91" i="43"/>
  <c r="J78" i="43" s="1"/>
  <c r="K91" i="43"/>
  <c r="K78" i="43" s="1"/>
  <c r="L91" i="43"/>
  <c r="L78" i="43" s="1"/>
  <c r="M91" i="43"/>
  <c r="M78" i="43" s="1"/>
  <c r="N91" i="43"/>
  <c r="N78" i="43" s="1"/>
  <c r="O91" i="43"/>
  <c r="O78" i="43" s="1"/>
  <c r="P91" i="43"/>
  <c r="P78" i="43" s="1"/>
  <c r="Q91" i="43"/>
  <c r="Q78" i="43" s="1"/>
  <c r="R91" i="43"/>
  <c r="R78" i="43" s="1"/>
  <c r="S91" i="43"/>
  <c r="S78" i="43" s="1"/>
  <c r="T91" i="43"/>
  <c r="T78" i="43" s="1"/>
  <c r="U91" i="43"/>
  <c r="U78" i="43" s="1"/>
  <c r="V91" i="43"/>
  <c r="V78" i="43" s="1"/>
  <c r="W91" i="43"/>
  <c r="W78" i="43" s="1"/>
  <c r="X91" i="43"/>
  <c r="X78" i="43" s="1"/>
  <c r="Y91" i="43"/>
  <c r="Y78" i="43" s="1"/>
  <c r="Z91" i="43"/>
  <c r="Z78" i="43" s="1"/>
  <c r="AA91" i="43"/>
  <c r="AA78" i="43" s="1"/>
  <c r="D92" i="43"/>
  <c r="D79" i="43" s="1"/>
  <c r="E92" i="43"/>
  <c r="E79" i="43" s="1"/>
  <c r="F92" i="43"/>
  <c r="F79" i="43" s="1"/>
  <c r="G92" i="43"/>
  <c r="G79" i="43" s="1"/>
  <c r="H92" i="43"/>
  <c r="H79" i="43" s="1"/>
  <c r="I92" i="43"/>
  <c r="I79" i="43" s="1"/>
  <c r="J92" i="43"/>
  <c r="J79" i="43" s="1"/>
  <c r="K92" i="43"/>
  <c r="K79" i="43" s="1"/>
  <c r="L92" i="43"/>
  <c r="L79" i="43" s="1"/>
  <c r="M92" i="43"/>
  <c r="M79" i="43" s="1"/>
  <c r="N92" i="43"/>
  <c r="N79" i="43" s="1"/>
  <c r="O92" i="43"/>
  <c r="O79" i="43" s="1"/>
  <c r="P92" i="43"/>
  <c r="P79" i="43" s="1"/>
  <c r="Q92" i="43"/>
  <c r="Q79" i="43" s="1"/>
  <c r="R92" i="43"/>
  <c r="R79" i="43" s="1"/>
  <c r="S92" i="43"/>
  <c r="S79" i="43" s="1"/>
  <c r="T92" i="43"/>
  <c r="T79" i="43" s="1"/>
  <c r="U92" i="43"/>
  <c r="U79" i="43" s="1"/>
  <c r="V92" i="43"/>
  <c r="V79" i="43" s="1"/>
  <c r="W92" i="43"/>
  <c r="W79" i="43" s="1"/>
  <c r="X92" i="43"/>
  <c r="X79" i="43" s="1"/>
  <c r="Y92" i="43"/>
  <c r="Y79" i="43" s="1"/>
  <c r="Z92" i="43"/>
  <c r="Z79" i="43" s="1"/>
  <c r="AA92" i="43"/>
  <c r="AA79" i="43" s="1"/>
  <c r="D93" i="43"/>
  <c r="D80" i="43" s="1"/>
  <c r="E93" i="43"/>
  <c r="E80" i="43" s="1"/>
  <c r="F93" i="43"/>
  <c r="F80" i="43" s="1"/>
  <c r="G93" i="43"/>
  <c r="G80" i="43" s="1"/>
  <c r="H93" i="43"/>
  <c r="H80" i="43" s="1"/>
  <c r="I93" i="43"/>
  <c r="I80" i="43" s="1"/>
  <c r="J93" i="43"/>
  <c r="J80" i="43" s="1"/>
  <c r="K93" i="43"/>
  <c r="K80" i="43" s="1"/>
  <c r="L93" i="43"/>
  <c r="L80" i="43" s="1"/>
  <c r="M93" i="43"/>
  <c r="M80" i="43" s="1"/>
  <c r="N93" i="43"/>
  <c r="N80" i="43" s="1"/>
  <c r="O93" i="43"/>
  <c r="O80" i="43" s="1"/>
  <c r="P93" i="43"/>
  <c r="P80" i="43" s="1"/>
  <c r="Q93" i="43"/>
  <c r="Q80" i="43" s="1"/>
  <c r="R93" i="43"/>
  <c r="R80" i="43" s="1"/>
  <c r="S93" i="43"/>
  <c r="S80" i="43" s="1"/>
  <c r="T93" i="43"/>
  <c r="T80" i="43" s="1"/>
  <c r="U93" i="43"/>
  <c r="U80" i="43" s="1"/>
  <c r="V93" i="43"/>
  <c r="V80" i="43" s="1"/>
  <c r="W93" i="43"/>
  <c r="W80" i="43" s="1"/>
  <c r="X93" i="43"/>
  <c r="X80" i="43" s="1"/>
  <c r="Y93" i="43"/>
  <c r="Y80" i="43" s="1"/>
  <c r="Z93" i="43"/>
  <c r="Z80" i="43" s="1"/>
  <c r="AA93" i="43"/>
  <c r="AA80" i="43" s="1"/>
  <c r="C93" i="43"/>
  <c r="C92" i="43"/>
  <c r="C91" i="43"/>
  <c r="C90" i="43"/>
  <c r="K52" i="32" l="1"/>
  <c r="L22" i="32"/>
  <c r="J56" i="32"/>
  <c r="K26" i="32"/>
  <c r="J55" i="32"/>
  <c r="K25" i="32"/>
  <c r="J59" i="32"/>
  <c r="K29" i="32"/>
  <c r="J54" i="32"/>
  <c r="K24" i="32"/>
  <c r="L23" i="32"/>
  <c r="J51" i="32"/>
  <c r="K21" i="32"/>
  <c r="J58" i="32"/>
  <c r="K28" i="32"/>
  <c r="K57" i="32"/>
  <c r="L27" i="32"/>
  <c r="J50" i="32"/>
  <c r="K20" i="32"/>
  <c r="C59" i="43"/>
  <c r="C73" i="43" s="1"/>
  <c r="N74" i="43" s="1"/>
  <c r="D45" i="47" s="1"/>
  <c r="C23" i="43"/>
  <c r="C37" i="43" s="1"/>
  <c r="N38" i="43" s="1"/>
  <c r="D43" i="47" s="1"/>
  <c r="C5" i="43"/>
  <c r="C19" i="43" s="1"/>
  <c r="N20" i="43" s="1"/>
  <c r="D42" i="47" s="1"/>
  <c r="B37" i="43"/>
  <c r="B55" i="43" s="1"/>
  <c r="B73" i="43" s="1"/>
  <c r="B22" i="43"/>
  <c r="B40" i="43" s="1"/>
  <c r="B58" i="43" s="1"/>
  <c r="B23" i="43"/>
  <c r="B41" i="43" s="1"/>
  <c r="B59" i="43" s="1"/>
  <c r="B24" i="43"/>
  <c r="B25" i="43"/>
  <c r="B26" i="43"/>
  <c r="B27" i="43"/>
  <c r="B28" i="43"/>
  <c r="B29" i="43"/>
  <c r="B30" i="43"/>
  <c r="B31" i="43"/>
  <c r="B49" i="43" s="1"/>
  <c r="B67" i="43" s="1"/>
  <c r="B32" i="43"/>
  <c r="B50" i="43" s="1"/>
  <c r="B68" i="43" s="1"/>
  <c r="B33" i="43"/>
  <c r="B51" i="43" s="1"/>
  <c r="B69" i="43" s="1"/>
  <c r="B34" i="43"/>
  <c r="B35" i="43"/>
  <c r="B36" i="43"/>
  <c r="B54" i="43" s="1"/>
  <c r="B42" i="43"/>
  <c r="B60" i="43" s="1"/>
  <c r="B43" i="43"/>
  <c r="B61" i="43" s="1"/>
  <c r="B44" i="43"/>
  <c r="B62" i="43" s="1"/>
  <c r="B45" i="43"/>
  <c r="B63" i="43" s="1"/>
  <c r="B46" i="43"/>
  <c r="B47" i="43"/>
  <c r="B65" i="43" s="1"/>
  <c r="B48" i="43"/>
  <c r="B66" i="43" s="1"/>
  <c r="B52" i="43"/>
  <c r="B70" i="43" s="1"/>
  <c r="B53" i="43"/>
  <c r="B71" i="43" s="1"/>
  <c r="B64" i="43"/>
  <c r="K50" i="32" l="1"/>
  <c r="L20" i="32"/>
  <c r="K58" i="32"/>
  <c r="L28" i="32"/>
  <c r="M23" i="32"/>
  <c r="K59" i="32"/>
  <c r="L29" i="32"/>
  <c r="K56" i="32"/>
  <c r="L26" i="32"/>
  <c r="L57" i="32"/>
  <c r="M27" i="32"/>
  <c r="K51" i="32"/>
  <c r="L21" i="32"/>
  <c r="K54" i="32"/>
  <c r="L24" i="32"/>
  <c r="K55" i="32"/>
  <c r="L25" i="32"/>
  <c r="L52" i="32"/>
  <c r="M22" i="32"/>
  <c r="C78" i="43"/>
  <c r="C83" i="43" s="1"/>
  <c r="D83" i="43" s="1"/>
  <c r="E83" i="43" s="1"/>
  <c r="F83" i="43" s="1"/>
  <c r="G83" i="43" s="1"/>
  <c r="H83" i="43" s="1"/>
  <c r="I83" i="43" s="1"/>
  <c r="J83" i="43" s="1"/>
  <c r="K83" i="43" s="1"/>
  <c r="L83" i="43" s="1"/>
  <c r="M83" i="43" s="1"/>
  <c r="N83" i="43" s="1"/>
  <c r="O83" i="43" s="1"/>
  <c r="P83" i="43" s="1"/>
  <c r="Q83" i="43" s="1"/>
  <c r="R83" i="43" s="1"/>
  <c r="S83" i="43" s="1"/>
  <c r="T83" i="43" s="1"/>
  <c r="U83" i="43" s="1"/>
  <c r="V83" i="43" s="1"/>
  <c r="W83" i="43" s="1"/>
  <c r="X83" i="43" s="1"/>
  <c r="Y83" i="43" s="1"/>
  <c r="Z83" i="43" s="1"/>
  <c r="AA83" i="43" s="1"/>
  <c r="B72" i="43"/>
  <c r="B81" i="43"/>
  <c r="C77" i="43"/>
  <c r="C82" i="43" s="1"/>
  <c r="D82" i="43" s="1"/>
  <c r="E82" i="43" s="1"/>
  <c r="F82" i="43" s="1"/>
  <c r="G82" i="43" s="1"/>
  <c r="H82" i="43" s="1"/>
  <c r="I82" i="43" s="1"/>
  <c r="J82" i="43" s="1"/>
  <c r="K82" i="43" s="1"/>
  <c r="L82" i="43" s="1"/>
  <c r="M82" i="43" s="1"/>
  <c r="N82" i="43" s="1"/>
  <c r="O82" i="43" s="1"/>
  <c r="P82" i="43" s="1"/>
  <c r="Q82" i="43" s="1"/>
  <c r="R82" i="43" s="1"/>
  <c r="S82" i="43" s="1"/>
  <c r="T82" i="43" s="1"/>
  <c r="U82" i="43" s="1"/>
  <c r="V82" i="43" s="1"/>
  <c r="W82" i="43" s="1"/>
  <c r="X82" i="43" s="1"/>
  <c r="Y82" i="43" s="1"/>
  <c r="Z82" i="43" s="1"/>
  <c r="AA82" i="43" s="1"/>
  <c r="C79" i="43"/>
  <c r="C84" i="43" s="1"/>
  <c r="D84" i="43" s="1"/>
  <c r="E84" i="43" s="1"/>
  <c r="F84" i="43" s="1"/>
  <c r="G84" i="43" s="1"/>
  <c r="H84" i="43" s="1"/>
  <c r="I84" i="43" s="1"/>
  <c r="J84" i="43" s="1"/>
  <c r="K84" i="43" s="1"/>
  <c r="L84" i="43" s="1"/>
  <c r="M84" i="43" s="1"/>
  <c r="N84" i="43" s="1"/>
  <c r="O84" i="43" s="1"/>
  <c r="P84" i="43" s="1"/>
  <c r="Q84" i="43" s="1"/>
  <c r="R84" i="43" s="1"/>
  <c r="S84" i="43" s="1"/>
  <c r="T84" i="43" s="1"/>
  <c r="U84" i="43" s="1"/>
  <c r="V84" i="43" s="1"/>
  <c r="W84" i="43" s="1"/>
  <c r="X84" i="43" s="1"/>
  <c r="Y84" i="43" s="1"/>
  <c r="Z84" i="43" s="1"/>
  <c r="AA84" i="43" s="1"/>
  <c r="C80" i="43"/>
  <c r="C85" i="43" s="1"/>
  <c r="D85" i="43" s="1"/>
  <c r="E85" i="43" s="1"/>
  <c r="F85" i="43" s="1"/>
  <c r="G85" i="43" s="1"/>
  <c r="H85" i="43" s="1"/>
  <c r="I85" i="43" s="1"/>
  <c r="J85" i="43" s="1"/>
  <c r="K85" i="43" s="1"/>
  <c r="L85" i="43" s="1"/>
  <c r="M85" i="43" s="1"/>
  <c r="N85" i="43" s="1"/>
  <c r="O85" i="43" s="1"/>
  <c r="P85" i="43" s="1"/>
  <c r="Q85" i="43" s="1"/>
  <c r="R85" i="43" s="1"/>
  <c r="S85" i="43" s="1"/>
  <c r="T85" i="43" s="1"/>
  <c r="U85" i="43" s="1"/>
  <c r="V85" i="43" s="1"/>
  <c r="W85" i="43" s="1"/>
  <c r="X85" i="43" s="1"/>
  <c r="Y85" i="43" s="1"/>
  <c r="Z85" i="43" s="1"/>
  <c r="AA85" i="43" s="1"/>
  <c r="M52" i="32" l="1"/>
  <c r="N22" i="32"/>
  <c r="L54" i="32"/>
  <c r="M24" i="32"/>
  <c r="M57" i="32"/>
  <c r="N27" i="32"/>
  <c r="L59" i="32"/>
  <c r="M29" i="32"/>
  <c r="L58" i="32"/>
  <c r="M28" i="32"/>
  <c r="L55" i="32"/>
  <c r="M25" i="32"/>
  <c r="L51" i="32"/>
  <c r="M21" i="32"/>
  <c r="L56" i="32"/>
  <c r="M26" i="32"/>
  <c r="N23" i="32"/>
  <c r="L50" i="32"/>
  <c r="M20" i="32"/>
  <c r="O4" i="40"/>
  <c r="D5" i="10"/>
  <c r="E5" i="10"/>
  <c r="I5" i="10"/>
  <c r="L5" i="10"/>
  <c r="M5" i="10"/>
  <c r="C5" i="29"/>
  <c r="O38" i="29" s="1"/>
  <c r="C5" i="30"/>
  <c r="O38" i="30" s="1"/>
  <c r="C6" i="10"/>
  <c r="D6" i="10"/>
  <c r="E6" i="10"/>
  <c r="F6" i="10"/>
  <c r="G6" i="10"/>
  <c r="H6" i="10"/>
  <c r="L6" i="10"/>
  <c r="N6" i="10"/>
  <c r="C24" i="29"/>
  <c r="C7" i="10"/>
  <c r="D7" i="10"/>
  <c r="E7" i="10"/>
  <c r="G7" i="10"/>
  <c r="H7" i="10"/>
  <c r="I7" i="10"/>
  <c r="L7" i="10"/>
  <c r="M7" i="10"/>
  <c r="N7" i="10"/>
  <c r="C25" i="29"/>
  <c r="C8" i="10"/>
  <c r="D8" i="10"/>
  <c r="E8" i="10"/>
  <c r="F8" i="10"/>
  <c r="G8" i="10"/>
  <c r="H8" i="10"/>
  <c r="N8" i="10"/>
  <c r="C26" i="29"/>
  <c r="C9" i="10"/>
  <c r="D9" i="10"/>
  <c r="E9" i="10"/>
  <c r="L9" i="10"/>
  <c r="N9" i="10"/>
  <c r="C27" i="29"/>
  <c r="C10" i="10"/>
  <c r="D10" i="10"/>
  <c r="E10" i="10"/>
  <c r="F10" i="10"/>
  <c r="G10" i="10"/>
  <c r="H10" i="10"/>
  <c r="L10" i="10"/>
  <c r="C11" i="10"/>
  <c r="D11" i="10"/>
  <c r="E11" i="10"/>
  <c r="G11" i="10"/>
  <c r="M11" i="10"/>
  <c r="N11" i="10"/>
  <c r="C29" i="29"/>
  <c r="C12" i="10"/>
  <c r="D12" i="10"/>
  <c r="E12" i="10"/>
  <c r="F12" i="10"/>
  <c r="G12" i="10"/>
  <c r="J12" i="10"/>
  <c r="N12" i="10"/>
  <c r="C30" i="29"/>
  <c r="C13" i="10"/>
  <c r="D13" i="10"/>
  <c r="E13" i="10"/>
  <c r="G13" i="10"/>
  <c r="I13" i="10"/>
  <c r="K13" i="10"/>
  <c r="M13" i="10"/>
  <c r="N13" i="10"/>
  <c r="C31" i="29"/>
  <c r="C14" i="10"/>
  <c r="D14" i="10"/>
  <c r="E14" i="10"/>
  <c r="F14" i="10"/>
  <c r="G14" i="10"/>
  <c r="I14" i="10"/>
  <c r="K14" i="10"/>
  <c r="N14" i="10"/>
  <c r="C32" i="29"/>
  <c r="C15" i="10"/>
  <c r="D15" i="10"/>
  <c r="E15" i="10"/>
  <c r="G15" i="10"/>
  <c r="I15" i="10"/>
  <c r="K15" i="10"/>
  <c r="M15" i="10"/>
  <c r="N15" i="10"/>
  <c r="C33" i="29"/>
  <c r="C16" i="10"/>
  <c r="D16" i="10"/>
  <c r="E16" i="10"/>
  <c r="F16" i="10"/>
  <c r="G16" i="10"/>
  <c r="I16" i="10"/>
  <c r="K16" i="10"/>
  <c r="M16" i="10"/>
  <c r="C34" i="29"/>
  <c r="C17" i="10"/>
  <c r="D17" i="10"/>
  <c r="E17" i="10"/>
  <c r="G17" i="10"/>
  <c r="I17" i="10"/>
  <c r="K17" i="10"/>
  <c r="L17" i="10"/>
  <c r="N17" i="10"/>
  <c r="C35" i="29"/>
  <c r="C5" i="35"/>
  <c r="O38" i="35" s="1"/>
  <c r="C5" i="36"/>
  <c r="O38" i="36" s="1"/>
  <c r="C27" i="2"/>
  <c r="C57" i="2" s="1"/>
  <c r="C28" i="2"/>
  <c r="C58" i="2" s="1"/>
  <c r="C29" i="2"/>
  <c r="C59" i="2" s="1"/>
  <c r="C28" i="29"/>
  <c r="I6" i="10"/>
  <c r="M6" i="10"/>
  <c r="I8" i="10"/>
  <c r="M8" i="10"/>
  <c r="M9" i="10"/>
  <c r="M10" i="10"/>
  <c r="N10" i="10"/>
  <c r="H11" i="10"/>
  <c r="L11" i="10"/>
  <c r="H12" i="10"/>
  <c r="L12" i="10"/>
  <c r="M12" i="10"/>
  <c r="H13" i="10"/>
  <c r="L13" i="10"/>
  <c r="H14" i="10"/>
  <c r="L14" i="10"/>
  <c r="M14" i="10"/>
  <c r="H15" i="10"/>
  <c r="L15" i="10"/>
  <c r="H16" i="10"/>
  <c r="L16" i="10"/>
  <c r="N16" i="10"/>
  <c r="H17" i="10"/>
  <c r="M17" i="10"/>
  <c r="C21" i="2"/>
  <c r="C51" i="2" s="1"/>
  <c r="C24" i="2"/>
  <c r="C54" i="2" s="1"/>
  <c r="C25" i="2"/>
  <c r="C55" i="2" s="1"/>
  <c r="C26" i="2"/>
  <c r="C56" i="2" s="1"/>
  <c r="C30" i="2"/>
  <c r="M50" i="32" l="1"/>
  <c r="N20" i="32"/>
  <c r="M56" i="32"/>
  <c r="N26" i="32"/>
  <c r="M55" i="32"/>
  <c r="N25" i="32"/>
  <c r="M59" i="32"/>
  <c r="N29" i="32"/>
  <c r="M54" i="32"/>
  <c r="N24" i="32"/>
  <c r="O23" i="32"/>
  <c r="M51" i="32"/>
  <c r="N21" i="32"/>
  <c r="M58" i="32"/>
  <c r="N28" i="32"/>
  <c r="N57" i="32"/>
  <c r="O27" i="32"/>
  <c r="N52" i="32"/>
  <c r="O22" i="32"/>
  <c r="C173" i="29"/>
  <c r="C154" i="29"/>
  <c r="C70" i="29"/>
  <c r="C169" i="29"/>
  <c r="C150" i="29"/>
  <c r="C66" i="29"/>
  <c r="C168" i="29"/>
  <c r="C149" i="29"/>
  <c r="C65" i="29"/>
  <c r="C165" i="29"/>
  <c r="C146" i="29"/>
  <c r="C62" i="29"/>
  <c r="C164" i="29"/>
  <c r="C145" i="29"/>
  <c r="C23" i="29"/>
  <c r="C19" i="29"/>
  <c r="E19" i="10"/>
  <c r="C167" i="29"/>
  <c r="C148" i="29"/>
  <c r="C64" i="29"/>
  <c r="C19" i="36"/>
  <c r="C23" i="36"/>
  <c r="C172" i="29"/>
  <c r="C153" i="29"/>
  <c r="C69" i="29"/>
  <c r="M19" i="10"/>
  <c r="D19" i="10"/>
  <c r="C23" i="35"/>
  <c r="C19" i="35"/>
  <c r="C171" i="29"/>
  <c r="C152" i="29"/>
  <c r="C68" i="29"/>
  <c r="C166" i="29"/>
  <c r="C147" i="29"/>
  <c r="C63" i="29"/>
  <c r="C163" i="29"/>
  <c r="C144" i="29"/>
  <c r="C174" i="29"/>
  <c r="C155" i="29"/>
  <c r="C71" i="29"/>
  <c r="C170" i="29"/>
  <c r="C151" i="29"/>
  <c r="C67" i="29"/>
  <c r="C23" i="30"/>
  <c r="C19" i="30"/>
  <c r="C22" i="2"/>
  <c r="C52" i="2" s="1"/>
  <c r="C180" i="41"/>
  <c r="C198" i="41" s="1"/>
  <c r="C23" i="2"/>
  <c r="C53" i="2" s="1"/>
  <c r="C5" i="31"/>
  <c r="C5" i="34"/>
  <c r="O38" i="34" s="1"/>
  <c r="C5" i="33"/>
  <c r="O38" i="33" s="1"/>
  <c r="C5" i="10"/>
  <c r="G5" i="10"/>
  <c r="G9" i="10"/>
  <c r="L8" i="10"/>
  <c r="L19" i="10" s="1"/>
  <c r="O4" i="41"/>
  <c r="O198" i="41" s="1"/>
  <c r="C17" i="41"/>
  <c r="N5" i="10"/>
  <c r="F17" i="10"/>
  <c r="F13" i="10"/>
  <c r="F5" i="10"/>
  <c r="F9" i="10"/>
  <c r="F15" i="10"/>
  <c r="F11" i="10"/>
  <c r="F7" i="10"/>
  <c r="N19" i="10" l="1"/>
  <c r="C19" i="31"/>
  <c r="O38" i="31"/>
  <c r="C19" i="10"/>
  <c r="O17" i="41"/>
  <c r="C216" i="41"/>
  <c r="C219" i="41" s="1"/>
  <c r="C37" i="29"/>
  <c r="C162" i="29"/>
  <c r="C176" i="29" s="1"/>
  <c r="G19" i="10"/>
  <c r="C143" i="29"/>
  <c r="C157" i="29" s="1"/>
  <c r="P22" i="32"/>
  <c r="N58" i="32"/>
  <c r="O28" i="32"/>
  <c r="P23" i="32"/>
  <c r="N59" i="32"/>
  <c r="O29" i="32"/>
  <c r="N56" i="32"/>
  <c r="O26" i="32"/>
  <c r="P27" i="32"/>
  <c r="N51" i="32"/>
  <c r="O21" i="32"/>
  <c r="N54" i="32"/>
  <c r="O24" i="32"/>
  <c r="N55" i="32"/>
  <c r="O25" i="32"/>
  <c r="N50" i="32"/>
  <c r="O20" i="32"/>
  <c r="C143" i="35"/>
  <c r="C157" i="35" s="1"/>
  <c r="C59" i="35"/>
  <c r="C73" i="35" s="1"/>
  <c r="C74" i="35" s="1"/>
  <c r="C37" i="35"/>
  <c r="D34" i="30"/>
  <c r="D24" i="30"/>
  <c r="E24" i="30" s="1"/>
  <c r="D33" i="30"/>
  <c r="E33" i="30" s="1"/>
  <c r="D28" i="30"/>
  <c r="E28" i="30" s="1"/>
  <c r="F28" i="30" s="1"/>
  <c r="D27" i="30"/>
  <c r="E27" i="30" s="1"/>
  <c r="F27" i="30" s="1"/>
  <c r="D23" i="30"/>
  <c r="D35" i="30"/>
  <c r="D31" i="30"/>
  <c r="D30" i="30"/>
  <c r="D26" i="30"/>
  <c r="D25" i="30"/>
  <c r="D32" i="30"/>
  <c r="D29" i="30"/>
  <c r="D35" i="29"/>
  <c r="E35" i="29" s="1"/>
  <c r="D33" i="29"/>
  <c r="E33" i="29" s="1"/>
  <c r="D25" i="29"/>
  <c r="D34" i="29"/>
  <c r="D30" i="29"/>
  <c r="D24" i="29"/>
  <c r="E24" i="29" s="1"/>
  <c r="D29" i="29"/>
  <c r="D26" i="29"/>
  <c r="E26" i="29" s="1"/>
  <c r="D32" i="29"/>
  <c r="D31" i="29"/>
  <c r="D28" i="29"/>
  <c r="D27" i="29"/>
  <c r="E27" i="29" s="1"/>
  <c r="D23" i="29"/>
  <c r="C23" i="33"/>
  <c r="C19" i="33"/>
  <c r="C37" i="30"/>
  <c r="C59" i="36"/>
  <c r="C73" i="36" s="1"/>
  <c r="C37" i="36"/>
  <c r="F19" i="10"/>
  <c r="C211" i="41"/>
  <c r="C23" i="34"/>
  <c r="C19" i="34"/>
  <c r="D33" i="35"/>
  <c r="E33" i="35" s="1"/>
  <c r="F33" i="35" s="1"/>
  <c r="G33" i="35" s="1"/>
  <c r="H33" i="35" s="1"/>
  <c r="I33" i="35" s="1"/>
  <c r="J33" i="35" s="1"/>
  <c r="K33" i="35" s="1"/>
  <c r="L33" i="35" s="1"/>
  <c r="M33" i="35" s="1"/>
  <c r="N33" i="35" s="1"/>
  <c r="O33" i="35" s="1"/>
  <c r="P33" i="35" s="1"/>
  <c r="Q33" i="35" s="1"/>
  <c r="R33" i="35" s="1"/>
  <c r="S33" i="35" s="1"/>
  <c r="T33" i="35" s="1"/>
  <c r="U33" i="35" s="1"/>
  <c r="V33" i="35" s="1"/>
  <c r="W33" i="35" s="1"/>
  <c r="X33" i="35" s="1"/>
  <c r="Y33" i="35" s="1"/>
  <c r="Z33" i="35" s="1"/>
  <c r="AA33" i="35" s="1"/>
  <c r="D29" i="35"/>
  <c r="E29" i="35" s="1"/>
  <c r="F29" i="35" s="1"/>
  <c r="G29" i="35" s="1"/>
  <c r="H29" i="35" s="1"/>
  <c r="I29" i="35" s="1"/>
  <c r="J29" i="35" s="1"/>
  <c r="K29" i="35" s="1"/>
  <c r="L29" i="35" s="1"/>
  <c r="M29" i="35" s="1"/>
  <c r="N29" i="35" s="1"/>
  <c r="O29" i="35" s="1"/>
  <c r="P29" i="35" s="1"/>
  <c r="Q29" i="35" s="1"/>
  <c r="R29" i="35" s="1"/>
  <c r="S29" i="35" s="1"/>
  <c r="T29" i="35" s="1"/>
  <c r="U29" i="35" s="1"/>
  <c r="V29" i="35" s="1"/>
  <c r="W29" i="35" s="1"/>
  <c r="X29" i="35" s="1"/>
  <c r="Y29" i="35" s="1"/>
  <c r="Z29" i="35" s="1"/>
  <c r="AA29" i="35" s="1"/>
  <c r="D25" i="35"/>
  <c r="E25" i="35" s="1"/>
  <c r="F25" i="35" s="1"/>
  <c r="G25" i="35" s="1"/>
  <c r="H25" i="35" s="1"/>
  <c r="I25" i="35" s="1"/>
  <c r="J25" i="35" s="1"/>
  <c r="K25" i="35" s="1"/>
  <c r="L25" i="35" s="1"/>
  <c r="M25" i="35" s="1"/>
  <c r="N25" i="35" s="1"/>
  <c r="O25" i="35" s="1"/>
  <c r="P25" i="35" s="1"/>
  <c r="Q25" i="35" s="1"/>
  <c r="R25" i="35" s="1"/>
  <c r="S25" i="35" s="1"/>
  <c r="T25" i="35" s="1"/>
  <c r="U25" i="35" s="1"/>
  <c r="V25" i="35" s="1"/>
  <c r="W25" i="35" s="1"/>
  <c r="X25" i="35" s="1"/>
  <c r="Y25" i="35" s="1"/>
  <c r="Z25" i="35" s="1"/>
  <c r="AA25" i="35" s="1"/>
  <c r="D34" i="35"/>
  <c r="E34" i="35" s="1"/>
  <c r="F34" i="35" s="1"/>
  <c r="G34" i="35" s="1"/>
  <c r="H34" i="35" s="1"/>
  <c r="I34" i="35" s="1"/>
  <c r="J34" i="35" s="1"/>
  <c r="K34" i="35" s="1"/>
  <c r="L34" i="35" s="1"/>
  <c r="M34" i="35" s="1"/>
  <c r="N34" i="35" s="1"/>
  <c r="O34" i="35" s="1"/>
  <c r="P34" i="35" s="1"/>
  <c r="Q34" i="35" s="1"/>
  <c r="R34" i="35" s="1"/>
  <c r="S34" i="35" s="1"/>
  <c r="T34" i="35" s="1"/>
  <c r="U34" i="35" s="1"/>
  <c r="V34" i="35" s="1"/>
  <c r="W34" i="35" s="1"/>
  <c r="X34" i="35" s="1"/>
  <c r="Y34" i="35" s="1"/>
  <c r="Z34" i="35" s="1"/>
  <c r="AA34" i="35" s="1"/>
  <c r="D30" i="35"/>
  <c r="E30" i="35" s="1"/>
  <c r="F30" i="35" s="1"/>
  <c r="G30" i="35" s="1"/>
  <c r="H30" i="35" s="1"/>
  <c r="I30" i="35" s="1"/>
  <c r="J30" i="35" s="1"/>
  <c r="K30" i="35" s="1"/>
  <c r="L30" i="35" s="1"/>
  <c r="M30" i="35" s="1"/>
  <c r="N30" i="35" s="1"/>
  <c r="O30" i="35" s="1"/>
  <c r="P30" i="35" s="1"/>
  <c r="Q30" i="35" s="1"/>
  <c r="R30" i="35" s="1"/>
  <c r="S30" i="35" s="1"/>
  <c r="T30" i="35" s="1"/>
  <c r="U30" i="35" s="1"/>
  <c r="V30" i="35" s="1"/>
  <c r="W30" i="35" s="1"/>
  <c r="X30" i="35" s="1"/>
  <c r="Y30" i="35" s="1"/>
  <c r="Z30" i="35" s="1"/>
  <c r="AA30" i="35" s="1"/>
  <c r="D26" i="35"/>
  <c r="E26" i="35" s="1"/>
  <c r="F26" i="35" s="1"/>
  <c r="G26" i="35" s="1"/>
  <c r="H26" i="35" s="1"/>
  <c r="I26" i="35" s="1"/>
  <c r="J26" i="35" s="1"/>
  <c r="K26" i="35" s="1"/>
  <c r="L26" i="35" s="1"/>
  <c r="M26" i="35" s="1"/>
  <c r="N26" i="35" s="1"/>
  <c r="O26" i="35" s="1"/>
  <c r="P26" i="35" s="1"/>
  <c r="Q26" i="35" s="1"/>
  <c r="R26" i="35" s="1"/>
  <c r="S26" i="35" s="1"/>
  <c r="T26" i="35" s="1"/>
  <c r="U26" i="35" s="1"/>
  <c r="V26" i="35" s="1"/>
  <c r="W26" i="35" s="1"/>
  <c r="X26" i="35" s="1"/>
  <c r="Y26" i="35" s="1"/>
  <c r="Z26" i="35" s="1"/>
  <c r="AA26" i="35" s="1"/>
  <c r="D35" i="35"/>
  <c r="E35" i="35" s="1"/>
  <c r="F35" i="35" s="1"/>
  <c r="G35" i="35" s="1"/>
  <c r="H35" i="35" s="1"/>
  <c r="I35" i="35" s="1"/>
  <c r="J35" i="35" s="1"/>
  <c r="K35" i="35" s="1"/>
  <c r="L35" i="35" s="1"/>
  <c r="M35" i="35" s="1"/>
  <c r="N35" i="35" s="1"/>
  <c r="O35" i="35" s="1"/>
  <c r="P35" i="35" s="1"/>
  <c r="Q35" i="35" s="1"/>
  <c r="R35" i="35" s="1"/>
  <c r="S35" i="35" s="1"/>
  <c r="T35" i="35" s="1"/>
  <c r="U35" i="35" s="1"/>
  <c r="V35" i="35" s="1"/>
  <c r="W35" i="35" s="1"/>
  <c r="X35" i="35" s="1"/>
  <c r="Y35" i="35" s="1"/>
  <c r="Z35" i="35" s="1"/>
  <c r="AA35" i="35" s="1"/>
  <c r="D31" i="35"/>
  <c r="E31" i="35" s="1"/>
  <c r="F31" i="35" s="1"/>
  <c r="G31" i="35" s="1"/>
  <c r="H31" i="35" s="1"/>
  <c r="I31" i="35" s="1"/>
  <c r="J31" i="35" s="1"/>
  <c r="K31" i="35" s="1"/>
  <c r="L31" i="35" s="1"/>
  <c r="M31" i="35" s="1"/>
  <c r="N31" i="35" s="1"/>
  <c r="O31" i="35" s="1"/>
  <c r="P31" i="35" s="1"/>
  <c r="Q31" i="35" s="1"/>
  <c r="R31" i="35" s="1"/>
  <c r="S31" i="35" s="1"/>
  <c r="T31" i="35" s="1"/>
  <c r="U31" i="35" s="1"/>
  <c r="V31" i="35" s="1"/>
  <c r="W31" i="35" s="1"/>
  <c r="X31" i="35" s="1"/>
  <c r="Y31" i="35" s="1"/>
  <c r="Z31" i="35" s="1"/>
  <c r="AA31" i="35" s="1"/>
  <c r="D27" i="35"/>
  <c r="E27" i="35" s="1"/>
  <c r="F27" i="35" s="1"/>
  <c r="G27" i="35" s="1"/>
  <c r="H27" i="35" s="1"/>
  <c r="I27" i="35" s="1"/>
  <c r="J27" i="35" s="1"/>
  <c r="K27" i="35" s="1"/>
  <c r="L27" i="35" s="1"/>
  <c r="M27" i="35" s="1"/>
  <c r="N27" i="35" s="1"/>
  <c r="O27" i="35" s="1"/>
  <c r="P27" i="35" s="1"/>
  <c r="Q27" i="35" s="1"/>
  <c r="R27" i="35" s="1"/>
  <c r="S27" i="35" s="1"/>
  <c r="T27" i="35" s="1"/>
  <c r="U27" i="35" s="1"/>
  <c r="V27" i="35" s="1"/>
  <c r="W27" i="35" s="1"/>
  <c r="X27" i="35" s="1"/>
  <c r="Y27" i="35" s="1"/>
  <c r="Z27" i="35" s="1"/>
  <c r="AA27" i="35" s="1"/>
  <c r="D23" i="35"/>
  <c r="E23" i="35" s="1"/>
  <c r="F23" i="35" s="1"/>
  <c r="G23" i="35" s="1"/>
  <c r="H23" i="35" s="1"/>
  <c r="I23" i="35" s="1"/>
  <c r="J23" i="35" s="1"/>
  <c r="K23" i="35" s="1"/>
  <c r="L23" i="35" s="1"/>
  <c r="M23" i="35" s="1"/>
  <c r="N23" i="35" s="1"/>
  <c r="O23" i="35" s="1"/>
  <c r="P23" i="35" s="1"/>
  <c r="Q23" i="35" s="1"/>
  <c r="R23" i="35" s="1"/>
  <c r="S23" i="35" s="1"/>
  <c r="T23" i="35" s="1"/>
  <c r="U23" i="35" s="1"/>
  <c r="V23" i="35" s="1"/>
  <c r="W23" i="35" s="1"/>
  <c r="X23" i="35" s="1"/>
  <c r="Y23" i="35" s="1"/>
  <c r="Z23" i="35" s="1"/>
  <c r="AA23" i="35" s="1"/>
  <c r="D32" i="35"/>
  <c r="E32" i="35" s="1"/>
  <c r="F32" i="35" s="1"/>
  <c r="G32" i="35" s="1"/>
  <c r="H32" i="35" s="1"/>
  <c r="I32" i="35" s="1"/>
  <c r="J32" i="35" s="1"/>
  <c r="K32" i="35" s="1"/>
  <c r="L32" i="35" s="1"/>
  <c r="M32" i="35" s="1"/>
  <c r="N32" i="35" s="1"/>
  <c r="O32" i="35" s="1"/>
  <c r="P32" i="35" s="1"/>
  <c r="Q32" i="35" s="1"/>
  <c r="R32" i="35" s="1"/>
  <c r="S32" i="35" s="1"/>
  <c r="T32" i="35" s="1"/>
  <c r="U32" i="35" s="1"/>
  <c r="V32" i="35" s="1"/>
  <c r="W32" i="35" s="1"/>
  <c r="X32" i="35" s="1"/>
  <c r="Y32" i="35" s="1"/>
  <c r="Z32" i="35" s="1"/>
  <c r="AA32" i="35" s="1"/>
  <c r="D28" i="35"/>
  <c r="E28" i="35" s="1"/>
  <c r="F28" i="35" s="1"/>
  <c r="G28" i="35" s="1"/>
  <c r="H28" i="35" s="1"/>
  <c r="I28" i="35" s="1"/>
  <c r="J28" i="35" s="1"/>
  <c r="K28" i="35" s="1"/>
  <c r="L28" i="35" s="1"/>
  <c r="M28" i="35" s="1"/>
  <c r="N28" i="35" s="1"/>
  <c r="O28" i="35" s="1"/>
  <c r="P28" i="35" s="1"/>
  <c r="Q28" i="35" s="1"/>
  <c r="R28" i="35" s="1"/>
  <c r="S28" i="35" s="1"/>
  <c r="T28" i="35" s="1"/>
  <c r="U28" i="35" s="1"/>
  <c r="V28" i="35" s="1"/>
  <c r="W28" i="35" s="1"/>
  <c r="X28" i="35" s="1"/>
  <c r="Y28" i="35" s="1"/>
  <c r="Z28" i="35" s="1"/>
  <c r="AA28" i="35" s="1"/>
  <c r="D24" i="35"/>
  <c r="E24" i="35" s="1"/>
  <c r="F24" i="35" s="1"/>
  <c r="G24" i="35" s="1"/>
  <c r="H24" i="35" s="1"/>
  <c r="I24" i="35" s="1"/>
  <c r="J24" i="35" s="1"/>
  <c r="K24" i="35" s="1"/>
  <c r="L24" i="35" s="1"/>
  <c r="M24" i="35" s="1"/>
  <c r="N24" i="35" s="1"/>
  <c r="O24" i="35" s="1"/>
  <c r="P24" i="35" s="1"/>
  <c r="Q24" i="35" s="1"/>
  <c r="R24" i="35" s="1"/>
  <c r="S24" i="35" s="1"/>
  <c r="T24" i="35" s="1"/>
  <c r="U24" i="35" s="1"/>
  <c r="V24" i="35" s="1"/>
  <c r="W24" i="35" s="1"/>
  <c r="X24" i="35" s="1"/>
  <c r="Y24" i="35" s="1"/>
  <c r="Z24" i="35" s="1"/>
  <c r="AA24" i="35" s="1"/>
  <c r="D33" i="36"/>
  <c r="E33" i="36" s="1"/>
  <c r="F33" i="36" s="1"/>
  <c r="G33" i="36" s="1"/>
  <c r="H33" i="36" s="1"/>
  <c r="I33" i="36" s="1"/>
  <c r="J33" i="36" s="1"/>
  <c r="K33" i="36" s="1"/>
  <c r="L33" i="36" s="1"/>
  <c r="M33" i="36" s="1"/>
  <c r="N33" i="36" s="1"/>
  <c r="O33" i="36" s="1"/>
  <c r="P33" i="36" s="1"/>
  <c r="Q33" i="36" s="1"/>
  <c r="R33" i="36" s="1"/>
  <c r="S33" i="36" s="1"/>
  <c r="T33" i="36" s="1"/>
  <c r="U33" i="36" s="1"/>
  <c r="V33" i="36" s="1"/>
  <c r="W33" i="36" s="1"/>
  <c r="X33" i="36" s="1"/>
  <c r="Y33" i="36" s="1"/>
  <c r="Z33" i="36" s="1"/>
  <c r="AA33" i="36" s="1"/>
  <c r="D34" i="36"/>
  <c r="E34" i="36" s="1"/>
  <c r="F34" i="36" s="1"/>
  <c r="G34" i="36" s="1"/>
  <c r="H34" i="36" s="1"/>
  <c r="I34" i="36" s="1"/>
  <c r="J34" i="36" s="1"/>
  <c r="K34" i="36" s="1"/>
  <c r="L34" i="36" s="1"/>
  <c r="M34" i="36" s="1"/>
  <c r="N34" i="36" s="1"/>
  <c r="O34" i="36" s="1"/>
  <c r="P34" i="36" s="1"/>
  <c r="Q34" i="36" s="1"/>
  <c r="R34" i="36" s="1"/>
  <c r="S34" i="36" s="1"/>
  <c r="T34" i="36" s="1"/>
  <c r="U34" i="36" s="1"/>
  <c r="V34" i="36" s="1"/>
  <c r="W34" i="36" s="1"/>
  <c r="X34" i="36" s="1"/>
  <c r="Y34" i="36" s="1"/>
  <c r="Z34" i="36" s="1"/>
  <c r="AA34" i="36" s="1"/>
  <c r="D35" i="36"/>
  <c r="E35" i="36" s="1"/>
  <c r="F35" i="36" s="1"/>
  <c r="G35" i="36" s="1"/>
  <c r="H35" i="36" s="1"/>
  <c r="I35" i="36" s="1"/>
  <c r="J35" i="36" s="1"/>
  <c r="K35" i="36" s="1"/>
  <c r="L35" i="36" s="1"/>
  <c r="M35" i="36" s="1"/>
  <c r="N35" i="36" s="1"/>
  <c r="O35" i="36" s="1"/>
  <c r="P35" i="36" s="1"/>
  <c r="Q35" i="36" s="1"/>
  <c r="R35" i="36" s="1"/>
  <c r="S35" i="36" s="1"/>
  <c r="T35" i="36" s="1"/>
  <c r="U35" i="36" s="1"/>
  <c r="V35" i="36" s="1"/>
  <c r="W35" i="36" s="1"/>
  <c r="X35" i="36" s="1"/>
  <c r="Y35" i="36" s="1"/>
  <c r="Z35" i="36" s="1"/>
  <c r="AA35" i="36" s="1"/>
  <c r="D31" i="36"/>
  <c r="D27" i="36"/>
  <c r="D23" i="36"/>
  <c r="E23" i="36" s="1"/>
  <c r="F23" i="36" s="1"/>
  <c r="G23" i="36" s="1"/>
  <c r="H23" i="36" s="1"/>
  <c r="I23" i="36" s="1"/>
  <c r="J23" i="36" s="1"/>
  <c r="K23" i="36" s="1"/>
  <c r="L23" i="36" s="1"/>
  <c r="M23" i="36" s="1"/>
  <c r="N23" i="36" s="1"/>
  <c r="O23" i="36" s="1"/>
  <c r="P23" i="36" s="1"/>
  <c r="Q23" i="36" s="1"/>
  <c r="R23" i="36" s="1"/>
  <c r="S23" i="36" s="1"/>
  <c r="T23" i="36" s="1"/>
  <c r="U23" i="36" s="1"/>
  <c r="V23" i="36" s="1"/>
  <c r="W23" i="36" s="1"/>
  <c r="X23" i="36" s="1"/>
  <c r="Y23" i="36" s="1"/>
  <c r="Z23" i="36" s="1"/>
  <c r="AA23" i="36" s="1"/>
  <c r="D28" i="36"/>
  <c r="E28" i="36" s="1"/>
  <c r="F28" i="36" s="1"/>
  <c r="G28" i="36" s="1"/>
  <c r="H28" i="36" s="1"/>
  <c r="I28" i="36" s="1"/>
  <c r="J28" i="36" s="1"/>
  <c r="K28" i="36" s="1"/>
  <c r="L28" i="36" s="1"/>
  <c r="M28" i="36" s="1"/>
  <c r="N28" i="36" s="1"/>
  <c r="O28" i="36" s="1"/>
  <c r="P28" i="36" s="1"/>
  <c r="Q28" i="36" s="1"/>
  <c r="R28" i="36" s="1"/>
  <c r="S28" i="36" s="1"/>
  <c r="T28" i="36" s="1"/>
  <c r="U28" i="36" s="1"/>
  <c r="V28" i="36" s="1"/>
  <c r="W28" i="36" s="1"/>
  <c r="X28" i="36" s="1"/>
  <c r="Y28" i="36" s="1"/>
  <c r="Z28" i="36" s="1"/>
  <c r="AA28" i="36" s="1"/>
  <c r="D24" i="36"/>
  <c r="E24" i="36" s="1"/>
  <c r="D32" i="36"/>
  <c r="E32" i="36" s="1"/>
  <c r="F32" i="36" s="1"/>
  <c r="G32" i="36" s="1"/>
  <c r="H32" i="36" s="1"/>
  <c r="I32" i="36" s="1"/>
  <c r="J32" i="36" s="1"/>
  <c r="K32" i="36" s="1"/>
  <c r="L32" i="36" s="1"/>
  <c r="M32" i="36" s="1"/>
  <c r="N32" i="36" s="1"/>
  <c r="O32" i="36" s="1"/>
  <c r="P32" i="36" s="1"/>
  <c r="Q32" i="36" s="1"/>
  <c r="R32" i="36" s="1"/>
  <c r="S32" i="36" s="1"/>
  <c r="T32" i="36" s="1"/>
  <c r="U32" i="36" s="1"/>
  <c r="V32" i="36" s="1"/>
  <c r="W32" i="36" s="1"/>
  <c r="X32" i="36" s="1"/>
  <c r="Y32" i="36" s="1"/>
  <c r="Z32" i="36" s="1"/>
  <c r="AA32" i="36" s="1"/>
  <c r="D29" i="36"/>
  <c r="E29" i="36" s="1"/>
  <c r="F29" i="36" s="1"/>
  <c r="G29" i="36" s="1"/>
  <c r="H29" i="36" s="1"/>
  <c r="I29" i="36" s="1"/>
  <c r="J29" i="36" s="1"/>
  <c r="K29" i="36" s="1"/>
  <c r="L29" i="36" s="1"/>
  <c r="M29" i="36" s="1"/>
  <c r="N29" i="36" s="1"/>
  <c r="O29" i="36" s="1"/>
  <c r="P29" i="36" s="1"/>
  <c r="Q29" i="36" s="1"/>
  <c r="R29" i="36" s="1"/>
  <c r="S29" i="36" s="1"/>
  <c r="T29" i="36" s="1"/>
  <c r="U29" i="36" s="1"/>
  <c r="V29" i="36" s="1"/>
  <c r="W29" i="36" s="1"/>
  <c r="X29" i="36" s="1"/>
  <c r="Y29" i="36" s="1"/>
  <c r="Z29" i="36" s="1"/>
  <c r="AA29" i="36" s="1"/>
  <c r="D25" i="36"/>
  <c r="E25" i="36" s="1"/>
  <c r="F25" i="36" s="1"/>
  <c r="G25" i="36" s="1"/>
  <c r="H25" i="36" s="1"/>
  <c r="I25" i="36" s="1"/>
  <c r="J25" i="36" s="1"/>
  <c r="K25" i="36" s="1"/>
  <c r="L25" i="36" s="1"/>
  <c r="M25" i="36" s="1"/>
  <c r="N25" i="36" s="1"/>
  <c r="O25" i="36" s="1"/>
  <c r="P25" i="36" s="1"/>
  <c r="Q25" i="36" s="1"/>
  <c r="R25" i="36" s="1"/>
  <c r="S25" i="36" s="1"/>
  <c r="T25" i="36" s="1"/>
  <c r="U25" i="36" s="1"/>
  <c r="V25" i="36" s="1"/>
  <c r="W25" i="36" s="1"/>
  <c r="X25" i="36" s="1"/>
  <c r="Y25" i="36" s="1"/>
  <c r="Z25" i="36" s="1"/>
  <c r="AA25" i="36" s="1"/>
  <c r="E31" i="36"/>
  <c r="F31" i="36" s="1"/>
  <c r="G31" i="36" s="1"/>
  <c r="H31" i="36" s="1"/>
  <c r="I31" i="36" s="1"/>
  <c r="J31" i="36" s="1"/>
  <c r="K31" i="36" s="1"/>
  <c r="L31" i="36" s="1"/>
  <c r="M31" i="36" s="1"/>
  <c r="N31" i="36" s="1"/>
  <c r="O31" i="36" s="1"/>
  <c r="P31" i="36" s="1"/>
  <c r="Q31" i="36" s="1"/>
  <c r="R31" i="36" s="1"/>
  <c r="S31" i="36" s="1"/>
  <c r="T31" i="36" s="1"/>
  <c r="U31" i="36" s="1"/>
  <c r="V31" i="36" s="1"/>
  <c r="W31" i="36" s="1"/>
  <c r="X31" i="36" s="1"/>
  <c r="Y31" i="36" s="1"/>
  <c r="Z31" i="36" s="1"/>
  <c r="AA31" i="36" s="1"/>
  <c r="D30" i="36"/>
  <c r="E30" i="36" s="1"/>
  <c r="F30" i="36" s="1"/>
  <c r="G30" i="36" s="1"/>
  <c r="H30" i="36" s="1"/>
  <c r="I30" i="36" s="1"/>
  <c r="J30" i="36" s="1"/>
  <c r="K30" i="36" s="1"/>
  <c r="L30" i="36" s="1"/>
  <c r="M30" i="36" s="1"/>
  <c r="N30" i="36" s="1"/>
  <c r="O30" i="36" s="1"/>
  <c r="P30" i="36" s="1"/>
  <c r="Q30" i="36" s="1"/>
  <c r="R30" i="36" s="1"/>
  <c r="S30" i="36" s="1"/>
  <c r="T30" i="36" s="1"/>
  <c r="U30" i="36" s="1"/>
  <c r="V30" i="36" s="1"/>
  <c r="W30" i="36" s="1"/>
  <c r="X30" i="36" s="1"/>
  <c r="Y30" i="36" s="1"/>
  <c r="Z30" i="36" s="1"/>
  <c r="AA30" i="36" s="1"/>
  <c r="E27" i="36"/>
  <c r="F27" i="36" s="1"/>
  <c r="G27" i="36" s="1"/>
  <c r="H27" i="36" s="1"/>
  <c r="I27" i="36" s="1"/>
  <c r="J27" i="36" s="1"/>
  <c r="K27" i="36" s="1"/>
  <c r="L27" i="36" s="1"/>
  <c r="M27" i="36" s="1"/>
  <c r="N27" i="36" s="1"/>
  <c r="O27" i="36" s="1"/>
  <c r="P27" i="36" s="1"/>
  <c r="Q27" i="36" s="1"/>
  <c r="R27" i="36" s="1"/>
  <c r="S27" i="36" s="1"/>
  <c r="T27" i="36" s="1"/>
  <c r="U27" i="36" s="1"/>
  <c r="V27" i="36" s="1"/>
  <c r="W27" i="36" s="1"/>
  <c r="X27" i="36" s="1"/>
  <c r="Y27" i="36" s="1"/>
  <c r="Z27" i="36" s="1"/>
  <c r="AA27" i="36" s="1"/>
  <c r="D26" i="36"/>
  <c r="E26" i="36" s="1"/>
  <c r="F26" i="36" s="1"/>
  <c r="G26" i="36" s="1"/>
  <c r="H26" i="36" s="1"/>
  <c r="I26" i="36" s="1"/>
  <c r="J26" i="36" s="1"/>
  <c r="K26" i="36" s="1"/>
  <c r="L26" i="36" s="1"/>
  <c r="M26" i="36" s="1"/>
  <c r="N26" i="36" s="1"/>
  <c r="O26" i="36" s="1"/>
  <c r="P26" i="36" s="1"/>
  <c r="Q26" i="36" s="1"/>
  <c r="R26" i="36" s="1"/>
  <c r="S26" i="36" s="1"/>
  <c r="T26" i="36" s="1"/>
  <c r="U26" i="36" s="1"/>
  <c r="V26" i="36" s="1"/>
  <c r="W26" i="36" s="1"/>
  <c r="X26" i="36" s="1"/>
  <c r="Y26" i="36" s="1"/>
  <c r="Z26" i="36" s="1"/>
  <c r="AA26" i="36" s="1"/>
  <c r="F24" i="36"/>
  <c r="G24" i="36" s="1"/>
  <c r="H24" i="36" s="1"/>
  <c r="I24" i="36" s="1"/>
  <c r="J24" i="36" s="1"/>
  <c r="K24" i="36" s="1"/>
  <c r="L24" i="36" s="1"/>
  <c r="M24" i="36" s="1"/>
  <c r="N24" i="36" s="1"/>
  <c r="O24" i="36" s="1"/>
  <c r="P24" i="36" s="1"/>
  <c r="Q24" i="36" s="1"/>
  <c r="R24" i="36" s="1"/>
  <c r="S24" i="36" s="1"/>
  <c r="T24" i="36" s="1"/>
  <c r="U24" i="36" s="1"/>
  <c r="V24" i="36" s="1"/>
  <c r="W24" i="36" s="1"/>
  <c r="X24" i="36" s="1"/>
  <c r="Y24" i="36" s="1"/>
  <c r="Z24" i="36" s="1"/>
  <c r="AA24" i="36" s="1"/>
  <c r="O180" i="41"/>
  <c r="C193" i="41"/>
  <c r="O216" i="41" l="1"/>
  <c r="O219" i="41" s="1"/>
  <c r="O211" i="41"/>
  <c r="E23" i="29"/>
  <c r="D59" i="30"/>
  <c r="O193" i="41"/>
  <c r="E23" i="30"/>
  <c r="P20" i="32"/>
  <c r="P24" i="32"/>
  <c r="Q27" i="32"/>
  <c r="P29" i="32"/>
  <c r="P28" i="32"/>
  <c r="P25" i="32"/>
  <c r="P21" i="32"/>
  <c r="P26" i="32"/>
  <c r="Q23" i="32"/>
  <c r="Q22" i="32"/>
  <c r="F167" i="30"/>
  <c r="F148" i="30"/>
  <c r="F64" i="30"/>
  <c r="G28" i="30"/>
  <c r="F27" i="29"/>
  <c r="E166" i="29"/>
  <c r="E147" i="29"/>
  <c r="E63" i="29"/>
  <c r="G27" i="30"/>
  <c r="F166" i="30"/>
  <c r="F147" i="30"/>
  <c r="F63" i="30"/>
  <c r="Q143" i="36"/>
  <c r="Q162" i="36"/>
  <c r="Q59" i="36"/>
  <c r="N144" i="36"/>
  <c r="N163" i="36"/>
  <c r="N60" i="36"/>
  <c r="K164" i="36"/>
  <c r="K145" i="36"/>
  <c r="K61" i="36"/>
  <c r="AA164" i="36"/>
  <c r="AA145" i="36"/>
  <c r="AA61" i="36"/>
  <c r="H165" i="36"/>
  <c r="H146" i="36"/>
  <c r="H62" i="36"/>
  <c r="X165" i="36"/>
  <c r="X146" i="36"/>
  <c r="X62" i="36"/>
  <c r="E166" i="36"/>
  <c r="E147" i="36"/>
  <c r="E63" i="36"/>
  <c r="U166" i="36"/>
  <c r="U147" i="36"/>
  <c r="U63" i="36"/>
  <c r="R167" i="36"/>
  <c r="R148" i="36"/>
  <c r="R64" i="36"/>
  <c r="L169" i="36"/>
  <c r="L150" i="36"/>
  <c r="L66" i="36"/>
  <c r="W144" i="36"/>
  <c r="W163" i="36"/>
  <c r="W60" i="36"/>
  <c r="D164" i="36"/>
  <c r="D145" i="36"/>
  <c r="D61" i="36"/>
  <c r="Q165" i="36"/>
  <c r="Q146" i="36"/>
  <c r="Q62" i="36"/>
  <c r="K167" i="36"/>
  <c r="K148" i="36"/>
  <c r="K64" i="36"/>
  <c r="X168" i="36"/>
  <c r="X149" i="36"/>
  <c r="X65" i="36"/>
  <c r="E169" i="36"/>
  <c r="E150" i="36"/>
  <c r="E66" i="36"/>
  <c r="K174" i="36"/>
  <c r="K155" i="36"/>
  <c r="K71" i="36"/>
  <c r="M145" i="36"/>
  <c r="M164" i="36"/>
  <c r="M61" i="36"/>
  <c r="Z165" i="36"/>
  <c r="Z146" i="36"/>
  <c r="Z62" i="36"/>
  <c r="Q168" i="36"/>
  <c r="Q149" i="36"/>
  <c r="Q65" i="36"/>
  <c r="U172" i="36"/>
  <c r="U153" i="36"/>
  <c r="U69" i="36"/>
  <c r="H143" i="36"/>
  <c r="H162" i="36"/>
  <c r="H59" i="36"/>
  <c r="E163" i="36"/>
  <c r="E144" i="36"/>
  <c r="E60" i="36"/>
  <c r="E143" i="36"/>
  <c r="E162" i="36"/>
  <c r="E59" i="36"/>
  <c r="R144" i="36"/>
  <c r="R163" i="36"/>
  <c r="R60" i="36"/>
  <c r="L165" i="36"/>
  <c r="L146" i="36"/>
  <c r="L62" i="36"/>
  <c r="Y166" i="36"/>
  <c r="Y147" i="36"/>
  <c r="Y63" i="36"/>
  <c r="F167" i="36"/>
  <c r="F148" i="36"/>
  <c r="F64" i="36"/>
  <c r="S168" i="36"/>
  <c r="S149" i="36"/>
  <c r="S65" i="36"/>
  <c r="M170" i="36"/>
  <c r="M151" i="36"/>
  <c r="M67" i="36"/>
  <c r="J173" i="36"/>
  <c r="J154" i="36"/>
  <c r="J70" i="36"/>
  <c r="K144" i="36"/>
  <c r="K163" i="36"/>
  <c r="K60" i="36"/>
  <c r="X145" i="36"/>
  <c r="X164" i="36"/>
  <c r="X61" i="36"/>
  <c r="E146" i="36"/>
  <c r="E165" i="36"/>
  <c r="E62" i="36"/>
  <c r="R166" i="36"/>
  <c r="R147" i="36"/>
  <c r="R63" i="36"/>
  <c r="L168" i="36"/>
  <c r="L149" i="36"/>
  <c r="L65" i="36"/>
  <c r="I169" i="36"/>
  <c r="I150" i="36"/>
  <c r="I66" i="36"/>
  <c r="F170" i="36"/>
  <c r="F151" i="36"/>
  <c r="F67" i="36"/>
  <c r="G162" i="36"/>
  <c r="G143" i="36"/>
  <c r="G59" i="36"/>
  <c r="T163" i="36"/>
  <c r="T144" i="36"/>
  <c r="T60" i="36"/>
  <c r="N165" i="36"/>
  <c r="N146" i="36"/>
  <c r="N62" i="36"/>
  <c r="AA166" i="36"/>
  <c r="AA147" i="36"/>
  <c r="AA63" i="36"/>
  <c r="H167" i="36"/>
  <c r="H148" i="36"/>
  <c r="H64" i="36"/>
  <c r="U168" i="36"/>
  <c r="U149" i="36"/>
  <c r="U65" i="36"/>
  <c r="R169" i="36"/>
  <c r="R150" i="36"/>
  <c r="R66" i="36"/>
  <c r="I163" i="36"/>
  <c r="I144" i="36"/>
  <c r="I60" i="36"/>
  <c r="V164" i="36"/>
  <c r="V145" i="36"/>
  <c r="V61" i="36"/>
  <c r="M167" i="36"/>
  <c r="M148" i="36"/>
  <c r="M64" i="36"/>
  <c r="Z168" i="36"/>
  <c r="Z149" i="36"/>
  <c r="Z65" i="36"/>
  <c r="G169" i="36"/>
  <c r="G150" i="36"/>
  <c r="G66" i="36"/>
  <c r="D170" i="36"/>
  <c r="D151" i="36"/>
  <c r="D67" i="36"/>
  <c r="L171" i="36"/>
  <c r="L152" i="36"/>
  <c r="L68" i="36"/>
  <c r="S174" i="36"/>
  <c r="S155" i="36"/>
  <c r="S71" i="36"/>
  <c r="Y171" i="36"/>
  <c r="Y152" i="36"/>
  <c r="Y68" i="36"/>
  <c r="F172" i="36"/>
  <c r="F153" i="36"/>
  <c r="F69" i="36"/>
  <c r="S173" i="36"/>
  <c r="S154" i="36"/>
  <c r="S70" i="36"/>
  <c r="J171" i="36"/>
  <c r="J152" i="36"/>
  <c r="J68" i="36"/>
  <c r="W172" i="36"/>
  <c r="W153" i="36"/>
  <c r="W69" i="36"/>
  <c r="T173" i="36"/>
  <c r="T154" i="36"/>
  <c r="T70" i="36"/>
  <c r="Q174" i="36"/>
  <c r="Q155" i="36"/>
  <c r="Q71" i="36"/>
  <c r="W171" i="36"/>
  <c r="W152" i="36"/>
  <c r="W68" i="36"/>
  <c r="D172" i="36"/>
  <c r="D153" i="36"/>
  <c r="D69" i="36"/>
  <c r="Q173" i="36"/>
  <c r="Q154" i="36"/>
  <c r="Q70" i="36"/>
  <c r="K162" i="35"/>
  <c r="K143" i="35"/>
  <c r="K59" i="35"/>
  <c r="X163" i="35"/>
  <c r="X144" i="35"/>
  <c r="X60" i="35"/>
  <c r="E164" i="35"/>
  <c r="E145" i="35"/>
  <c r="E61" i="35"/>
  <c r="R165" i="35"/>
  <c r="R146" i="35"/>
  <c r="R62" i="35"/>
  <c r="L167" i="35"/>
  <c r="L148" i="35"/>
  <c r="L64" i="35"/>
  <c r="Y168" i="35"/>
  <c r="Y149" i="35"/>
  <c r="Y65" i="35"/>
  <c r="F169" i="35"/>
  <c r="F150" i="35"/>
  <c r="F66" i="35"/>
  <c r="S170" i="35"/>
  <c r="S151" i="35"/>
  <c r="S67" i="35"/>
  <c r="M172" i="35"/>
  <c r="M153" i="35"/>
  <c r="M69" i="35"/>
  <c r="Z154" i="35"/>
  <c r="Z173" i="35"/>
  <c r="Z70" i="35"/>
  <c r="G174" i="35"/>
  <c r="G155" i="35"/>
  <c r="G71" i="35"/>
  <c r="T162" i="35"/>
  <c r="T143" i="35"/>
  <c r="T59" i="35"/>
  <c r="K165" i="35"/>
  <c r="K146" i="35"/>
  <c r="K62" i="35"/>
  <c r="X166" i="35"/>
  <c r="X147" i="35"/>
  <c r="X63" i="35"/>
  <c r="E167" i="35"/>
  <c r="E148" i="35"/>
  <c r="E64" i="35"/>
  <c r="R168" i="35"/>
  <c r="R149" i="35"/>
  <c r="R65" i="35"/>
  <c r="L170" i="35"/>
  <c r="L151" i="35"/>
  <c r="L67" i="35"/>
  <c r="Y171" i="35"/>
  <c r="Y152" i="35"/>
  <c r="Y68" i="35"/>
  <c r="F172" i="35"/>
  <c r="F153" i="35"/>
  <c r="F69" i="35"/>
  <c r="S154" i="35"/>
  <c r="S173" i="35"/>
  <c r="S70" i="35"/>
  <c r="M162" i="35"/>
  <c r="M143" i="35"/>
  <c r="M59" i="35"/>
  <c r="Z163" i="35"/>
  <c r="Z144" i="35"/>
  <c r="Z60" i="35"/>
  <c r="G164" i="35"/>
  <c r="G145" i="35"/>
  <c r="G61" i="35"/>
  <c r="T165" i="35"/>
  <c r="T146" i="35"/>
  <c r="T62" i="35"/>
  <c r="Q166" i="35"/>
  <c r="Q147" i="35"/>
  <c r="Q63" i="35"/>
  <c r="K168" i="35"/>
  <c r="K149" i="35"/>
  <c r="K65" i="35"/>
  <c r="X169" i="35"/>
  <c r="X150" i="35"/>
  <c r="X66" i="35"/>
  <c r="E170" i="35"/>
  <c r="E151" i="35"/>
  <c r="E67" i="35"/>
  <c r="R171" i="35"/>
  <c r="R152" i="35"/>
  <c r="R68" i="35"/>
  <c r="L173" i="35"/>
  <c r="L154" i="35"/>
  <c r="L70" i="35"/>
  <c r="Y155" i="35"/>
  <c r="Y174" i="35"/>
  <c r="Y71" i="35"/>
  <c r="F162" i="35"/>
  <c r="F143" i="35"/>
  <c r="F59" i="35"/>
  <c r="S163" i="35"/>
  <c r="S144" i="35"/>
  <c r="S60" i="35"/>
  <c r="M165" i="35"/>
  <c r="M146" i="35"/>
  <c r="M62" i="35"/>
  <c r="W167" i="35"/>
  <c r="W148" i="35"/>
  <c r="W64" i="35"/>
  <c r="D168" i="35"/>
  <c r="D149" i="35"/>
  <c r="D65" i="35"/>
  <c r="Q169" i="35"/>
  <c r="Q150" i="35"/>
  <c r="Q66" i="35"/>
  <c r="K171" i="35"/>
  <c r="K152" i="35"/>
  <c r="K68" i="35"/>
  <c r="X172" i="35"/>
  <c r="X153" i="35"/>
  <c r="X69" i="35"/>
  <c r="E173" i="35"/>
  <c r="E154" i="35"/>
  <c r="E70" i="35"/>
  <c r="R174" i="35"/>
  <c r="R155" i="35"/>
  <c r="R71" i="35"/>
  <c r="D170" i="29"/>
  <c r="D151" i="29"/>
  <c r="D67" i="29"/>
  <c r="F35" i="29"/>
  <c r="E174" i="29"/>
  <c r="E155" i="29"/>
  <c r="E71" i="29"/>
  <c r="E32" i="30"/>
  <c r="E26" i="30"/>
  <c r="E34" i="30"/>
  <c r="D173" i="30"/>
  <c r="D154" i="30"/>
  <c r="D70" i="30"/>
  <c r="I143" i="36"/>
  <c r="I162" i="36"/>
  <c r="I59" i="36"/>
  <c r="S164" i="36"/>
  <c r="S145" i="36"/>
  <c r="S61" i="36"/>
  <c r="P165" i="36"/>
  <c r="P146" i="36"/>
  <c r="P62" i="36"/>
  <c r="J167" i="36"/>
  <c r="J148" i="36"/>
  <c r="J64" i="36"/>
  <c r="G168" i="36"/>
  <c r="G149" i="36"/>
  <c r="G65" i="36"/>
  <c r="W168" i="36"/>
  <c r="W149" i="36"/>
  <c r="W65" i="36"/>
  <c r="D169" i="36"/>
  <c r="D150" i="36"/>
  <c r="D66" i="36"/>
  <c r="T169" i="36"/>
  <c r="T150" i="36"/>
  <c r="T66" i="36"/>
  <c r="S170" i="36"/>
  <c r="S151" i="36"/>
  <c r="S67" i="36"/>
  <c r="Z173" i="36"/>
  <c r="Z154" i="36"/>
  <c r="Z70" i="36"/>
  <c r="G174" i="36"/>
  <c r="G155" i="36"/>
  <c r="G71" i="36"/>
  <c r="R162" i="36"/>
  <c r="R143" i="36"/>
  <c r="R59" i="36"/>
  <c r="O144" i="36"/>
  <c r="O163" i="36"/>
  <c r="O60" i="36"/>
  <c r="L145" i="36"/>
  <c r="L164" i="36"/>
  <c r="L61" i="36"/>
  <c r="I165" i="36"/>
  <c r="I146" i="36"/>
  <c r="I62" i="36"/>
  <c r="Y165" i="36"/>
  <c r="Y146" i="36"/>
  <c r="Y62" i="36"/>
  <c r="F166" i="36"/>
  <c r="F147" i="36"/>
  <c r="F63" i="36"/>
  <c r="V166" i="36"/>
  <c r="V147" i="36"/>
  <c r="V63" i="36"/>
  <c r="S167" i="36"/>
  <c r="S148" i="36"/>
  <c r="S64" i="36"/>
  <c r="P168" i="36"/>
  <c r="P149" i="36"/>
  <c r="P65" i="36"/>
  <c r="M169" i="36"/>
  <c r="M150" i="36"/>
  <c r="M66" i="36"/>
  <c r="J170" i="36"/>
  <c r="J151" i="36"/>
  <c r="J67" i="36"/>
  <c r="Q172" i="36"/>
  <c r="Q153" i="36"/>
  <c r="Q69" i="36"/>
  <c r="K162" i="36"/>
  <c r="K143" i="36"/>
  <c r="K59" i="36"/>
  <c r="AA162" i="36"/>
  <c r="AA143" i="36"/>
  <c r="AA59" i="36"/>
  <c r="H163" i="36"/>
  <c r="H144" i="36"/>
  <c r="H60" i="36"/>
  <c r="X163" i="36"/>
  <c r="X144" i="36"/>
  <c r="X60" i="36"/>
  <c r="E145" i="36"/>
  <c r="E164" i="36"/>
  <c r="E61" i="36"/>
  <c r="U145" i="36"/>
  <c r="U164" i="36"/>
  <c r="U61" i="36"/>
  <c r="R165" i="36"/>
  <c r="R146" i="36"/>
  <c r="R62" i="36"/>
  <c r="O166" i="36"/>
  <c r="O147" i="36"/>
  <c r="O63" i="36"/>
  <c r="L167" i="36"/>
  <c r="L148" i="36"/>
  <c r="L64" i="36"/>
  <c r="I168" i="36"/>
  <c r="I149" i="36"/>
  <c r="I65" i="36"/>
  <c r="Y168" i="36"/>
  <c r="Y149" i="36"/>
  <c r="Y65" i="36"/>
  <c r="F169" i="36"/>
  <c r="F150" i="36"/>
  <c r="F66" i="36"/>
  <c r="V169" i="36"/>
  <c r="V150" i="36"/>
  <c r="V66" i="36"/>
  <c r="AA170" i="36"/>
  <c r="AA151" i="36"/>
  <c r="AA67" i="36"/>
  <c r="H171" i="36"/>
  <c r="H152" i="36"/>
  <c r="H68" i="36"/>
  <c r="O174" i="36"/>
  <c r="O155" i="36"/>
  <c r="O71" i="36"/>
  <c r="P143" i="36"/>
  <c r="P162" i="36"/>
  <c r="P59" i="36"/>
  <c r="M163" i="36"/>
  <c r="M144" i="36"/>
  <c r="M60" i="36"/>
  <c r="J164" i="36"/>
  <c r="J145" i="36"/>
  <c r="J61" i="36"/>
  <c r="Z164" i="36"/>
  <c r="Z145" i="36"/>
  <c r="Z61" i="36"/>
  <c r="G165" i="36"/>
  <c r="G146" i="36"/>
  <c r="G62" i="36"/>
  <c r="W165" i="36"/>
  <c r="W146" i="36"/>
  <c r="W62" i="36"/>
  <c r="D166" i="36"/>
  <c r="D147" i="36"/>
  <c r="D63" i="36"/>
  <c r="T166" i="36"/>
  <c r="T147" i="36"/>
  <c r="T63" i="36"/>
  <c r="Q167" i="36"/>
  <c r="Q148" i="36"/>
  <c r="Q64" i="36"/>
  <c r="N168" i="36"/>
  <c r="N149" i="36"/>
  <c r="N65" i="36"/>
  <c r="K169" i="36"/>
  <c r="K150" i="36"/>
  <c r="K66" i="36"/>
  <c r="AA169" i="36"/>
  <c r="AA150" i="36"/>
  <c r="AA66" i="36"/>
  <c r="H170" i="36"/>
  <c r="H151" i="36"/>
  <c r="H67" i="36"/>
  <c r="I172" i="36"/>
  <c r="I153" i="36"/>
  <c r="I69" i="36"/>
  <c r="P170" i="36"/>
  <c r="P151" i="36"/>
  <c r="P67" i="36"/>
  <c r="M171" i="36"/>
  <c r="M152" i="36"/>
  <c r="M68" i="36"/>
  <c r="J172" i="36"/>
  <c r="J153" i="36"/>
  <c r="J69" i="36"/>
  <c r="Z172" i="36"/>
  <c r="Z153" i="36"/>
  <c r="Z69" i="36"/>
  <c r="G173" i="36"/>
  <c r="G154" i="36"/>
  <c r="G70" i="36"/>
  <c r="W173" i="36"/>
  <c r="W154" i="36"/>
  <c r="W70" i="36"/>
  <c r="D174" i="36"/>
  <c r="D155" i="36"/>
  <c r="D71" i="36"/>
  <c r="T174" i="36"/>
  <c r="T155" i="36"/>
  <c r="T71" i="36"/>
  <c r="N171" i="36"/>
  <c r="N152" i="36"/>
  <c r="N68" i="36"/>
  <c r="K172" i="36"/>
  <c r="K153" i="36"/>
  <c r="K69" i="36"/>
  <c r="AA172" i="36"/>
  <c r="AA153" i="36"/>
  <c r="AA69" i="36"/>
  <c r="H173" i="36"/>
  <c r="H154" i="36"/>
  <c r="H70" i="36"/>
  <c r="X173" i="36"/>
  <c r="X154" i="36"/>
  <c r="X70" i="36"/>
  <c r="E174" i="36"/>
  <c r="E155" i="36"/>
  <c r="E71" i="36"/>
  <c r="U174" i="36"/>
  <c r="U155" i="36"/>
  <c r="U71" i="36"/>
  <c r="K171" i="36"/>
  <c r="K152" i="36"/>
  <c r="K68" i="36"/>
  <c r="AA171" i="36"/>
  <c r="AA152" i="36"/>
  <c r="AA68" i="36"/>
  <c r="H172" i="36"/>
  <c r="H153" i="36"/>
  <c r="H69" i="36"/>
  <c r="X172" i="36"/>
  <c r="X153" i="36"/>
  <c r="X69" i="36"/>
  <c r="E173" i="36"/>
  <c r="E154" i="36"/>
  <c r="E70" i="36"/>
  <c r="U173" i="36"/>
  <c r="U154" i="36"/>
  <c r="U70" i="36"/>
  <c r="R174" i="36"/>
  <c r="R155" i="36"/>
  <c r="R71" i="36"/>
  <c r="O162" i="35"/>
  <c r="O143" i="35"/>
  <c r="O59" i="35"/>
  <c r="L163" i="35"/>
  <c r="L144" i="35"/>
  <c r="L60" i="35"/>
  <c r="I164" i="35"/>
  <c r="I145" i="35"/>
  <c r="I61" i="35"/>
  <c r="Y164" i="35"/>
  <c r="Y145" i="35"/>
  <c r="Y61" i="35"/>
  <c r="F165" i="35"/>
  <c r="F146" i="35"/>
  <c r="F62" i="35"/>
  <c r="V165" i="35"/>
  <c r="V146" i="35"/>
  <c r="V62" i="35"/>
  <c r="S166" i="35"/>
  <c r="S147" i="35"/>
  <c r="S63" i="35"/>
  <c r="P167" i="35"/>
  <c r="P148" i="35"/>
  <c r="P64" i="35"/>
  <c r="M168" i="35"/>
  <c r="M149" i="35"/>
  <c r="M65" i="35"/>
  <c r="J169" i="35"/>
  <c r="J150" i="35"/>
  <c r="J66" i="35"/>
  <c r="Z169" i="35"/>
  <c r="Z150" i="35"/>
  <c r="Z66" i="35"/>
  <c r="G170" i="35"/>
  <c r="G151" i="35"/>
  <c r="G67" i="35"/>
  <c r="W170" i="35"/>
  <c r="W151" i="35"/>
  <c r="W67" i="35"/>
  <c r="D171" i="35"/>
  <c r="D152" i="35"/>
  <c r="D68" i="35"/>
  <c r="T171" i="35"/>
  <c r="T152" i="35"/>
  <c r="T68" i="35"/>
  <c r="Q172" i="35"/>
  <c r="Q153" i="35"/>
  <c r="Q69" i="35"/>
  <c r="N154" i="35"/>
  <c r="N173" i="35"/>
  <c r="N70" i="35"/>
  <c r="K174" i="35"/>
  <c r="K155" i="35"/>
  <c r="K71" i="35"/>
  <c r="AA174" i="35"/>
  <c r="AA155" i="35"/>
  <c r="AA71" i="35"/>
  <c r="H162" i="35"/>
  <c r="H143" i="35"/>
  <c r="H59" i="35"/>
  <c r="X162" i="35"/>
  <c r="X143" i="35"/>
  <c r="X59" i="35"/>
  <c r="E163" i="35"/>
  <c r="E144" i="35"/>
  <c r="E60" i="35"/>
  <c r="U163" i="35"/>
  <c r="U144" i="35"/>
  <c r="U60" i="35"/>
  <c r="R164" i="35"/>
  <c r="R145" i="35"/>
  <c r="R61" i="35"/>
  <c r="O165" i="35"/>
  <c r="O146" i="35"/>
  <c r="O62" i="35"/>
  <c r="L166" i="35"/>
  <c r="L147" i="35"/>
  <c r="L63" i="35"/>
  <c r="I167" i="35"/>
  <c r="I148" i="35"/>
  <c r="I64" i="35"/>
  <c r="Y167" i="35"/>
  <c r="Y148" i="35"/>
  <c r="Y64" i="35"/>
  <c r="F168" i="35"/>
  <c r="F149" i="35"/>
  <c r="F65" i="35"/>
  <c r="V168" i="35"/>
  <c r="V149" i="35"/>
  <c r="V65" i="35"/>
  <c r="S169" i="35"/>
  <c r="S150" i="35"/>
  <c r="S66" i="35"/>
  <c r="P170" i="35"/>
  <c r="P151" i="35"/>
  <c r="P67" i="35"/>
  <c r="M171" i="35"/>
  <c r="M152" i="35"/>
  <c r="M68" i="35"/>
  <c r="J172" i="35"/>
  <c r="J153" i="35"/>
  <c r="J69" i="35"/>
  <c r="Z172" i="35"/>
  <c r="Z153" i="35"/>
  <c r="Z69" i="35"/>
  <c r="G154" i="35"/>
  <c r="G173" i="35"/>
  <c r="G70" i="35"/>
  <c r="W154" i="35"/>
  <c r="W173" i="35"/>
  <c r="W70" i="35"/>
  <c r="D174" i="35"/>
  <c r="D155" i="35"/>
  <c r="D71" i="35"/>
  <c r="T155" i="35"/>
  <c r="T174" i="35"/>
  <c r="T71" i="35"/>
  <c r="Q162" i="35"/>
  <c r="Q143" i="35"/>
  <c r="Q59" i="35"/>
  <c r="N163" i="35"/>
  <c r="N144" i="35"/>
  <c r="N60" i="35"/>
  <c r="K164" i="35"/>
  <c r="K145" i="35"/>
  <c r="K61" i="35"/>
  <c r="AA164" i="35"/>
  <c r="AA145" i="35"/>
  <c r="AA61" i="35"/>
  <c r="H165" i="35"/>
  <c r="H146" i="35"/>
  <c r="H62" i="35"/>
  <c r="X165" i="35"/>
  <c r="X146" i="35"/>
  <c r="X62" i="35"/>
  <c r="E166" i="35"/>
  <c r="E147" i="35"/>
  <c r="E63" i="35"/>
  <c r="U166" i="35"/>
  <c r="U147" i="35"/>
  <c r="U63" i="35"/>
  <c r="R167" i="35"/>
  <c r="R148" i="35"/>
  <c r="R64" i="35"/>
  <c r="O168" i="35"/>
  <c r="O149" i="35"/>
  <c r="O65" i="35"/>
  <c r="L169" i="35"/>
  <c r="L150" i="35"/>
  <c r="L66" i="35"/>
  <c r="I170" i="35"/>
  <c r="I151" i="35"/>
  <c r="I67" i="35"/>
  <c r="Y170" i="35"/>
  <c r="Y151" i="35"/>
  <c r="Y67" i="35"/>
  <c r="F171" i="35"/>
  <c r="F152" i="35"/>
  <c r="F68" i="35"/>
  <c r="V171" i="35"/>
  <c r="V152" i="35"/>
  <c r="V68" i="35"/>
  <c r="S172" i="35"/>
  <c r="S153" i="35"/>
  <c r="S69" i="35"/>
  <c r="P173" i="35"/>
  <c r="P154" i="35"/>
  <c r="P70" i="35"/>
  <c r="M155" i="35"/>
  <c r="M174" i="35"/>
  <c r="M71" i="35"/>
  <c r="J162" i="35"/>
  <c r="J143" i="35"/>
  <c r="J59" i="35"/>
  <c r="Z162" i="35"/>
  <c r="Z143" i="35"/>
  <c r="Z59" i="35"/>
  <c r="G163" i="35"/>
  <c r="G144" i="35"/>
  <c r="G60" i="35"/>
  <c r="W163" i="35"/>
  <c r="W144" i="35"/>
  <c r="W60" i="35"/>
  <c r="D164" i="35"/>
  <c r="D145" i="35"/>
  <c r="D61" i="35"/>
  <c r="T164" i="35"/>
  <c r="T145" i="35"/>
  <c r="T61" i="35"/>
  <c r="Q165" i="35"/>
  <c r="Q146" i="35"/>
  <c r="Q62" i="35"/>
  <c r="N166" i="35"/>
  <c r="N147" i="35"/>
  <c r="N63" i="35"/>
  <c r="K167" i="35"/>
  <c r="K148" i="35"/>
  <c r="K64" i="35"/>
  <c r="AA167" i="35"/>
  <c r="AA148" i="35"/>
  <c r="AA64" i="35"/>
  <c r="H168" i="35"/>
  <c r="H149" i="35"/>
  <c r="H65" i="35"/>
  <c r="X168" i="35"/>
  <c r="X149" i="35"/>
  <c r="X65" i="35"/>
  <c r="E169" i="35"/>
  <c r="E150" i="35"/>
  <c r="E66" i="35"/>
  <c r="U169" i="35"/>
  <c r="U150" i="35"/>
  <c r="U66" i="35"/>
  <c r="R170" i="35"/>
  <c r="R151" i="35"/>
  <c r="R67" i="35"/>
  <c r="O171" i="35"/>
  <c r="O152" i="35"/>
  <c r="O68" i="35"/>
  <c r="L172" i="35"/>
  <c r="L153" i="35"/>
  <c r="L69" i="35"/>
  <c r="I173" i="35"/>
  <c r="I154" i="35"/>
  <c r="I70" i="35"/>
  <c r="Y173" i="35"/>
  <c r="Y154" i="35"/>
  <c r="Y70" i="35"/>
  <c r="F174" i="35"/>
  <c r="F155" i="35"/>
  <c r="F71" i="35"/>
  <c r="V174" i="35"/>
  <c r="V155" i="35"/>
  <c r="V71" i="35"/>
  <c r="C59" i="33"/>
  <c r="C73" i="33" s="1"/>
  <c r="C37" i="33"/>
  <c r="D165" i="29"/>
  <c r="D146" i="29"/>
  <c r="D62" i="29"/>
  <c r="D163" i="29"/>
  <c r="D144" i="29"/>
  <c r="D60" i="29"/>
  <c r="E31" i="29"/>
  <c r="E25" i="29"/>
  <c r="D164" i="29"/>
  <c r="D145" i="29"/>
  <c r="D61" i="29"/>
  <c r="D172" i="29"/>
  <c r="D153" i="29"/>
  <c r="D69" i="29"/>
  <c r="E25" i="30"/>
  <c r="D164" i="30"/>
  <c r="D145" i="30"/>
  <c r="D61" i="30"/>
  <c r="E31" i="30"/>
  <c r="D170" i="30"/>
  <c r="D151" i="30"/>
  <c r="D67" i="30"/>
  <c r="D174" i="30"/>
  <c r="D155" i="30"/>
  <c r="D71" i="30"/>
  <c r="D167" i="30"/>
  <c r="D148" i="30"/>
  <c r="D64" i="30"/>
  <c r="E35" i="30"/>
  <c r="C158" i="35"/>
  <c r="O168" i="36"/>
  <c r="O149" i="36"/>
  <c r="O65" i="36"/>
  <c r="I170" i="36"/>
  <c r="I151" i="36"/>
  <c r="I67" i="36"/>
  <c r="M172" i="36"/>
  <c r="M153" i="36"/>
  <c r="M69" i="36"/>
  <c r="J162" i="36"/>
  <c r="J143" i="36"/>
  <c r="J59" i="36"/>
  <c r="Z162" i="36"/>
  <c r="Z143" i="36"/>
  <c r="Z59" i="36"/>
  <c r="G144" i="36"/>
  <c r="G163" i="36"/>
  <c r="G60" i="36"/>
  <c r="T145" i="36"/>
  <c r="T164" i="36"/>
  <c r="T61" i="36"/>
  <c r="N166" i="36"/>
  <c r="N147" i="36"/>
  <c r="N63" i="36"/>
  <c r="AA167" i="36"/>
  <c r="AA148" i="36"/>
  <c r="AA64" i="36"/>
  <c r="H168" i="36"/>
  <c r="H149" i="36"/>
  <c r="H65" i="36"/>
  <c r="U169" i="36"/>
  <c r="U150" i="36"/>
  <c r="U66" i="36"/>
  <c r="W170" i="36"/>
  <c r="W151" i="36"/>
  <c r="W67" i="36"/>
  <c r="S162" i="36"/>
  <c r="S143" i="36"/>
  <c r="S59" i="36"/>
  <c r="P163" i="36"/>
  <c r="P144" i="36"/>
  <c r="P60" i="36"/>
  <c r="J165" i="36"/>
  <c r="J146" i="36"/>
  <c r="J62" i="36"/>
  <c r="W166" i="36"/>
  <c r="W147" i="36"/>
  <c r="W63" i="36"/>
  <c r="D167" i="36"/>
  <c r="D148" i="36"/>
  <c r="D64" i="36"/>
  <c r="K170" i="36"/>
  <c r="K151" i="36"/>
  <c r="K67" i="36"/>
  <c r="U143" i="36"/>
  <c r="U162" i="36"/>
  <c r="U59" i="36"/>
  <c r="O164" i="36"/>
  <c r="O145" i="36"/>
  <c r="O61" i="36"/>
  <c r="I166" i="36"/>
  <c r="I147" i="36"/>
  <c r="I63" i="36"/>
  <c r="V167" i="36"/>
  <c r="V148" i="36"/>
  <c r="V64" i="36"/>
  <c r="P169" i="36"/>
  <c r="P150" i="36"/>
  <c r="P66" i="36"/>
  <c r="N162" i="36"/>
  <c r="N143" i="36"/>
  <c r="N59" i="36"/>
  <c r="AA144" i="36"/>
  <c r="AA163" i="36"/>
  <c r="AA60" i="36"/>
  <c r="H145" i="36"/>
  <c r="H164" i="36"/>
  <c r="H61" i="36"/>
  <c r="U165" i="36"/>
  <c r="U146" i="36"/>
  <c r="U62" i="36"/>
  <c r="O167" i="36"/>
  <c r="O148" i="36"/>
  <c r="O64" i="36"/>
  <c r="Y169" i="36"/>
  <c r="Y150" i="36"/>
  <c r="Y66" i="36"/>
  <c r="T171" i="36"/>
  <c r="T152" i="36"/>
  <c r="T68" i="36"/>
  <c r="AA174" i="36"/>
  <c r="AA155" i="36"/>
  <c r="AA71" i="36"/>
  <c r="W162" i="36"/>
  <c r="W143" i="36"/>
  <c r="W59" i="36"/>
  <c r="D163" i="36"/>
  <c r="D144" i="36"/>
  <c r="D60" i="36"/>
  <c r="Q145" i="36"/>
  <c r="Q164" i="36"/>
  <c r="Q61" i="36"/>
  <c r="K166" i="36"/>
  <c r="K147" i="36"/>
  <c r="K63" i="36"/>
  <c r="X167" i="36"/>
  <c r="X148" i="36"/>
  <c r="X64" i="36"/>
  <c r="E168" i="36"/>
  <c r="E149" i="36"/>
  <c r="E65" i="36"/>
  <c r="O170" i="36"/>
  <c r="O151" i="36"/>
  <c r="O67" i="36"/>
  <c r="R173" i="36"/>
  <c r="R154" i="36"/>
  <c r="R70" i="36"/>
  <c r="L143" i="36"/>
  <c r="L162" i="36"/>
  <c r="L59" i="36"/>
  <c r="Y163" i="36"/>
  <c r="Y144" i="36"/>
  <c r="Y60" i="36"/>
  <c r="F164" i="36"/>
  <c r="F145" i="36"/>
  <c r="F61" i="36"/>
  <c r="S165" i="36"/>
  <c r="S146" i="36"/>
  <c r="S62" i="36"/>
  <c r="P166" i="36"/>
  <c r="P147" i="36"/>
  <c r="P63" i="36"/>
  <c r="J168" i="36"/>
  <c r="J149" i="36"/>
  <c r="J65" i="36"/>
  <c r="W169" i="36"/>
  <c r="W150" i="36"/>
  <c r="W66" i="36"/>
  <c r="I171" i="36"/>
  <c r="I152" i="36"/>
  <c r="I68" i="36"/>
  <c r="V172" i="36"/>
  <c r="V153" i="36"/>
  <c r="V69" i="36"/>
  <c r="P174" i="36"/>
  <c r="P155" i="36"/>
  <c r="P71" i="36"/>
  <c r="Z171" i="36"/>
  <c r="Z152" i="36"/>
  <c r="Z68" i="36"/>
  <c r="G172" i="36"/>
  <c r="G153" i="36"/>
  <c r="G69" i="36"/>
  <c r="D173" i="36"/>
  <c r="D154" i="36"/>
  <c r="D70" i="36"/>
  <c r="Z170" i="36"/>
  <c r="Z151" i="36"/>
  <c r="Z67" i="36"/>
  <c r="G171" i="36"/>
  <c r="G152" i="36"/>
  <c r="G68" i="36"/>
  <c r="T172" i="36"/>
  <c r="T153" i="36"/>
  <c r="T69" i="36"/>
  <c r="N174" i="36"/>
  <c r="N155" i="36"/>
  <c r="N71" i="36"/>
  <c r="AA162" i="35"/>
  <c r="AA143" i="35"/>
  <c r="AA59" i="35"/>
  <c r="H163" i="35"/>
  <c r="H144" i="35"/>
  <c r="H60" i="35"/>
  <c r="U164" i="35"/>
  <c r="U145" i="35"/>
  <c r="U61" i="35"/>
  <c r="O166" i="35"/>
  <c r="O147" i="35"/>
  <c r="O63" i="35"/>
  <c r="I168" i="35"/>
  <c r="I149" i="35"/>
  <c r="I65" i="35"/>
  <c r="V169" i="35"/>
  <c r="V150" i="35"/>
  <c r="V66" i="35"/>
  <c r="P171" i="35"/>
  <c r="P152" i="35"/>
  <c r="P68" i="35"/>
  <c r="J154" i="35"/>
  <c r="J173" i="35"/>
  <c r="J70" i="35"/>
  <c r="W174" i="35"/>
  <c r="W155" i="35"/>
  <c r="W71" i="35"/>
  <c r="D143" i="35"/>
  <c r="D59" i="35"/>
  <c r="D37" i="35"/>
  <c r="Q163" i="35"/>
  <c r="Q144" i="35"/>
  <c r="Q60" i="35"/>
  <c r="N164" i="35"/>
  <c r="N145" i="35"/>
  <c r="N61" i="35"/>
  <c r="AA165" i="35"/>
  <c r="AA146" i="35"/>
  <c r="AA62" i="35"/>
  <c r="H166" i="35"/>
  <c r="H147" i="35"/>
  <c r="H63" i="35"/>
  <c r="U167" i="35"/>
  <c r="U148" i="35"/>
  <c r="U64" i="35"/>
  <c r="O169" i="35"/>
  <c r="O150" i="35"/>
  <c r="O66" i="35"/>
  <c r="I171" i="35"/>
  <c r="I152" i="35"/>
  <c r="I68" i="35"/>
  <c r="V172" i="35"/>
  <c r="V153" i="35"/>
  <c r="V69" i="35"/>
  <c r="P155" i="35"/>
  <c r="P174" i="35"/>
  <c r="P71" i="35"/>
  <c r="J163" i="35"/>
  <c r="J144" i="35"/>
  <c r="J60" i="35"/>
  <c r="W164" i="35"/>
  <c r="W145" i="35"/>
  <c r="W61" i="35"/>
  <c r="D165" i="35"/>
  <c r="D146" i="35"/>
  <c r="D62" i="35"/>
  <c r="N167" i="35"/>
  <c r="N148" i="35"/>
  <c r="N64" i="35"/>
  <c r="AA168" i="35"/>
  <c r="AA149" i="35"/>
  <c r="AA65" i="35"/>
  <c r="H169" i="35"/>
  <c r="H150" i="35"/>
  <c r="H66" i="35"/>
  <c r="U170" i="35"/>
  <c r="U151" i="35"/>
  <c r="U67" i="35"/>
  <c r="O172" i="35"/>
  <c r="O153" i="35"/>
  <c r="O69" i="35"/>
  <c r="I155" i="35"/>
  <c r="I174" i="35"/>
  <c r="I71" i="35"/>
  <c r="V162" i="35"/>
  <c r="V143" i="35"/>
  <c r="V59" i="35"/>
  <c r="P164" i="35"/>
  <c r="P145" i="35"/>
  <c r="P61" i="35"/>
  <c r="J166" i="35"/>
  <c r="J147" i="35"/>
  <c r="J63" i="35"/>
  <c r="Z166" i="35"/>
  <c r="Z147" i="35"/>
  <c r="Z63" i="35"/>
  <c r="G167" i="35"/>
  <c r="G148" i="35"/>
  <c r="G64" i="35"/>
  <c r="T168" i="35"/>
  <c r="T149" i="35"/>
  <c r="T65" i="35"/>
  <c r="N170" i="35"/>
  <c r="N151" i="35"/>
  <c r="N67" i="35"/>
  <c r="AA171" i="35"/>
  <c r="AA152" i="35"/>
  <c r="AA68" i="35"/>
  <c r="H172" i="35"/>
  <c r="H153" i="35"/>
  <c r="H69" i="35"/>
  <c r="U173" i="35"/>
  <c r="U154" i="35"/>
  <c r="U70" i="35"/>
  <c r="C59" i="34"/>
  <c r="C73" i="34" s="1"/>
  <c r="C37" i="34"/>
  <c r="D33" i="33"/>
  <c r="D69" i="33" s="1"/>
  <c r="D29" i="33"/>
  <c r="D65" i="33" s="1"/>
  <c r="D25" i="33"/>
  <c r="D61" i="33" s="1"/>
  <c r="D34" i="33"/>
  <c r="D70" i="33" s="1"/>
  <c r="D30" i="33"/>
  <c r="D26" i="33"/>
  <c r="D35" i="33"/>
  <c r="D31" i="33"/>
  <c r="D27" i="33"/>
  <c r="D63" i="33" s="1"/>
  <c r="D23" i="33"/>
  <c r="E23" i="33" s="1"/>
  <c r="F23" i="33" s="1"/>
  <c r="G23" i="33" s="1"/>
  <c r="H23" i="33" s="1"/>
  <c r="I23" i="33" s="1"/>
  <c r="J23" i="33" s="1"/>
  <c r="K23" i="33" s="1"/>
  <c r="L23" i="33" s="1"/>
  <c r="M23" i="33" s="1"/>
  <c r="N23" i="33" s="1"/>
  <c r="O23" i="33" s="1"/>
  <c r="P23" i="33" s="1"/>
  <c r="Q23" i="33" s="1"/>
  <c r="R23" i="33" s="1"/>
  <c r="S23" i="33" s="1"/>
  <c r="T23" i="33" s="1"/>
  <c r="U23" i="33" s="1"/>
  <c r="V23" i="33" s="1"/>
  <c r="W23" i="33" s="1"/>
  <c r="X23" i="33" s="1"/>
  <c r="Y23" i="33" s="1"/>
  <c r="Z23" i="33" s="1"/>
  <c r="AA23" i="33" s="1"/>
  <c r="D32" i="33"/>
  <c r="D28" i="33"/>
  <c r="D64" i="33" s="1"/>
  <c r="D24" i="33"/>
  <c r="D60" i="33" s="1"/>
  <c r="E32" i="29"/>
  <c r="D171" i="29"/>
  <c r="D152" i="29"/>
  <c r="D68" i="29"/>
  <c r="E30" i="29"/>
  <c r="D169" i="29"/>
  <c r="D150" i="29"/>
  <c r="D66" i="29"/>
  <c r="E166" i="30"/>
  <c r="E147" i="30"/>
  <c r="E63" i="30"/>
  <c r="D166" i="30"/>
  <c r="D147" i="30"/>
  <c r="D63" i="30"/>
  <c r="Y143" i="36"/>
  <c r="Y162" i="36"/>
  <c r="Y59" i="36"/>
  <c r="F144" i="36"/>
  <c r="F163" i="36"/>
  <c r="F60" i="36"/>
  <c r="V144" i="36"/>
  <c r="V163" i="36"/>
  <c r="V60" i="36"/>
  <c r="M166" i="36"/>
  <c r="M147" i="36"/>
  <c r="M63" i="36"/>
  <c r="Z167" i="36"/>
  <c r="Z148" i="36"/>
  <c r="Z64" i="36"/>
  <c r="M143" i="36"/>
  <c r="M162" i="36"/>
  <c r="M59" i="36"/>
  <c r="J144" i="36"/>
  <c r="J163" i="36"/>
  <c r="J60" i="36"/>
  <c r="Z144" i="36"/>
  <c r="Z163" i="36"/>
  <c r="Z60" i="36"/>
  <c r="G164" i="36"/>
  <c r="G145" i="36"/>
  <c r="G61" i="36"/>
  <c r="W164" i="36"/>
  <c r="W145" i="36"/>
  <c r="W61" i="36"/>
  <c r="D165" i="36"/>
  <c r="D146" i="36"/>
  <c r="D62" i="36"/>
  <c r="T165" i="36"/>
  <c r="T146" i="36"/>
  <c r="T62" i="36"/>
  <c r="Q166" i="36"/>
  <c r="Q147" i="36"/>
  <c r="Q63" i="36"/>
  <c r="N167" i="36"/>
  <c r="N148" i="36"/>
  <c r="N64" i="36"/>
  <c r="K168" i="36"/>
  <c r="K149" i="36"/>
  <c r="K65" i="36"/>
  <c r="AA168" i="36"/>
  <c r="AA149" i="36"/>
  <c r="AA65" i="36"/>
  <c r="H169" i="36"/>
  <c r="H150" i="36"/>
  <c r="H66" i="36"/>
  <c r="X169" i="36"/>
  <c r="X150" i="36"/>
  <c r="X66" i="36"/>
  <c r="E170" i="36"/>
  <c r="E151" i="36"/>
  <c r="E67" i="36"/>
  <c r="P171" i="36"/>
  <c r="P152" i="36"/>
  <c r="P68" i="36"/>
  <c r="W174" i="36"/>
  <c r="W155" i="36"/>
  <c r="W71" i="36"/>
  <c r="F162" i="36"/>
  <c r="F143" i="36"/>
  <c r="F59" i="36"/>
  <c r="V162" i="36"/>
  <c r="V143" i="36"/>
  <c r="V59" i="36"/>
  <c r="S144" i="36"/>
  <c r="S163" i="36"/>
  <c r="S60" i="36"/>
  <c r="P145" i="36"/>
  <c r="P164" i="36"/>
  <c r="P61" i="36"/>
  <c r="M165" i="36"/>
  <c r="M146" i="36"/>
  <c r="M62" i="36"/>
  <c r="J166" i="36"/>
  <c r="J147" i="36"/>
  <c r="J63" i="36"/>
  <c r="Z166" i="36"/>
  <c r="Z147" i="36"/>
  <c r="Z63" i="36"/>
  <c r="G167" i="36"/>
  <c r="G148" i="36"/>
  <c r="G64" i="36"/>
  <c r="W167" i="36"/>
  <c r="W148" i="36"/>
  <c r="W64" i="36"/>
  <c r="D168" i="36"/>
  <c r="D149" i="36"/>
  <c r="D65" i="36"/>
  <c r="T168" i="36"/>
  <c r="T149" i="36"/>
  <c r="T65" i="36"/>
  <c r="Q169" i="36"/>
  <c r="Q150" i="36"/>
  <c r="Q66" i="36"/>
  <c r="N170" i="36"/>
  <c r="N151" i="36"/>
  <c r="N67" i="36"/>
  <c r="N173" i="36"/>
  <c r="N154" i="36"/>
  <c r="N70" i="36"/>
  <c r="O162" i="36"/>
  <c r="O143" i="36"/>
  <c r="O59" i="36"/>
  <c r="L163" i="36"/>
  <c r="L144" i="36"/>
  <c r="L60" i="36"/>
  <c r="I145" i="36"/>
  <c r="I164" i="36"/>
  <c r="I61" i="36"/>
  <c r="Y145" i="36"/>
  <c r="Y164" i="36"/>
  <c r="Y61" i="36"/>
  <c r="F165" i="36"/>
  <c r="F146" i="36"/>
  <c r="F62" i="36"/>
  <c r="V165" i="36"/>
  <c r="V146" i="36"/>
  <c r="V62" i="36"/>
  <c r="S166" i="36"/>
  <c r="S147" i="36"/>
  <c r="S63" i="36"/>
  <c r="P167" i="36"/>
  <c r="P148" i="36"/>
  <c r="P64" i="36"/>
  <c r="M168" i="36"/>
  <c r="M149" i="36"/>
  <c r="M65" i="36"/>
  <c r="J169" i="36"/>
  <c r="J150" i="36"/>
  <c r="J66" i="36"/>
  <c r="Z169" i="36"/>
  <c r="Z150" i="36"/>
  <c r="Z66" i="36"/>
  <c r="G170" i="36"/>
  <c r="G151" i="36"/>
  <c r="G67" i="36"/>
  <c r="X171" i="36"/>
  <c r="X152" i="36"/>
  <c r="X68" i="36"/>
  <c r="E172" i="36"/>
  <c r="E153" i="36"/>
  <c r="E69" i="36"/>
  <c r="D59" i="36"/>
  <c r="D37" i="36"/>
  <c r="T143" i="36"/>
  <c r="T162" i="36"/>
  <c r="T59" i="36"/>
  <c r="Q163" i="36"/>
  <c r="Q144" i="36"/>
  <c r="Q60" i="36"/>
  <c r="N164" i="36"/>
  <c r="N145" i="36"/>
  <c r="N61" i="36"/>
  <c r="K165" i="36"/>
  <c r="K146" i="36"/>
  <c r="K62" i="36"/>
  <c r="AA165" i="36"/>
  <c r="AA146" i="36"/>
  <c r="AA62" i="36"/>
  <c r="H166" i="36"/>
  <c r="H147" i="36"/>
  <c r="H63" i="36"/>
  <c r="X166" i="36"/>
  <c r="X147" i="36"/>
  <c r="X63" i="36"/>
  <c r="E167" i="36"/>
  <c r="E148" i="36"/>
  <c r="E64" i="36"/>
  <c r="U167" i="36"/>
  <c r="U148" i="36"/>
  <c r="U64" i="36"/>
  <c r="R168" i="36"/>
  <c r="R149" i="36"/>
  <c r="R65" i="36"/>
  <c r="O169" i="36"/>
  <c r="O150" i="36"/>
  <c r="O66" i="36"/>
  <c r="L170" i="36"/>
  <c r="L151" i="36"/>
  <c r="L67" i="36"/>
  <c r="Y172" i="36"/>
  <c r="Y153" i="36"/>
  <c r="Y69" i="36"/>
  <c r="F173" i="36"/>
  <c r="F154" i="36"/>
  <c r="F70" i="36"/>
  <c r="T170" i="36"/>
  <c r="T151" i="36"/>
  <c r="T67" i="36"/>
  <c r="Q171" i="36"/>
  <c r="Q152" i="36"/>
  <c r="Q68" i="36"/>
  <c r="N172" i="36"/>
  <c r="N153" i="36"/>
  <c r="N69" i="36"/>
  <c r="K173" i="36"/>
  <c r="K154" i="36"/>
  <c r="K70" i="36"/>
  <c r="AA173" i="36"/>
  <c r="AA154" i="36"/>
  <c r="AA70" i="36"/>
  <c r="H174" i="36"/>
  <c r="H155" i="36"/>
  <c r="H71" i="36"/>
  <c r="X174" i="36"/>
  <c r="X155" i="36"/>
  <c r="X71" i="36"/>
  <c r="U170" i="36"/>
  <c r="U151" i="36"/>
  <c r="U67" i="36"/>
  <c r="R171" i="36"/>
  <c r="R152" i="36"/>
  <c r="R68" i="36"/>
  <c r="O172" i="36"/>
  <c r="O153" i="36"/>
  <c r="O69" i="36"/>
  <c r="L173" i="36"/>
  <c r="L154" i="36"/>
  <c r="L70" i="36"/>
  <c r="I174" i="36"/>
  <c r="I155" i="36"/>
  <c r="I71" i="36"/>
  <c r="Y174" i="36"/>
  <c r="Y155" i="36"/>
  <c r="Y71" i="36"/>
  <c r="R170" i="36"/>
  <c r="R151" i="36"/>
  <c r="R67" i="36"/>
  <c r="O171" i="36"/>
  <c r="O152" i="36"/>
  <c r="O68" i="36"/>
  <c r="L172" i="36"/>
  <c r="L153" i="36"/>
  <c r="L69" i="36"/>
  <c r="I173" i="36"/>
  <c r="I154" i="36"/>
  <c r="I70" i="36"/>
  <c r="Y173" i="36"/>
  <c r="Y154" i="36"/>
  <c r="Y70" i="36"/>
  <c r="F174" i="36"/>
  <c r="F155" i="36"/>
  <c r="F71" i="36"/>
  <c r="V174" i="36"/>
  <c r="V155" i="36"/>
  <c r="V71" i="36"/>
  <c r="S162" i="35"/>
  <c r="S143" i="35"/>
  <c r="S59" i="35"/>
  <c r="P163" i="35"/>
  <c r="P144" i="35"/>
  <c r="P60" i="35"/>
  <c r="M164" i="35"/>
  <c r="M145" i="35"/>
  <c r="M61" i="35"/>
  <c r="J165" i="35"/>
  <c r="J146" i="35"/>
  <c r="J62" i="35"/>
  <c r="Z165" i="35"/>
  <c r="Z146" i="35"/>
  <c r="Z62" i="35"/>
  <c r="G166" i="35"/>
  <c r="G147" i="35"/>
  <c r="G63" i="35"/>
  <c r="W166" i="35"/>
  <c r="W147" i="35"/>
  <c r="W63" i="35"/>
  <c r="D167" i="35"/>
  <c r="D148" i="35"/>
  <c r="D64" i="35"/>
  <c r="T167" i="35"/>
  <c r="T148" i="35"/>
  <c r="T64" i="35"/>
  <c r="Q168" i="35"/>
  <c r="Q149" i="35"/>
  <c r="Q65" i="35"/>
  <c r="N169" i="35"/>
  <c r="N150" i="35"/>
  <c r="N66" i="35"/>
  <c r="K170" i="35"/>
  <c r="K151" i="35"/>
  <c r="K67" i="35"/>
  <c r="AA170" i="35"/>
  <c r="AA151" i="35"/>
  <c r="AA67" i="35"/>
  <c r="H171" i="35"/>
  <c r="H152" i="35"/>
  <c r="H68" i="35"/>
  <c r="X171" i="35"/>
  <c r="X152" i="35"/>
  <c r="X68" i="35"/>
  <c r="E172" i="35"/>
  <c r="E153" i="35"/>
  <c r="E69" i="35"/>
  <c r="U172" i="35"/>
  <c r="U153" i="35"/>
  <c r="U69" i="35"/>
  <c r="R154" i="35"/>
  <c r="R173" i="35"/>
  <c r="R70" i="35"/>
  <c r="O174" i="35"/>
  <c r="O155" i="35"/>
  <c r="O71" i="35"/>
  <c r="L162" i="35"/>
  <c r="L143" i="35"/>
  <c r="L59" i="35"/>
  <c r="I163" i="35"/>
  <c r="I144" i="35"/>
  <c r="I60" i="35"/>
  <c r="Y163" i="35"/>
  <c r="Y144" i="35"/>
  <c r="Y60" i="35"/>
  <c r="F164" i="35"/>
  <c r="F145" i="35"/>
  <c r="F61" i="35"/>
  <c r="V164" i="35"/>
  <c r="V145" i="35"/>
  <c r="V61" i="35"/>
  <c r="S165" i="35"/>
  <c r="S146" i="35"/>
  <c r="S62" i="35"/>
  <c r="P166" i="35"/>
  <c r="P147" i="35"/>
  <c r="P63" i="35"/>
  <c r="M167" i="35"/>
  <c r="M148" i="35"/>
  <c r="M64" i="35"/>
  <c r="J168" i="35"/>
  <c r="J149" i="35"/>
  <c r="J65" i="35"/>
  <c r="Z168" i="35"/>
  <c r="Z149" i="35"/>
  <c r="Z65" i="35"/>
  <c r="G169" i="35"/>
  <c r="G150" i="35"/>
  <c r="G66" i="35"/>
  <c r="W169" i="35"/>
  <c r="W150" i="35"/>
  <c r="W66" i="35"/>
  <c r="D170" i="35"/>
  <c r="D151" i="35"/>
  <c r="D67" i="35"/>
  <c r="T170" i="35"/>
  <c r="T151" i="35"/>
  <c r="T67" i="35"/>
  <c r="Q171" i="35"/>
  <c r="Q152" i="35"/>
  <c r="Q68" i="35"/>
  <c r="N172" i="35"/>
  <c r="N153" i="35"/>
  <c r="N69" i="35"/>
  <c r="K154" i="35"/>
  <c r="K173" i="35"/>
  <c r="K70" i="35"/>
  <c r="AA154" i="35"/>
  <c r="AA173" i="35"/>
  <c r="AA70" i="35"/>
  <c r="H155" i="35"/>
  <c r="H174" i="35"/>
  <c r="H71" i="35"/>
  <c r="X155" i="35"/>
  <c r="X174" i="35"/>
  <c r="X71" i="35"/>
  <c r="E162" i="35"/>
  <c r="E143" i="35"/>
  <c r="E59" i="35"/>
  <c r="U162" i="35"/>
  <c r="U143" i="35"/>
  <c r="U59" i="35"/>
  <c r="R163" i="35"/>
  <c r="R144" i="35"/>
  <c r="R60" i="35"/>
  <c r="O164" i="35"/>
  <c r="O145" i="35"/>
  <c r="O61" i="35"/>
  <c r="L165" i="35"/>
  <c r="L146" i="35"/>
  <c r="L62" i="35"/>
  <c r="I166" i="35"/>
  <c r="I147" i="35"/>
  <c r="I63" i="35"/>
  <c r="Y166" i="35"/>
  <c r="Y147" i="35"/>
  <c r="Y63" i="35"/>
  <c r="F167" i="35"/>
  <c r="F148" i="35"/>
  <c r="F64" i="35"/>
  <c r="V167" i="35"/>
  <c r="V148" i="35"/>
  <c r="V64" i="35"/>
  <c r="S168" i="35"/>
  <c r="S149" i="35"/>
  <c r="S65" i="35"/>
  <c r="P169" i="35"/>
  <c r="P150" i="35"/>
  <c r="P66" i="35"/>
  <c r="M170" i="35"/>
  <c r="M151" i="35"/>
  <c r="M67" i="35"/>
  <c r="J171" i="35"/>
  <c r="J152" i="35"/>
  <c r="J68" i="35"/>
  <c r="Z171" i="35"/>
  <c r="Z152" i="35"/>
  <c r="Z68" i="35"/>
  <c r="G172" i="35"/>
  <c r="G153" i="35"/>
  <c r="G69" i="35"/>
  <c r="W172" i="35"/>
  <c r="W153" i="35"/>
  <c r="W69" i="35"/>
  <c r="D173" i="35"/>
  <c r="D154" i="35"/>
  <c r="D70" i="35"/>
  <c r="T173" i="35"/>
  <c r="T154" i="35"/>
  <c r="T70" i="35"/>
  <c r="Q155" i="35"/>
  <c r="Q174" i="35"/>
  <c r="Q71" i="35"/>
  <c r="N162" i="35"/>
  <c r="N143" i="35"/>
  <c r="N59" i="35"/>
  <c r="K163" i="35"/>
  <c r="K144" i="35"/>
  <c r="K60" i="35"/>
  <c r="AA163" i="35"/>
  <c r="AA144" i="35"/>
  <c r="AA60" i="35"/>
  <c r="H164" i="35"/>
  <c r="H145" i="35"/>
  <c r="H61" i="35"/>
  <c r="X164" i="35"/>
  <c r="X145" i="35"/>
  <c r="X61" i="35"/>
  <c r="E165" i="35"/>
  <c r="E146" i="35"/>
  <c r="E62" i="35"/>
  <c r="U165" i="35"/>
  <c r="U146" i="35"/>
  <c r="U62" i="35"/>
  <c r="R166" i="35"/>
  <c r="R147" i="35"/>
  <c r="R63" i="35"/>
  <c r="O167" i="35"/>
  <c r="O148" i="35"/>
  <c r="O64" i="35"/>
  <c r="L168" i="35"/>
  <c r="L149" i="35"/>
  <c r="L65" i="35"/>
  <c r="I169" i="35"/>
  <c r="I150" i="35"/>
  <c r="I66" i="35"/>
  <c r="Y169" i="35"/>
  <c r="Y150" i="35"/>
  <c r="Y66" i="35"/>
  <c r="F170" i="35"/>
  <c r="F151" i="35"/>
  <c r="F67" i="35"/>
  <c r="V170" i="35"/>
  <c r="V151" i="35"/>
  <c r="V67" i="35"/>
  <c r="S171" i="35"/>
  <c r="S152" i="35"/>
  <c r="S68" i="35"/>
  <c r="P172" i="35"/>
  <c r="P153" i="35"/>
  <c r="P69" i="35"/>
  <c r="M173" i="35"/>
  <c r="M154" i="35"/>
  <c r="M70" i="35"/>
  <c r="J174" i="35"/>
  <c r="J155" i="35"/>
  <c r="J71" i="35"/>
  <c r="Z174" i="35"/>
  <c r="Z155" i="35"/>
  <c r="Z71" i="35"/>
  <c r="F24" i="29"/>
  <c r="E163" i="29"/>
  <c r="E144" i="29"/>
  <c r="E60" i="29"/>
  <c r="E29" i="29"/>
  <c r="D168" i="29"/>
  <c r="D149" i="29"/>
  <c r="D65" i="29"/>
  <c r="F26" i="29"/>
  <c r="E165" i="29"/>
  <c r="E146" i="29"/>
  <c r="E62" i="29"/>
  <c r="E34" i="29"/>
  <c r="D173" i="29"/>
  <c r="D154" i="29"/>
  <c r="D70" i="29"/>
  <c r="D174" i="29"/>
  <c r="D155" i="29"/>
  <c r="D71" i="29"/>
  <c r="D163" i="30"/>
  <c r="D144" i="30"/>
  <c r="D60" i="30"/>
  <c r="D171" i="36"/>
  <c r="D152" i="36"/>
  <c r="D68" i="36"/>
  <c r="G166" i="36"/>
  <c r="G147" i="36"/>
  <c r="G63" i="36"/>
  <c r="T167" i="36"/>
  <c r="T148" i="36"/>
  <c r="T64" i="36"/>
  <c r="N169" i="36"/>
  <c r="N150" i="36"/>
  <c r="N66" i="36"/>
  <c r="X143" i="36"/>
  <c r="X162" i="36"/>
  <c r="X59" i="36"/>
  <c r="U163" i="36"/>
  <c r="U144" i="36"/>
  <c r="U60" i="36"/>
  <c r="R164" i="36"/>
  <c r="R145" i="36"/>
  <c r="R61" i="36"/>
  <c r="O165" i="36"/>
  <c r="O146" i="36"/>
  <c r="O62" i="36"/>
  <c r="L166" i="36"/>
  <c r="L147" i="36"/>
  <c r="L63" i="36"/>
  <c r="I167" i="36"/>
  <c r="I148" i="36"/>
  <c r="I64" i="36"/>
  <c r="Y167" i="36"/>
  <c r="Y148" i="36"/>
  <c r="Y64" i="36"/>
  <c r="F168" i="36"/>
  <c r="F149" i="36"/>
  <c r="F65" i="36"/>
  <c r="V168" i="36"/>
  <c r="V149" i="36"/>
  <c r="V65" i="36"/>
  <c r="S169" i="36"/>
  <c r="S150" i="36"/>
  <c r="S66" i="36"/>
  <c r="Q170" i="36"/>
  <c r="Q151" i="36"/>
  <c r="Q67" i="36"/>
  <c r="V173" i="36"/>
  <c r="V154" i="36"/>
  <c r="V70" i="36"/>
  <c r="X170" i="36"/>
  <c r="X151" i="36"/>
  <c r="X67" i="36"/>
  <c r="E171" i="36"/>
  <c r="E152" i="36"/>
  <c r="E68" i="36"/>
  <c r="U171" i="36"/>
  <c r="U152" i="36"/>
  <c r="U68" i="36"/>
  <c r="R172" i="36"/>
  <c r="R153" i="36"/>
  <c r="R69" i="36"/>
  <c r="O173" i="36"/>
  <c r="O154" i="36"/>
  <c r="O70" i="36"/>
  <c r="L174" i="36"/>
  <c r="L155" i="36"/>
  <c r="L71" i="36"/>
  <c r="Y170" i="36"/>
  <c r="Y151" i="36"/>
  <c r="Y67" i="36"/>
  <c r="F171" i="36"/>
  <c r="F152" i="36"/>
  <c r="F68" i="36"/>
  <c r="V171" i="36"/>
  <c r="V152" i="36"/>
  <c r="V68" i="36"/>
  <c r="S172" i="36"/>
  <c r="S153" i="36"/>
  <c r="S69" i="36"/>
  <c r="P173" i="36"/>
  <c r="P154" i="36"/>
  <c r="P70" i="36"/>
  <c r="M174" i="36"/>
  <c r="M155" i="36"/>
  <c r="M71" i="36"/>
  <c r="V170" i="36"/>
  <c r="V151" i="36"/>
  <c r="V67" i="36"/>
  <c r="S171" i="36"/>
  <c r="S152" i="36"/>
  <c r="S68" i="36"/>
  <c r="P172" i="36"/>
  <c r="P153" i="36"/>
  <c r="P69" i="36"/>
  <c r="M173" i="36"/>
  <c r="M154" i="36"/>
  <c r="M70" i="36"/>
  <c r="J174" i="36"/>
  <c r="J155" i="36"/>
  <c r="J71" i="36"/>
  <c r="Z174" i="36"/>
  <c r="Z155" i="36"/>
  <c r="Z71" i="36"/>
  <c r="G162" i="35"/>
  <c r="G143" i="35"/>
  <c r="G59" i="35"/>
  <c r="W162" i="35"/>
  <c r="W143" i="35"/>
  <c r="W59" i="35"/>
  <c r="D163" i="35"/>
  <c r="D144" i="35"/>
  <c r="D60" i="35"/>
  <c r="T163" i="35"/>
  <c r="T144" i="35"/>
  <c r="T60" i="35"/>
  <c r="Q164" i="35"/>
  <c r="Q145" i="35"/>
  <c r="Q61" i="35"/>
  <c r="N165" i="35"/>
  <c r="N146" i="35"/>
  <c r="N62" i="35"/>
  <c r="K166" i="35"/>
  <c r="K147" i="35"/>
  <c r="K63" i="35"/>
  <c r="AA166" i="35"/>
  <c r="AA147" i="35"/>
  <c r="AA63" i="35"/>
  <c r="H167" i="35"/>
  <c r="H148" i="35"/>
  <c r="H64" i="35"/>
  <c r="X167" i="35"/>
  <c r="X148" i="35"/>
  <c r="X64" i="35"/>
  <c r="E168" i="35"/>
  <c r="E149" i="35"/>
  <c r="E65" i="35"/>
  <c r="U168" i="35"/>
  <c r="U149" i="35"/>
  <c r="U65" i="35"/>
  <c r="R169" i="35"/>
  <c r="R150" i="35"/>
  <c r="R66" i="35"/>
  <c r="O170" i="35"/>
  <c r="O151" i="35"/>
  <c r="O67" i="35"/>
  <c r="L171" i="35"/>
  <c r="L152" i="35"/>
  <c r="L68" i="35"/>
  <c r="I172" i="35"/>
  <c r="I153" i="35"/>
  <c r="I69" i="35"/>
  <c r="Y172" i="35"/>
  <c r="Y153" i="35"/>
  <c r="Y69" i="35"/>
  <c r="F154" i="35"/>
  <c r="F173" i="35"/>
  <c r="F70" i="35"/>
  <c r="V154" i="35"/>
  <c r="V173" i="35"/>
  <c r="V70" i="35"/>
  <c r="S174" i="35"/>
  <c r="S155" i="35"/>
  <c r="S71" i="35"/>
  <c r="P162" i="35"/>
  <c r="P143" i="35"/>
  <c r="P59" i="35"/>
  <c r="M163" i="35"/>
  <c r="M144" i="35"/>
  <c r="M60" i="35"/>
  <c r="J164" i="35"/>
  <c r="J145" i="35"/>
  <c r="J61" i="35"/>
  <c r="Z164" i="35"/>
  <c r="Z145" i="35"/>
  <c r="Z61" i="35"/>
  <c r="G165" i="35"/>
  <c r="G146" i="35"/>
  <c r="G62" i="35"/>
  <c r="W165" i="35"/>
  <c r="W146" i="35"/>
  <c r="W62" i="35"/>
  <c r="D166" i="35"/>
  <c r="D147" i="35"/>
  <c r="D63" i="35"/>
  <c r="T166" i="35"/>
  <c r="T147" i="35"/>
  <c r="T63" i="35"/>
  <c r="Q167" i="35"/>
  <c r="Q148" i="35"/>
  <c r="Q64" i="35"/>
  <c r="N168" i="35"/>
  <c r="N149" i="35"/>
  <c r="N65" i="35"/>
  <c r="K169" i="35"/>
  <c r="K150" i="35"/>
  <c r="K66" i="35"/>
  <c r="AA169" i="35"/>
  <c r="AA150" i="35"/>
  <c r="AA66" i="35"/>
  <c r="H170" i="35"/>
  <c r="H151" i="35"/>
  <c r="H67" i="35"/>
  <c r="X170" i="35"/>
  <c r="X151" i="35"/>
  <c r="X67" i="35"/>
  <c r="E171" i="35"/>
  <c r="E152" i="35"/>
  <c r="E68" i="35"/>
  <c r="U171" i="35"/>
  <c r="U152" i="35"/>
  <c r="U68" i="35"/>
  <c r="R172" i="35"/>
  <c r="R153" i="35"/>
  <c r="R69" i="35"/>
  <c r="O154" i="35"/>
  <c r="O173" i="35"/>
  <c r="O70" i="35"/>
  <c r="L155" i="35"/>
  <c r="L174" i="35"/>
  <c r="L71" i="35"/>
  <c r="I162" i="35"/>
  <c r="I143" i="35"/>
  <c r="I59" i="35"/>
  <c r="Y162" i="35"/>
  <c r="Y143" i="35"/>
  <c r="Y59" i="35"/>
  <c r="F163" i="35"/>
  <c r="F144" i="35"/>
  <c r="F60" i="35"/>
  <c r="V163" i="35"/>
  <c r="V144" i="35"/>
  <c r="V60" i="35"/>
  <c r="S164" i="35"/>
  <c r="S145" i="35"/>
  <c r="S61" i="35"/>
  <c r="P165" i="35"/>
  <c r="P146" i="35"/>
  <c r="P62" i="35"/>
  <c r="M166" i="35"/>
  <c r="M147" i="35"/>
  <c r="M63" i="35"/>
  <c r="J167" i="35"/>
  <c r="J148" i="35"/>
  <c r="J64" i="35"/>
  <c r="Z167" i="35"/>
  <c r="Z148" i="35"/>
  <c r="Z64" i="35"/>
  <c r="G168" i="35"/>
  <c r="G149" i="35"/>
  <c r="G65" i="35"/>
  <c r="W168" i="35"/>
  <c r="W149" i="35"/>
  <c r="W65" i="35"/>
  <c r="D169" i="35"/>
  <c r="D150" i="35"/>
  <c r="D66" i="35"/>
  <c r="T169" i="35"/>
  <c r="T150" i="35"/>
  <c r="T66" i="35"/>
  <c r="Q170" i="35"/>
  <c r="Q151" i="35"/>
  <c r="Q67" i="35"/>
  <c r="N171" i="35"/>
  <c r="N152" i="35"/>
  <c r="N68" i="35"/>
  <c r="K172" i="35"/>
  <c r="K153" i="35"/>
  <c r="K69" i="35"/>
  <c r="AA172" i="35"/>
  <c r="AA153" i="35"/>
  <c r="AA69" i="35"/>
  <c r="H173" i="35"/>
  <c r="H154" i="35"/>
  <c r="H70" i="35"/>
  <c r="X173" i="35"/>
  <c r="X154" i="35"/>
  <c r="X70" i="35"/>
  <c r="E155" i="35"/>
  <c r="E174" i="35"/>
  <c r="E71" i="35"/>
  <c r="U155" i="35"/>
  <c r="U174" i="35"/>
  <c r="U71" i="35"/>
  <c r="R162" i="35"/>
  <c r="R143" i="35"/>
  <c r="R59" i="35"/>
  <c r="O163" i="35"/>
  <c r="O144" i="35"/>
  <c r="O60" i="35"/>
  <c r="L164" i="35"/>
  <c r="L145" i="35"/>
  <c r="L61" i="35"/>
  <c r="I165" i="35"/>
  <c r="I146" i="35"/>
  <c r="I62" i="35"/>
  <c r="Y165" i="35"/>
  <c r="Y146" i="35"/>
  <c r="Y62" i="35"/>
  <c r="F166" i="35"/>
  <c r="F147" i="35"/>
  <c r="F63" i="35"/>
  <c r="V166" i="35"/>
  <c r="V147" i="35"/>
  <c r="V63" i="35"/>
  <c r="S167" i="35"/>
  <c r="S148" i="35"/>
  <c r="S64" i="35"/>
  <c r="P168" i="35"/>
  <c r="P149" i="35"/>
  <c r="P65" i="35"/>
  <c r="M169" i="35"/>
  <c r="M150" i="35"/>
  <c r="M66" i="35"/>
  <c r="J170" i="35"/>
  <c r="J151" i="35"/>
  <c r="J67" i="35"/>
  <c r="Z170" i="35"/>
  <c r="Z151" i="35"/>
  <c r="Z67" i="35"/>
  <c r="G171" i="35"/>
  <c r="G152" i="35"/>
  <c r="G68" i="35"/>
  <c r="W171" i="35"/>
  <c r="W152" i="35"/>
  <c r="W68" i="35"/>
  <c r="D172" i="35"/>
  <c r="D153" i="35"/>
  <c r="D69" i="35"/>
  <c r="T172" i="35"/>
  <c r="T153" i="35"/>
  <c r="T69" i="35"/>
  <c r="Q173" i="35"/>
  <c r="Q154" i="35"/>
  <c r="Q70" i="35"/>
  <c r="N174" i="35"/>
  <c r="N155" i="35"/>
  <c r="N71" i="35"/>
  <c r="D34" i="34"/>
  <c r="E34" i="34" s="1"/>
  <c r="F34" i="34" s="1"/>
  <c r="G34" i="34" s="1"/>
  <c r="H34" i="34" s="1"/>
  <c r="I34" i="34" s="1"/>
  <c r="J34" i="34" s="1"/>
  <c r="K34" i="34" s="1"/>
  <c r="L34" i="34" s="1"/>
  <c r="M34" i="34" s="1"/>
  <c r="N34" i="34" s="1"/>
  <c r="O34" i="34" s="1"/>
  <c r="P34" i="34" s="1"/>
  <c r="Q34" i="34" s="1"/>
  <c r="R34" i="34" s="1"/>
  <c r="S34" i="34" s="1"/>
  <c r="T34" i="34" s="1"/>
  <c r="U34" i="34" s="1"/>
  <c r="V34" i="34" s="1"/>
  <c r="W34" i="34" s="1"/>
  <c r="X34" i="34" s="1"/>
  <c r="Y34" i="34" s="1"/>
  <c r="Z34" i="34" s="1"/>
  <c r="AA34" i="34" s="1"/>
  <c r="D30" i="34"/>
  <c r="E30" i="34" s="1"/>
  <c r="F30" i="34" s="1"/>
  <c r="G30" i="34" s="1"/>
  <c r="H30" i="34" s="1"/>
  <c r="I30" i="34" s="1"/>
  <c r="J30" i="34" s="1"/>
  <c r="K30" i="34" s="1"/>
  <c r="L30" i="34" s="1"/>
  <c r="M30" i="34" s="1"/>
  <c r="N30" i="34" s="1"/>
  <c r="O30" i="34" s="1"/>
  <c r="P30" i="34" s="1"/>
  <c r="Q30" i="34" s="1"/>
  <c r="R30" i="34" s="1"/>
  <c r="S30" i="34" s="1"/>
  <c r="T30" i="34" s="1"/>
  <c r="U30" i="34" s="1"/>
  <c r="V30" i="34" s="1"/>
  <c r="W30" i="34" s="1"/>
  <c r="X30" i="34" s="1"/>
  <c r="Y30" i="34" s="1"/>
  <c r="Z30" i="34" s="1"/>
  <c r="AA30" i="34" s="1"/>
  <c r="D27" i="34"/>
  <c r="E27" i="34" s="1"/>
  <c r="F27" i="34" s="1"/>
  <c r="G27" i="34" s="1"/>
  <c r="H27" i="34" s="1"/>
  <c r="I27" i="34" s="1"/>
  <c r="J27" i="34" s="1"/>
  <c r="K27" i="34" s="1"/>
  <c r="L27" i="34" s="1"/>
  <c r="M27" i="34" s="1"/>
  <c r="N27" i="34" s="1"/>
  <c r="O27" i="34" s="1"/>
  <c r="P27" i="34" s="1"/>
  <c r="Q27" i="34" s="1"/>
  <c r="R27" i="34" s="1"/>
  <c r="S27" i="34" s="1"/>
  <c r="T27" i="34" s="1"/>
  <c r="U27" i="34" s="1"/>
  <c r="V27" i="34" s="1"/>
  <c r="W27" i="34" s="1"/>
  <c r="X27" i="34" s="1"/>
  <c r="Y27" i="34" s="1"/>
  <c r="Z27" i="34" s="1"/>
  <c r="AA27" i="34" s="1"/>
  <c r="D23" i="34"/>
  <c r="E23" i="34" s="1"/>
  <c r="F23" i="34" s="1"/>
  <c r="G23" i="34" s="1"/>
  <c r="H23" i="34" s="1"/>
  <c r="I23" i="34" s="1"/>
  <c r="J23" i="34" s="1"/>
  <c r="K23" i="34" s="1"/>
  <c r="L23" i="34" s="1"/>
  <c r="M23" i="34" s="1"/>
  <c r="N23" i="34" s="1"/>
  <c r="O23" i="34" s="1"/>
  <c r="P23" i="34" s="1"/>
  <c r="Q23" i="34" s="1"/>
  <c r="R23" i="34" s="1"/>
  <c r="S23" i="34" s="1"/>
  <c r="T23" i="34" s="1"/>
  <c r="U23" i="34" s="1"/>
  <c r="V23" i="34" s="1"/>
  <c r="W23" i="34" s="1"/>
  <c r="X23" i="34" s="1"/>
  <c r="Y23" i="34" s="1"/>
  <c r="Z23" i="34" s="1"/>
  <c r="AA23" i="34" s="1"/>
  <c r="D35" i="34"/>
  <c r="E35" i="34" s="1"/>
  <c r="F35" i="34" s="1"/>
  <c r="G35" i="34" s="1"/>
  <c r="H35" i="34" s="1"/>
  <c r="I35" i="34" s="1"/>
  <c r="J35" i="34" s="1"/>
  <c r="K35" i="34" s="1"/>
  <c r="L35" i="34" s="1"/>
  <c r="M35" i="34" s="1"/>
  <c r="N35" i="34" s="1"/>
  <c r="O35" i="34" s="1"/>
  <c r="P35" i="34" s="1"/>
  <c r="Q35" i="34" s="1"/>
  <c r="R35" i="34" s="1"/>
  <c r="S35" i="34" s="1"/>
  <c r="T35" i="34" s="1"/>
  <c r="U35" i="34" s="1"/>
  <c r="V35" i="34" s="1"/>
  <c r="W35" i="34" s="1"/>
  <c r="X35" i="34" s="1"/>
  <c r="Y35" i="34" s="1"/>
  <c r="Z35" i="34" s="1"/>
  <c r="AA35" i="34" s="1"/>
  <c r="D31" i="34"/>
  <c r="E31" i="34" s="1"/>
  <c r="F31" i="34" s="1"/>
  <c r="G31" i="34" s="1"/>
  <c r="H31" i="34" s="1"/>
  <c r="I31" i="34" s="1"/>
  <c r="J31" i="34" s="1"/>
  <c r="K31" i="34" s="1"/>
  <c r="L31" i="34" s="1"/>
  <c r="M31" i="34" s="1"/>
  <c r="N31" i="34" s="1"/>
  <c r="O31" i="34" s="1"/>
  <c r="P31" i="34" s="1"/>
  <c r="Q31" i="34" s="1"/>
  <c r="R31" i="34" s="1"/>
  <c r="S31" i="34" s="1"/>
  <c r="T31" i="34" s="1"/>
  <c r="U31" i="34" s="1"/>
  <c r="V31" i="34" s="1"/>
  <c r="W31" i="34" s="1"/>
  <c r="X31" i="34" s="1"/>
  <c r="Y31" i="34" s="1"/>
  <c r="Z31" i="34" s="1"/>
  <c r="AA31" i="34" s="1"/>
  <c r="D28" i="34"/>
  <c r="E28" i="34" s="1"/>
  <c r="F28" i="34" s="1"/>
  <c r="G28" i="34" s="1"/>
  <c r="H28" i="34" s="1"/>
  <c r="I28" i="34" s="1"/>
  <c r="J28" i="34" s="1"/>
  <c r="K28" i="34" s="1"/>
  <c r="L28" i="34" s="1"/>
  <c r="M28" i="34" s="1"/>
  <c r="N28" i="34" s="1"/>
  <c r="O28" i="34" s="1"/>
  <c r="P28" i="34" s="1"/>
  <c r="Q28" i="34" s="1"/>
  <c r="R28" i="34" s="1"/>
  <c r="S28" i="34" s="1"/>
  <c r="T28" i="34" s="1"/>
  <c r="U28" i="34" s="1"/>
  <c r="V28" i="34" s="1"/>
  <c r="W28" i="34" s="1"/>
  <c r="X28" i="34" s="1"/>
  <c r="Y28" i="34" s="1"/>
  <c r="Z28" i="34" s="1"/>
  <c r="AA28" i="34" s="1"/>
  <c r="D24" i="34"/>
  <c r="E24" i="34" s="1"/>
  <c r="F24" i="34" s="1"/>
  <c r="G24" i="34" s="1"/>
  <c r="H24" i="34" s="1"/>
  <c r="I24" i="34" s="1"/>
  <c r="J24" i="34" s="1"/>
  <c r="K24" i="34" s="1"/>
  <c r="L24" i="34" s="1"/>
  <c r="M24" i="34" s="1"/>
  <c r="N24" i="34" s="1"/>
  <c r="O24" i="34" s="1"/>
  <c r="P24" i="34" s="1"/>
  <c r="Q24" i="34" s="1"/>
  <c r="R24" i="34" s="1"/>
  <c r="S24" i="34" s="1"/>
  <c r="T24" i="34" s="1"/>
  <c r="U24" i="34" s="1"/>
  <c r="V24" i="34" s="1"/>
  <c r="W24" i="34" s="1"/>
  <c r="X24" i="34" s="1"/>
  <c r="Y24" i="34" s="1"/>
  <c r="Z24" i="34" s="1"/>
  <c r="AA24" i="34" s="1"/>
  <c r="D32" i="34"/>
  <c r="E32" i="34" s="1"/>
  <c r="F32" i="34" s="1"/>
  <c r="G32" i="34" s="1"/>
  <c r="H32" i="34" s="1"/>
  <c r="I32" i="34" s="1"/>
  <c r="J32" i="34" s="1"/>
  <c r="K32" i="34" s="1"/>
  <c r="L32" i="34" s="1"/>
  <c r="M32" i="34" s="1"/>
  <c r="N32" i="34" s="1"/>
  <c r="O32" i="34" s="1"/>
  <c r="P32" i="34" s="1"/>
  <c r="Q32" i="34" s="1"/>
  <c r="R32" i="34" s="1"/>
  <c r="S32" i="34" s="1"/>
  <c r="T32" i="34" s="1"/>
  <c r="U32" i="34" s="1"/>
  <c r="V32" i="34" s="1"/>
  <c r="W32" i="34" s="1"/>
  <c r="X32" i="34" s="1"/>
  <c r="Y32" i="34" s="1"/>
  <c r="Z32" i="34" s="1"/>
  <c r="AA32" i="34" s="1"/>
  <c r="D29" i="34"/>
  <c r="E29" i="34" s="1"/>
  <c r="F29" i="34" s="1"/>
  <c r="G29" i="34" s="1"/>
  <c r="H29" i="34" s="1"/>
  <c r="I29" i="34" s="1"/>
  <c r="J29" i="34" s="1"/>
  <c r="K29" i="34" s="1"/>
  <c r="L29" i="34" s="1"/>
  <c r="M29" i="34" s="1"/>
  <c r="N29" i="34" s="1"/>
  <c r="O29" i="34" s="1"/>
  <c r="P29" i="34" s="1"/>
  <c r="Q29" i="34" s="1"/>
  <c r="R29" i="34" s="1"/>
  <c r="S29" i="34" s="1"/>
  <c r="T29" i="34" s="1"/>
  <c r="U29" i="34" s="1"/>
  <c r="V29" i="34" s="1"/>
  <c r="W29" i="34" s="1"/>
  <c r="X29" i="34" s="1"/>
  <c r="Y29" i="34" s="1"/>
  <c r="Z29" i="34" s="1"/>
  <c r="AA29" i="34" s="1"/>
  <c r="D25" i="34"/>
  <c r="E25" i="34" s="1"/>
  <c r="F25" i="34" s="1"/>
  <c r="G25" i="34" s="1"/>
  <c r="H25" i="34" s="1"/>
  <c r="I25" i="34" s="1"/>
  <c r="J25" i="34" s="1"/>
  <c r="K25" i="34" s="1"/>
  <c r="L25" i="34" s="1"/>
  <c r="M25" i="34" s="1"/>
  <c r="N25" i="34" s="1"/>
  <c r="O25" i="34" s="1"/>
  <c r="P25" i="34" s="1"/>
  <c r="Q25" i="34" s="1"/>
  <c r="R25" i="34" s="1"/>
  <c r="S25" i="34" s="1"/>
  <c r="T25" i="34" s="1"/>
  <c r="U25" i="34" s="1"/>
  <c r="V25" i="34" s="1"/>
  <c r="W25" i="34" s="1"/>
  <c r="X25" i="34" s="1"/>
  <c r="Y25" i="34" s="1"/>
  <c r="Z25" i="34" s="1"/>
  <c r="AA25" i="34" s="1"/>
  <c r="D33" i="34"/>
  <c r="E33" i="34" s="1"/>
  <c r="F33" i="34" s="1"/>
  <c r="G33" i="34" s="1"/>
  <c r="H33" i="34" s="1"/>
  <c r="I33" i="34" s="1"/>
  <c r="J33" i="34" s="1"/>
  <c r="K33" i="34" s="1"/>
  <c r="L33" i="34" s="1"/>
  <c r="M33" i="34" s="1"/>
  <c r="N33" i="34" s="1"/>
  <c r="O33" i="34" s="1"/>
  <c r="P33" i="34" s="1"/>
  <c r="Q33" i="34" s="1"/>
  <c r="R33" i="34" s="1"/>
  <c r="S33" i="34" s="1"/>
  <c r="T33" i="34" s="1"/>
  <c r="U33" i="34" s="1"/>
  <c r="V33" i="34" s="1"/>
  <c r="W33" i="34" s="1"/>
  <c r="X33" i="34" s="1"/>
  <c r="Y33" i="34" s="1"/>
  <c r="Z33" i="34" s="1"/>
  <c r="AA33" i="34" s="1"/>
  <c r="D26" i="34"/>
  <c r="E26" i="34" s="1"/>
  <c r="F26" i="34" s="1"/>
  <c r="G26" i="34" s="1"/>
  <c r="H26" i="34" s="1"/>
  <c r="I26" i="34" s="1"/>
  <c r="J26" i="34" s="1"/>
  <c r="K26" i="34" s="1"/>
  <c r="L26" i="34" s="1"/>
  <c r="M26" i="34" s="1"/>
  <c r="N26" i="34" s="1"/>
  <c r="O26" i="34" s="1"/>
  <c r="P26" i="34" s="1"/>
  <c r="Q26" i="34" s="1"/>
  <c r="R26" i="34" s="1"/>
  <c r="S26" i="34" s="1"/>
  <c r="T26" i="34" s="1"/>
  <c r="U26" i="34" s="1"/>
  <c r="V26" i="34" s="1"/>
  <c r="W26" i="34" s="1"/>
  <c r="X26" i="34" s="1"/>
  <c r="Y26" i="34" s="1"/>
  <c r="Z26" i="34" s="1"/>
  <c r="AA26" i="34" s="1"/>
  <c r="D166" i="29"/>
  <c r="D147" i="29"/>
  <c r="D63" i="29"/>
  <c r="D167" i="29"/>
  <c r="D148" i="29"/>
  <c r="D64" i="29"/>
  <c r="F33" i="29"/>
  <c r="E172" i="29"/>
  <c r="E153" i="29"/>
  <c r="E69" i="29"/>
  <c r="E28" i="29"/>
  <c r="E167" i="30"/>
  <c r="E148" i="30"/>
  <c r="E64" i="30"/>
  <c r="E29" i="30"/>
  <c r="F33" i="30"/>
  <c r="E172" i="30"/>
  <c r="E153" i="30"/>
  <c r="E69" i="30"/>
  <c r="E163" i="30"/>
  <c r="E144" i="30"/>
  <c r="E60" i="30"/>
  <c r="F24" i="30"/>
  <c r="E30" i="30"/>
  <c r="D172" i="30"/>
  <c r="D153" i="30"/>
  <c r="D69" i="30"/>
  <c r="O194" i="41" l="1"/>
  <c r="E29" i="47"/>
  <c r="D29" i="47"/>
  <c r="E143" i="30"/>
  <c r="F23" i="29"/>
  <c r="E162" i="30"/>
  <c r="F23" i="30"/>
  <c r="F162" i="30" s="1"/>
  <c r="E59" i="30"/>
  <c r="E29" i="33"/>
  <c r="F29" i="33" s="1"/>
  <c r="E28" i="33"/>
  <c r="E64" i="33" s="1"/>
  <c r="E25" i="33"/>
  <c r="F25" i="33" s="1"/>
  <c r="E33" i="33"/>
  <c r="F33" i="33" s="1"/>
  <c r="D68" i="33"/>
  <c r="E32" i="33"/>
  <c r="E24" i="33"/>
  <c r="D67" i="33"/>
  <c r="E31" i="33"/>
  <c r="E27" i="33"/>
  <c r="D71" i="33"/>
  <c r="E35" i="33"/>
  <c r="D66" i="33"/>
  <c r="E30" i="33"/>
  <c r="D62" i="33"/>
  <c r="E26" i="33"/>
  <c r="E34" i="33"/>
  <c r="R176" i="35"/>
  <c r="R190" i="35" s="1"/>
  <c r="U73" i="36"/>
  <c r="U108" i="28" s="1"/>
  <c r="X157" i="36"/>
  <c r="X182" i="36" s="1"/>
  <c r="M73" i="35"/>
  <c r="M107" i="28" s="1"/>
  <c r="P157" i="35"/>
  <c r="P182" i="35" s="1"/>
  <c r="W73" i="35"/>
  <c r="W107" i="28" s="1"/>
  <c r="G157" i="35"/>
  <c r="G189" i="35" s="1"/>
  <c r="S157" i="35"/>
  <c r="S189" i="35" s="1"/>
  <c r="T176" i="36"/>
  <c r="T190" i="36" s="1"/>
  <c r="U157" i="36"/>
  <c r="U189" i="36" s="1"/>
  <c r="R22" i="32"/>
  <c r="Q26" i="32"/>
  <c r="Q25" i="32"/>
  <c r="Q29" i="32"/>
  <c r="Q24" i="32"/>
  <c r="R23" i="32"/>
  <c r="Q21" i="32"/>
  <c r="Q28" i="32"/>
  <c r="R27" i="32"/>
  <c r="Q20" i="32"/>
  <c r="Q161" i="34"/>
  <c r="Q142" i="34"/>
  <c r="Q59" i="34"/>
  <c r="K144" i="34"/>
  <c r="K163" i="34"/>
  <c r="K61" i="34"/>
  <c r="P148" i="34"/>
  <c r="P167" i="34"/>
  <c r="P65" i="34"/>
  <c r="J169" i="34"/>
  <c r="J150" i="34"/>
  <c r="J67" i="34"/>
  <c r="W170" i="34"/>
  <c r="W151" i="34"/>
  <c r="W68" i="34"/>
  <c r="T171" i="34"/>
  <c r="T152" i="34"/>
  <c r="T69" i="34"/>
  <c r="J161" i="34"/>
  <c r="J142" i="34"/>
  <c r="J59" i="34"/>
  <c r="G162" i="34"/>
  <c r="G143" i="34"/>
  <c r="G60" i="34"/>
  <c r="Q145" i="34"/>
  <c r="Q164" i="34"/>
  <c r="Q62" i="34"/>
  <c r="H148" i="34"/>
  <c r="H167" i="34"/>
  <c r="H65" i="34"/>
  <c r="V149" i="34"/>
  <c r="V168" i="34"/>
  <c r="V66" i="34"/>
  <c r="P170" i="34"/>
  <c r="P151" i="34"/>
  <c r="P68" i="34"/>
  <c r="G173" i="34"/>
  <c r="G154" i="34"/>
  <c r="G71" i="34"/>
  <c r="S142" i="34"/>
  <c r="S161" i="34"/>
  <c r="S59" i="34"/>
  <c r="P162" i="34"/>
  <c r="P143" i="34"/>
  <c r="P60" i="34"/>
  <c r="G146" i="34"/>
  <c r="G165" i="34"/>
  <c r="G63" i="34"/>
  <c r="T166" i="34"/>
  <c r="T147" i="34"/>
  <c r="T64" i="34"/>
  <c r="O168" i="34"/>
  <c r="O149" i="34"/>
  <c r="O66" i="34"/>
  <c r="V171" i="34"/>
  <c r="V152" i="34"/>
  <c r="V69" i="34"/>
  <c r="L142" i="34"/>
  <c r="L161" i="34"/>
  <c r="L59" i="34"/>
  <c r="Y143" i="34"/>
  <c r="Y162" i="34"/>
  <c r="Y60" i="34"/>
  <c r="V163" i="34"/>
  <c r="V144" i="34"/>
  <c r="V61" i="34"/>
  <c r="M147" i="34"/>
  <c r="M166" i="34"/>
  <c r="M64" i="34"/>
  <c r="J167" i="34"/>
  <c r="J148" i="34"/>
  <c r="J65" i="34"/>
  <c r="E169" i="34"/>
  <c r="E150" i="34"/>
  <c r="E67" i="34"/>
  <c r="R170" i="34"/>
  <c r="R151" i="34"/>
  <c r="R68" i="34"/>
  <c r="L172" i="34"/>
  <c r="L153" i="34"/>
  <c r="L70" i="34"/>
  <c r="I173" i="34"/>
  <c r="I154" i="34"/>
  <c r="I71" i="34"/>
  <c r="F34" i="29"/>
  <c r="E173" i="29"/>
  <c r="E154" i="29"/>
  <c r="E70" i="29"/>
  <c r="G24" i="29"/>
  <c r="F163" i="29"/>
  <c r="F144" i="29"/>
  <c r="F60" i="29"/>
  <c r="L59" i="33"/>
  <c r="E59" i="33"/>
  <c r="U59" i="33"/>
  <c r="N59" i="33"/>
  <c r="V157" i="35"/>
  <c r="Q176" i="35"/>
  <c r="D73" i="35"/>
  <c r="AA176" i="35"/>
  <c r="Y176" i="36"/>
  <c r="L176" i="36"/>
  <c r="W73" i="36"/>
  <c r="W108" i="28" s="1"/>
  <c r="N73" i="36"/>
  <c r="N108" i="28" s="1"/>
  <c r="S73" i="36"/>
  <c r="S108" i="28" s="1"/>
  <c r="Z176" i="36"/>
  <c r="F25" i="29"/>
  <c r="E164" i="29"/>
  <c r="E145" i="29"/>
  <c r="E61" i="29"/>
  <c r="Z73" i="35"/>
  <c r="Z107" i="28" s="1"/>
  <c r="J157" i="35"/>
  <c r="U176" i="35"/>
  <c r="H73" i="35"/>
  <c r="H107" i="28" s="1"/>
  <c r="M176" i="36"/>
  <c r="K73" i="36"/>
  <c r="K108" i="28" s="1"/>
  <c r="R73" i="36"/>
  <c r="R108" i="28" s="1"/>
  <c r="F73" i="35"/>
  <c r="F107" i="28" s="1"/>
  <c r="K157" i="35"/>
  <c r="I73" i="36"/>
  <c r="I108" i="28" s="1"/>
  <c r="G73" i="36"/>
  <c r="G108" i="28" s="1"/>
  <c r="E157" i="36"/>
  <c r="H73" i="36"/>
  <c r="H108" i="28" s="1"/>
  <c r="G24" i="30"/>
  <c r="F163" i="30"/>
  <c r="F144" i="30"/>
  <c r="F60" i="30"/>
  <c r="H164" i="34"/>
  <c r="H145" i="34"/>
  <c r="H62" i="34"/>
  <c r="U165" i="34"/>
  <c r="U146" i="34"/>
  <c r="U63" i="34"/>
  <c r="R147" i="34"/>
  <c r="R166" i="34"/>
  <c r="R64" i="34"/>
  <c r="G170" i="34"/>
  <c r="G151" i="34"/>
  <c r="G68" i="34"/>
  <c r="Q172" i="34"/>
  <c r="Q153" i="34"/>
  <c r="Q70" i="34"/>
  <c r="N173" i="34"/>
  <c r="N154" i="34"/>
  <c r="N71" i="34"/>
  <c r="W162" i="34"/>
  <c r="W143" i="34"/>
  <c r="W60" i="34"/>
  <c r="T144" i="34"/>
  <c r="T163" i="34"/>
  <c r="T61" i="34"/>
  <c r="N165" i="34"/>
  <c r="N146" i="34"/>
  <c r="N63" i="34"/>
  <c r="AA166" i="34"/>
  <c r="AA147" i="34"/>
  <c r="AA64" i="34"/>
  <c r="F149" i="34"/>
  <c r="F168" i="34"/>
  <c r="F66" i="34"/>
  <c r="S150" i="34"/>
  <c r="S169" i="34"/>
  <c r="S67" i="34"/>
  <c r="J172" i="34"/>
  <c r="J153" i="34"/>
  <c r="J70" i="34"/>
  <c r="W173" i="34"/>
  <c r="W154" i="34"/>
  <c r="W71" i="34"/>
  <c r="J145" i="34"/>
  <c r="J164" i="34"/>
  <c r="J62" i="34"/>
  <c r="W146" i="34"/>
  <c r="W165" i="34"/>
  <c r="W63" i="34"/>
  <c r="L150" i="34"/>
  <c r="L169" i="34"/>
  <c r="L67" i="34"/>
  <c r="Y170" i="34"/>
  <c r="Y151" i="34"/>
  <c r="Y68" i="34"/>
  <c r="P173" i="34"/>
  <c r="P154" i="34"/>
  <c r="P71" i="34"/>
  <c r="P146" i="34"/>
  <c r="P165" i="34"/>
  <c r="P63" i="34"/>
  <c r="H168" i="34"/>
  <c r="H149" i="34"/>
  <c r="H66" i="34"/>
  <c r="U169" i="34"/>
  <c r="U150" i="34"/>
  <c r="U67" i="34"/>
  <c r="F29" i="29"/>
  <c r="E168" i="29"/>
  <c r="E149" i="29"/>
  <c r="E65" i="29"/>
  <c r="I157" i="35"/>
  <c r="F73" i="36"/>
  <c r="F108" i="28" s="1"/>
  <c r="O59" i="33"/>
  <c r="H59" i="33"/>
  <c r="Q59" i="33"/>
  <c r="V73" i="35"/>
  <c r="V107" i="28" s="1"/>
  <c r="Q157" i="35"/>
  <c r="AA157" i="35"/>
  <c r="L73" i="36"/>
  <c r="L108" i="28" s="1"/>
  <c r="J176" i="36"/>
  <c r="F31" i="30"/>
  <c r="E170" i="30"/>
  <c r="E151" i="30"/>
  <c r="E67" i="30"/>
  <c r="J73" i="35"/>
  <c r="J107" i="28" s="1"/>
  <c r="U157" i="35"/>
  <c r="X176" i="35"/>
  <c r="M157" i="36"/>
  <c r="AA176" i="36"/>
  <c r="K73" i="35"/>
  <c r="K107" i="28" s="1"/>
  <c r="E73" i="36"/>
  <c r="E108" i="28" s="1"/>
  <c r="H28" i="30"/>
  <c r="G167" i="30"/>
  <c r="G148" i="30"/>
  <c r="G64" i="30"/>
  <c r="E161" i="34"/>
  <c r="E142" i="34"/>
  <c r="E59" i="34"/>
  <c r="U161" i="34"/>
  <c r="U142" i="34"/>
  <c r="U59" i="34"/>
  <c r="R143" i="34"/>
  <c r="R162" i="34"/>
  <c r="R60" i="34"/>
  <c r="Y165" i="34"/>
  <c r="Y146" i="34"/>
  <c r="Y63" i="34"/>
  <c r="V147" i="34"/>
  <c r="V166" i="34"/>
  <c r="V64" i="34"/>
  <c r="T148" i="34"/>
  <c r="T167" i="34"/>
  <c r="T65" i="34"/>
  <c r="Q149" i="34"/>
  <c r="Q168" i="34"/>
  <c r="Q66" i="34"/>
  <c r="AA170" i="34"/>
  <c r="AA151" i="34"/>
  <c r="AA68" i="34"/>
  <c r="H171" i="34"/>
  <c r="H152" i="34"/>
  <c r="H69" i="34"/>
  <c r="E172" i="34"/>
  <c r="E153" i="34"/>
  <c r="E70" i="34"/>
  <c r="R173" i="34"/>
  <c r="R154" i="34"/>
  <c r="R71" i="34"/>
  <c r="N161" i="34"/>
  <c r="N142" i="34"/>
  <c r="N59" i="34"/>
  <c r="K162" i="34"/>
  <c r="K143" i="34"/>
  <c r="K60" i="34"/>
  <c r="AA162" i="34"/>
  <c r="AA143" i="34"/>
  <c r="AA60" i="34"/>
  <c r="H144" i="34"/>
  <c r="H163" i="34"/>
  <c r="H61" i="34"/>
  <c r="X144" i="34"/>
  <c r="X163" i="34"/>
  <c r="X61" i="34"/>
  <c r="U145" i="34"/>
  <c r="U164" i="34"/>
  <c r="U62" i="34"/>
  <c r="R165" i="34"/>
  <c r="R146" i="34"/>
  <c r="R63" i="34"/>
  <c r="O166" i="34"/>
  <c r="O147" i="34"/>
  <c r="O64" i="34"/>
  <c r="M167" i="34"/>
  <c r="M148" i="34"/>
  <c r="M65" i="34"/>
  <c r="Z149" i="34"/>
  <c r="Z168" i="34"/>
  <c r="Z66" i="34"/>
  <c r="W150" i="34"/>
  <c r="W169" i="34"/>
  <c r="W67" i="34"/>
  <c r="T170" i="34"/>
  <c r="T151" i="34"/>
  <c r="T68" i="34"/>
  <c r="K173" i="34"/>
  <c r="K154" i="34"/>
  <c r="K71" i="34"/>
  <c r="AA173" i="34"/>
  <c r="AA154" i="34"/>
  <c r="AA71" i="34"/>
  <c r="G142" i="34"/>
  <c r="G161" i="34"/>
  <c r="G59" i="34"/>
  <c r="D162" i="34"/>
  <c r="D143" i="34"/>
  <c r="D60" i="34"/>
  <c r="N145" i="34"/>
  <c r="N164" i="34"/>
  <c r="N62" i="34"/>
  <c r="K146" i="34"/>
  <c r="K165" i="34"/>
  <c r="K63" i="34"/>
  <c r="AA146" i="34"/>
  <c r="AA165" i="34"/>
  <c r="AA63" i="34"/>
  <c r="H166" i="34"/>
  <c r="H147" i="34"/>
  <c r="H64" i="34"/>
  <c r="V167" i="34"/>
  <c r="V148" i="34"/>
  <c r="V65" i="34"/>
  <c r="P150" i="34"/>
  <c r="P169" i="34"/>
  <c r="P67" i="34"/>
  <c r="M170" i="34"/>
  <c r="M151" i="34"/>
  <c r="M68" i="34"/>
  <c r="J171" i="34"/>
  <c r="J152" i="34"/>
  <c r="J69" i="34"/>
  <c r="G172" i="34"/>
  <c r="G153" i="34"/>
  <c r="G70" i="34"/>
  <c r="D173" i="34"/>
  <c r="D154" i="34"/>
  <c r="D71" i="34"/>
  <c r="Z163" i="34"/>
  <c r="Z144" i="34"/>
  <c r="Z61" i="34"/>
  <c r="G164" i="34"/>
  <c r="G145" i="34"/>
  <c r="G62" i="34"/>
  <c r="W164" i="34"/>
  <c r="W145" i="34"/>
  <c r="W62" i="34"/>
  <c r="D165" i="34"/>
  <c r="D146" i="34"/>
  <c r="D63" i="34"/>
  <c r="Q147" i="34"/>
  <c r="Q166" i="34"/>
  <c r="Q64" i="34"/>
  <c r="I169" i="34"/>
  <c r="I150" i="34"/>
  <c r="I67" i="34"/>
  <c r="V170" i="34"/>
  <c r="V151" i="34"/>
  <c r="V68" i="34"/>
  <c r="S171" i="34"/>
  <c r="S152" i="34"/>
  <c r="S69" i="34"/>
  <c r="P172" i="34"/>
  <c r="P153" i="34"/>
  <c r="P70" i="34"/>
  <c r="M157" i="35"/>
  <c r="P176" i="35"/>
  <c r="W157" i="35"/>
  <c r="N73" i="35"/>
  <c r="N107" i="28" s="1"/>
  <c r="Y157" i="35"/>
  <c r="I176" i="35"/>
  <c r="S176" i="35"/>
  <c r="Q157" i="36"/>
  <c r="T157" i="36"/>
  <c r="O73" i="36"/>
  <c r="O108" i="28" s="1"/>
  <c r="V73" i="36"/>
  <c r="V108" i="28" s="1"/>
  <c r="F157" i="36"/>
  <c r="E169" i="29"/>
  <c r="E150" i="29"/>
  <c r="E66" i="29"/>
  <c r="F30" i="29"/>
  <c r="F32" i="29"/>
  <c r="E171" i="29"/>
  <c r="E152" i="29"/>
  <c r="E68" i="29"/>
  <c r="S59" i="33"/>
  <c r="F172" i="30"/>
  <c r="F153" i="30"/>
  <c r="F69" i="30"/>
  <c r="G33" i="30"/>
  <c r="F29" i="30"/>
  <c r="E167" i="29"/>
  <c r="E148" i="29"/>
  <c r="E64" i="29"/>
  <c r="F28" i="29"/>
  <c r="G33" i="29"/>
  <c r="F172" i="29"/>
  <c r="F153" i="29"/>
  <c r="F69" i="29"/>
  <c r="I161" i="34"/>
  <c r="I142" i="34"/>
  <c r="I59" i="34"/>
  <c r="Y161" i="34"/>
  <c r="Y142" i="34"/>
  <c r="Y59" i="34"/>
  <c r="F143" i="34"/>
  <c r="F162" i="34"/>
  <c r="F60" i="34"/>
  <c r="V143" i="34"/>
  <c r="V162" i="34"/>
  <c r="V60" i="34"/>
  <c r="S144" i="34"/>
  <c r="S163" i="34"/>
  <c r="S61" i="34"/>
  <c r="P164" i="34"/>
  <c r="P145" i="34"/>
  <c r="P62" i="34"/>
  <c r="M165" i="34"/>
  <c r="M146" i="34"/>
  <c r="M63" i="34"/>
  <c r="J147" i="34"/>
  <c r="J166" i="34"/>
  <c r="J64" i="34"/>
  <c r="Z147" i="34"/>
  <c r="Z166" i="34"/>
  <c r="Z64" i="34"/>
  <c r="G148" i="34"/>
  <c r="G167" i="34"/>
  <c r="G65" i="34"/>
  <c r="X148" i="34"/>
  <c r="X167" i="34"/>
  <c r="X65" i="34"/>
  <c r="E149" i="34"/>
  <c r="E168" i="34"/>
  <c r="E66" i="34"/>
  <c r="U149" i="34"/>
  <c r="U168" i="34"/>
  <c r="U66" i="34"/>
  <c r="R169" i="34"/>
  <c r="R150" i="34"/>
  <c r="R67" i="34"/>
  <c r="O170" i="34"/>
  <c r="O151" i="34"/>
  <c r="O68" i="34"/>
  <c r="L171" i="34"/>
  <c r="L152" i="34"/>
  <c r="L69" i="34"/>
  <c r="I172" i="34"/>
  <c r="I153" i="34"/>
  <c r="I70" i="34"/>
  <c r="Y172" i="34"/>
  <c r="Y153" i="34"/>
  <c r="Y70" i="34"/>
  <c r="F173" i="34"/>
  <c r="F154" i="34"/>
  <c r="F71" i="34"/>
  <c r="V173" i="34"/>
  <c r="V154" i="34"/>
  <c r="V71" i="34"/>
  <c r="R161" i="34"/>
  <c r="R142" i="34"/>
  <c r="R59" i="34"/>
  <c r="O162" i="34"/>
  <c r="O143" i="34"/>
  <c r="O60" i="34"/>
  <c r="L144" i="34"/>
  <c r="L163" i="34"/>
  <c r="L61" i="34"/>
  <c r="I145" i="34"/>
  <c r="I164" i="34"/>
  <c r="I62" i="34"/>
  <c r="Y145" i="34"/>
  <c r="Y164" i="34"/>
  <c r="Y62" i="34"/>
  <c r="F165" i="34"/>
  <c r="F146" i="34"/>
  <c r="F63" i="34"/>
  <c r="V165" i="34"/>
  <c r="V146" i="34"/>
  <c r="V63" i="34"/>
  <c r="S166" i="34"/>
  <c r="S147" i="34"/>
  <c r="S64" i="34"/>
  <c r="Q167" i="34"/>
  <c r="Q148" i="34"/>
  <c r="Q65" i="34"/>
  <c r="N149" i="34"/>
  <c r="N168" i="34"/>
  <c r="N66" i="34"/>
  <c r="K150" i="34"/>
  <c r="K169" i="34"/>
  <c r="K67" i="34"/>
  <c r="AA150" i="34"/>
  <c r="AA169" i="34"/>
  <c r="AA67" i="34"/>
  <c r="H170" i="34"/>
  <c r="H151" i="34"/>
  <c r="H68" i="34"/>
  <c r="X170" i="34"/>
  <c r="X151" i="34"/>
  <c r="X68" i="34"/>
  <c r="E171" i="34"/>
  <c r="E152" i="34"/>
  <c r="E69" i="34"/>
  <c r="U171" i="34"/>
  <c r="U152" i="34"/>
  <c r="U69" i="34"/>
  <c r="R172" i="34"/>
  <c r="R153" i="34"/>
  <c r="R70" i="34"/>
  <c r="O173" i="34"/>
  <c r="O154" i="34"/>
  <c r="O71" i="34"/>
  <c r="K142" i="34"/>
  <c r="K161" i="34"/>
  <c r="K59" i="34"/>
  <c r="AA142" i="34"/>
  <c r="AA161" i="34"/>
  <c r="AA59" i="34"/>
  <c r="H162" i="34"/>
  <c r="H143" i="34"/>
  <c r="H60" i="34"/>
  <c r="X162" i="34"/>
  <c r="X143" i="34"/>
  <c r="X60" i="34"/>
  <c r="E163" i="34"/>
  <c r="E144" i="34"/>
  <c r="E61" i="34"/>
  <c r="U163" i="34"/>
  <c r="U144" i="34"/>
  <c r="U61" i="34"/>
  <c r="R145" i="34"/>
  <c r="R164" i="34"/>
  <c r="R62" i="34"/>
  <c r="O146" i="34"/>
  <c r="O165" i="34"/>
  <c r="O63" i="34"/>
  <c r="L166" i="34"/>
  <c r="L147" i="34"/>
  <c r="L64" i="34"/>
  <c r="I167" i="34"/>
  <c r="I148" i="34"/>
  <c r="I65" i="34"/>
  <c r="Z167" i="34"/>
  <c r="Z148" i="34"/>
  <c r="Z65" i="34"/>
  <c r="G168" i="34"/>
  <c r="G149" i="34"/>
  <c r="G66" i="34"/>
  <c r="W168" i="34"/>
  <c r="W149" i="34"/>
  <c r="W66" i="34"/>
  <c r="D169" i="34"/>
  <c r="D150" i="34"/>
  <c r="D67" i="34"/>
  <c r="T150" i="34"/>
  <c r="T169" i="34"/>
  <c r="T67" i="34"/>
  <c r="Q170" i="34"/>
  <c r="Q151" i="34"/>
  <c r="Q68" i="34"/>
  <c r="N171" i="34"/>
  <c r="N152" i="34"/>
  <c r="N69" i="34"/>
  <c r="K172" i="34"/>
  <c r="K153" i="34"/>
  <c r="K70" i="34"/>
  <c r="AA172" i="34"/>
  <c r="AA153" i="34"/>
  <c r="AA70" i="34"/>
  <c r="H173" i="34"/>
  <c r="H154" i="34"/>
  <c r="H71" i="34"/>
  <c r="X173" i="34"/>
  <c r="X154" i="34"/>
  <c r="X71" i="34"/>
  <c r="D161" i="34"/>
  <c r="D142" i="34"/>
  <c r="D59" i="34"/>
  <c r="D37" i="34"/>
  <c r="T142" i="34"/>
  <c r="T161" i="34"/>
  <c r="T59" i="34"/>
  <c r="Q143" i="34"/>
  <c r="Q162" i="34"/>
  <c r="Q60" i="34"/>
  <c r="N163" i="34"/>
  <c r="N144" i="34"/>
  <c r="N61" i="34"/>
  <c r="K164" i="34"/>
  <c r="K145" i="34"/>
  <c r="K62" i="34"/>
  <c r="AA164" i="34"/>
  <c r="AA145" i="34"/>
  <c r="AA62" i="34"/>
  <c r="H146" i="34"/>
  <c r="H165" i="34"/>
  <c r="H63" i="34"/>
  <c r="X146" i="34"/>
  <c r="X165" i="34"/>
  <c r="X63" i="34"/>
  <c r="E147" i="34"/>
  <c r="E166" i="34"/>
  <c r="E64" i="34"/>
  <c r="U147" i="34"/>
  <c r="U166" i="34"/>
  <c r="U64" i="34"/>
  <c r="S148" i="34"/>
  <c r="S167" i="34"/>
  <c r="S65" i="34"/>
  <c r="P168" i="34"/>
  <c r="P149" i="34"/>
  <c r="P66" i="34"/>
  <c r="M169" i="34"/>
  <c r="M150" i="34"/>
  <c r="M67" i="34"/>
  <c r="J170" i="34"/>
  <c r="J151" i="34"/>
  <c r="J68" i="34"/>
  <c r="Z170" i="34"/>
  <c r="Z151" i="34"/>
  <c r="Z68" i="34"/>
  <c r="G171" i="34"/>
  <c r="G152" i="34"/>
  <c r="G69" i="34"/>
  <c r="W171" i="34"/>
  <c r="W152" i="34"/>
  <c r="W69" i="34"/>
  <c r="D172" i="34"/>
  <c r="D153" i="34"/>
  <c r="D70" i="34"/>
  <c r="T172" i="34"/>
  <c r="T153" i="34"/>
  <c r="T70" i="34"/>
  <c r="Q173" i="34"/>
  <c r="Q154" i="34"/>
  <c r="Q71" i="34"/>
  <c r="R73" i="35"/>
  <c r="R107" i="28" s="1"/>
  <c r="M176" i="35"/>
  <c r="W176" i="35"/>
  <c r="U176" i="36"/>
  <c r="X73" i="36"/>
  <c r="X108" i="28" s="1"/>
  <c r="N157" i="35"/>
  <c r="Y176" i="35"/>
  <c r="L73" i="35"/>
  <c r="L107" i="28" s="1"/>
  <c r="Q176" i="36"/>
  <c r="O157" i="36"/>
  <c r="V157" i="36"/>
  <c r="F176" i="36"/>
  <c r="G59" i="33"/>
  <c r="W59" i="33"/>
  <c r="P59" i="33"/>
  <c r="I59" i="33"/>
  <c r="Y59" i="33"/>
  <c r="R59" i="33"/>
  <c r="V176" i="35"/>
  <c r="D157" i="35"/>
  <c r="D158" i="35" s="1"/>
  <c r="L157" i="36"/>
  <c r="W157" i="36"/>
  <c r="N157" i="36"/>
  <c r="S157" i="36"/>
  <c r="J73" i="36"/>
  <c r="J108" i="28" s="1"/>
  <c r="F35" i="30"/>
  <c r="E174" i="30"/>
  <c r="E155" i="30"/>
  <c r="E71" i="30"/>
  <c r="F31" i="29"/>
  <c r="E170" i="29"/>
  <c r="E151" i="29"/>
  <c r="E67" i="29"/>
  <c r="Z157" i="35"/>
  <c r="J176" i="35"/>
  <c r="E73" i="35"/>
  <c r="E107" i="28" s="1"/>
  <c r="X73" i="35"/>
  <c r="X107" i="28" s="1"/>
  <c r="H157" i="35"/>
  <c r="O73" i="35"/>
  <c r="O107" i="28" s="1"/>
  <c r="P73" i="36"/>
  <c r="P108" i="28" s="1"/>
  <c r="AA73" i="36"/>
  <c r="AA108" i="28" s="1"/>
  <c r="K157" i="36"/>
  <c r="R157" i="36"/>
  <c r="F174" i="29"/>
  <c r="F155" i="29"/>
  <c r="F71" i="29"/>
  <c r="G35" i="29"/>
  <c r="F157" i="35"/>
  <c r="T73" i="35"/>
  <c r="T107" i="28" s="1"/>
  <c r="K176" i="35"/>
  <c r="I157" i="36"/>
  <c r="G157" i="36"/>
  <c r="E176" i="36"/>
  <c r="H176" i="36"/>
  <c r="N143" i="34"/>
  <c r="N162" i="34"/>
  <c r="N60" i="34"/>
  <c r="AA144" i="34"/>
  <c r="AA163" i="34"/>
  <c r="AA61" i="34"/>
  <c r="X164" i="34"/>
  <c r="X145" i="34"/>
  <c r="X62" i="34"/>
  <c r="E165" i="34"/>
  <c r="E146" i="34"/>
  <c r="E63" i="34"/>
  <c r="M149" i="34"/>
  <c r="M168" i="34"/>
  <c r="M66" i="34"/>
  <c r="Z169" i="34"/>
  <c r="Z150" i="34"/>
  <c r="Z67" i="34"/>
  <c r="D171" i="34"/>
  <c r="D152" i="34"/>
  <c r="D69" i="34"/>
  <c r="Z161" i="34"/>
  <c r="Z142" i="34"/>
  <c r="Z59" i="34"/>
  <c r="D163" i="34"/>
  <c r="D144" i="34"/>
  <c r="D61" i="34"/>
  <c r="K166" i="34"/>
  <c r="K147" i="34"/>
  <c r="K64" i="34"/>
  <c r="Y167" i="34"/>
  <c r="Y148" i="34"/>
  <c r="Y65" i="34"/>
  <c r="M171" i="34"/>
  <c r="M152" i="34"/>
  <c r="M69" i="34"/>
  <c r="Z172" i="34"/>
  <c r="Z153" i="34"/>
  <c r="Z70" i="34"/>
  <c r="L148" i="34"/>
  <c r="L167" i="34"/>
  <c r="L65" i="34"/>
  <c r="M163" i="34"/>
  <c r="M144" i="34"/>
  <c r="M61" i="34"/>
  <c r="Z145" i="34"/>
  <c r="Z164" i="34"/>
  <c r="Z62" i="34"/>
  <c r="D166" i="34"/>
  <c r="D147" i="34"/>
  <c r="D64" i="34"/>
  <c r="R167" i="34"/>
  <c r="R148" i="34"/>
  <c r="R65" i="34"/>
  <c r="I170" i="34"/>
  <c r="I151" i="34"/>
  <c r="I68" i="34"/>
  <c r="F171" i="34"/>
  <c r="F152" i="34"/>
  <c r="F69" i="34"/>
  <c r="S172" i="34"/>
  <c r="S153" i="34"/>
  <c r="S70" i="34"/>
  <c r="I143" i="34"/>
  <c r="I162" i="34"/>
  <c r="I60" i="34"/>
  <c r="F163" i="34"/>
  <c r="F144" i="34"/>
  <c r="F61" i="34"/>
  <c r="S164" i="34"/>
  <c r="S145" i="34"/>
  <c r="S62" i="34"/>
  <c r="AA148" i="34"/>
  <c r="AA167" i="34"/>
  <c r="AA65" i="34"/>
  <c r="X168" i="34"/>
  <c r="X149" i="34"/>
  <c r="X66" i="34"/>
  <c r="O171" i="34"/>
  <c r="O152" i="34"/>
  <c r="O69" i="34"/>
  <c r="Y173" i="34"/>
  <c r="Y154" i="34"/>
  <c r="Y71" i="34"/>
  <c r="G26" i="29"/>
  <c r="F165" i="29"/>
  <c r="F146" i="29"/>
  <c r="F62" i="29"/>
  <c r="Y73" i="35"/>
  <c r="Y107" i="28" s="1"/>
  <c r="L176" i="35"/>
  <c r="Q73" i="36"/>
  <c r="Q108" i="28" s="1"/>
  <c r="X59" i="33"/>
  <c r="J59" i="33"/>
  <c r="Z59" i="33"/>
  <c r="Y157" i="36"/>
  <c r="Z157" i="36"/>
  <c r="F25" i="30"/>
  <c r="E164" i="30"/>
  <c r="E145" i="30"/>
  <c r="E61" i="30"/>
  <c r="E176" i="35"/>
  <c r="O176" i="35"/>
  <c r="P157" i="36"/>
  <c r="T176" i="35"/>
  <c r="O144" i="34"/>
  <c r="O163" i="34"/>
  <c r="O61" i="34"/>
  <c r="L164" i="34"/>
  <c r="L145" i="34"/>
  <c r="L62" i="34"/>
  <c r="I165" i="34"/>
  <c r="I146" i="34"/>
  <c r="I63" i="34"/>
  <c r="F147" i="34"/>
  <c r="F166" i="34"/>
  <c r="F64" i="34"/>
  <c r="N169" i="34"/>
  <c r="N150" i="34"/>
  <c r="N67" i="34"/>
  <c r="K170" i="34"/>
  <c r="K151" i="34"/>
  <c r="K68" i="34"/>
  <c r="X171" i="34"/>
  <c r="X152" i="34"/>
  <c r="X69" i="34"/>
  <c r="U172" i="34"/>
  <c r="U153" i="34"/>
  <c r="U70" i="34"/>
  <c r="E145" i="34"/>
  <c r="E164" i="34"/>
  <c r="E62" i="34"/>
  <c r="J149" i="34"/>
  <c r="J168" i="34"/>
  <c r="J66" i="34"/>
  <c r="G150" i="34"/>
  <c r="G169" i="34"/>
  <c r="G67" i="34"/>
  <c r="D170" i="34"/>
  <c r="D151" i="34"/>
  <c r="D68" i="34"/>
  <c r="Q171" i="34"/>
  <c r="Q152" i="34"/>
  <c r="Q69" i="34"/>
  <c r="N172" i="34"/>
  <c r="N153" i="34"/>
  <c r="N70" i="34"/>
  <c r="W142" i="34"/>
  <c r="W161" i="34"/>
  <c r="W59" i="34"/>
  <c r="T162" i="34"/>
  <c r="T143" i="34"/>
  <c r="T60" i="34"/>
  <c r="Q163" i="34"/>
  <c r="Q144" i="34"/>
  <c r="Q61" i="34"/>
  <c r="X166" i="34"/>
  <c r="X147" i="34"/>
  <c r="X64" i="34"/>
  <c r="E167" i="34"/>
  <c r="E148" i="34"/>
  <c r="E65" i="34"/>
  <c r="S168" i="34"/>
  <c r="S149" i="34"/>
  <c r="S66" i="34"/>
  <c r="Z171" i="34"/>
  <c r="Z152" i="34"/>
  <c r="Z69" i="34"/>
  <c r="W172" i="34"/>
  <c r="W153" i="34"/>
  <c r="W70" i="34"/>
  <c r="T173" i="34"/>
  <c r="T154" i="34"/>
  <c r="T71" i="34"/>
  <c r="P142" i="34"/>
  <c r="P161" i="34"/>
  <c r="P59" i="34"/>
  <c r="M143" i="34"/>
  <c r="M162" i="34"/>
  <c r="M60" i="34"/>
  <c r="J163" i="34"/>
  <c r="J144" i="34"/>
  <c r="J61" i="34"/>
  <c r="T146" i="34"/>
  <c r="T165" i="34"/>
  <c r="T63" i="34"/>
  <c r="O148" i="34"/>
  <c r="O167" i="34"/>
  <c r="O65" i="34"/>
  <c r="L168" i="34"/>
  <c r="L149" i="34"/>
  <c r="L66" i="34"/>
  <c r="Y169" i="34"/>
  <c r="Y150" i="34"/>
  <c r="Y67" i="34"/>
  <c r="F170" i="34"/>
  <c r="F151" i="34"/>
  <c r="F68" i="34"/>
  <c r="M173" i="34"/>
  <c r="M154" i="34"/>
  <c r="M71" i="34"/>
  <c r="G176" i="35"/>
  <c r="F30" i="30"/>
  <c r="M161" i="34"/>
  <c r="M142" i="34"/>
  <c r="M59" i="34"/>
  <c r="J143" i="34"/>
  <c r="J162" i="34"/>
  <c r="J60" i="34"/>
  <c r="Z143" i="34"/>
  <c r="Z162" i="34"/>
  <c r="Z60" i="34"/>
  <c r="G144" i="34"/>
  <c r="G163" i="34"/>
  <c r="G61" i="34"/>
  <c r="W144" i="34"/>
  <c r="W163" i="34"/>
  <c r="W61" i="34"/>
  <c r="D164" i="34"/>
  <c r="D145" i="34"/>
  <c r="D62" i="34"/>
  <c r="T164" i="34"/>
  <c r="T145" i="34"/>
  <c r="T62" i="34"/>
  <c r="Q165" i="34"/>
  <c r="Q146" i="34"/>
  <c r="Q63" i="34"/>
  <c r="N147" i="34"/>
  <c r="N166" i="34"/>
  <c r="N64" i="34"/>
  <c r="K148" i="34"/>
  <c r="K167" i="34"/>
  <c r="K65" i="34"/>
  <c r="I149" i="34"/>
  <c r="I168" i="34"/>
  <c r="I66" i="34"/>
  <c r="Y149" i="34"/>
  <c r="Y168" i="34"/>
  <c r="Y66" i="34"/>
  <c r="F169" i="34"/>
  <c r="F150" i="34"/>
  <c r="F67" i="34"/>
  <c r="V169" i="34"/>
  <c r="V150" i="34"/>
  <c r="V67" i="34"/>
  <c r="S170" i="34"/>
  <c r="S151" i="34"/>
  <c r="S68" i="34"/>
  <c r="P171" i="34"/>
  <c r="P152" i="34"/>
  <c r="P69" i="34"/>
  <c r="M172" i="34"/>
  <c r="M153" i="34"/>
  <c r="M70" i="34"/>
  <c r="J173" i="34"/>
  <c r="J154" i="34"/>
  <c r="J71" i="34"/>
  <c r="Z173" i="34"/>
  <c r="Z154" i="34"/>
  <c r="Z71" i="34"/>
  <c r="F161" i="34"/>
  <c r="F142" i="34"/>
  <c r="F59" i="34"/>
  <c r="V161" i="34"/>
  <c r="V142" i="34"/>
  <c r="V59" i="34"/>
  <c r="S162" i="34"/>
  <c r="S143" i="34"/>
  <c r="S60" i="34"/>
  <c r="P144" i="34"/>
  <c r="P163" i="34"/>
  <c r="P61" i="34"/>
  <c r="M145" i="34"/>
  <c r="M164" i="34"/>
  <c r="M62" i="34"/>
  <c r="J165" i="34"/>
  <c r="J146" i="34"/>
  <c r="J63" i="34"/>
  <c r="Z165" i="34"/>
  <c r="Z146" i="34"/>
  <c r="Z63" i="34"/>
  <c r="G166" i="34"/>
  <c r="G147" i="34"/>
  <c r="G64" i="34"/>
  <c r="W166" i="34"/>
  <c r="W147" i="34"/>
  <c r="W64" i="34"/>
  <c r="D167" i="34"/>
  <c r="D148" i="34"/>
  <c r="D65" i="34"/>
  <c r="U167" i="34"/>
  <c r="U148" i="34"/>
  <c r="U65" i="34"/>
  <c r="R149" i="34"/>
  <c r="R168" i="34"/>
  <c r="R66" i="34"/>
  <c r="O150" i="34"/>
  <c r="O169" i="34"/>
  <c r="O67" i="34"/>
  <c r="L170" i="34"/>
  <c r="L151" i="34"/>
  <c r="L68" i="34"/>
  <c r="I171" i="34"/>
  <c r="I152" i="34"/>
  <c r="I69" i="34"/>
  <c r="Y171" i="34"/>
  <c r="Y152" i="34"/>
  <c r="Y69" i="34"/>
  <c r="F172" i="34"/>
  <c r="F153" i="34"/>
  <c r="F70" i="34"/>
  <c r="V172" i="34"/>
  <c r="V153" i="34"/>
  <c r="V70" i="34"/>
  <c r="S173" i="34"/>
  <c r="S154" i="34"/>
  <c r="S71" i="34"/>
  <c r="O142" i="34"/>
  <c r="O161" i="34"/>
  <c r="O59" i="34"/>
  <c r="L162" i="34"/>
  <c r="L143" i="34"/>
  <c r="L60" i="34"/>
  <c r="I163" i="34"/>
  <c r="I144" i="34"/>
  <c r="I61" i="34"/>
  <c r="Y163" i="34"/>
  <c r="Y144" i="34"/>
  <c r="Y61" i="34"/>
  <c r="F145" i="34"/>
  <c r="F164" i="34"/>
  <c r="F62" i="34"/>
  <c r="V145" i="34"/>
  <c r="V164" i="34"/>
  <c r="V62" i="34"/>
  <c r="S146" i="34"/>
  <c r="S165" i="34"/>
  <c r="S63" i="34"/>
  <c r="P166" i="34"/>
  <c r="P147" i="34"/>
  <c r="P64" i="34"/>
  <c r="N167" i="34"/>
  <c r="N148" i="34"/>
  <c r="N65" i="34"/>
  <c r="K168" i="34"/>
  <c r="K149" i="34"/>
  <c r="K66" i="34"/>
  <c r="AA168" i="34"/>
  <c r="AA149" i="34"/>
  <c r="AA66" i="34"/>
  <c r="H150" i="34"/>
  <c r="H169" i="34"/>
  <c r="H67" i="34"/>
  <c r="X150" i="34"/>
  <c r="X169" i="34"/>
  <c r="X67" i="34"/>
  <c r="E170" i="34"/>
  <c r="E151" i="34"/>
  <c r="E68" i="34"/>
  <c r="U170" i="34"/>
  <c r="U151" i="34"/>
  <c r="U68" i="34"/>
  <c r="R171" i="34"/>
  <c r="R152" i="34"/>
  <c r="R69" i="34"/>
  <c r="O172" i="34"/>
  <c r="O153" i="34"/>
  <c r="O70" i="34"/>
  <c r="L173" i="34"/>
  <c r="L154" i="34"/>
  <c r="L71" i="34"/>
  <c r="H142" i="34"/>
  <c r="H161" i="34"/>
  <c r="H59" i="34"/>
  <c r="X142" i="34"/>
  <c r="X161" i="34"/>
  <c r="X59" i="34"/>
  <c r="E143" i="34"/>
  <c r="E162" i="34"/>
  <c r="E60" i="34"/>
  <c r="U143" i="34"/>
  <c r="U162" i="34"/>
  <c r="U60" i="34"/>
  <c r="R163" i="34"/>
  <c r="R144" i="34"/>
  <c r="R61" i="34"/>
  <c r="O164" i="34"/>
  <c r="O145" i="34"/>
  <c r="O62" i="34"/>
  <c r="L146" i="34"/>
  <c r="L165" i="34"/>
  <c r="L63" i="34"/>
  <c r="I147" i="34"/>
  <c r="I166" i="34"/>
  <c r="I64" i="34"/>
  <c r="Y147" i="34"/>
  <c r="Y166" i="34"/>
  <c r="Y64" i="34"/>
  <c r="F167" i="34"/>
  <c r="F148" i="34"/>
  <c r="F65" i="34"/>
  <c r="W148" i="34"/>
  <c r="W167" i="34"/>
  <c r="W65" i="34"/>
  <c r="D168" i="34"/>
  <c r="D149" i="34"/>
  <c r="D66" i="34"/>
  <c r="T168" i="34"/>
  <c r="T149" i="34"/>
  <c r="T66" i="34"/>
  <c r="Q169" i="34"/>
  <c r="Q150" i="34"/>
  <c r="Q67" i="34"/>
  <c r="N170" i="34"/>
  <c r="N151" i="34"/>
  <c r="N68" i="34"/>
  <c r="K171" i="34"/>
  <c r="K152" i="34"/>
  <c r="K69" i="34"/>
  <c r="AA171" i="34"/>
  <c r="AA152" i="34"/>
  <c r="AA69" i="34"/>
  <c r="H172" i="34"/>
  <c r="H153" i="34"/>
  <c r="H70" i="34"/>
  <c r="X172" i="34"/>
  <c r="X153" i="34"/>
  <c r="X70" i="34"/>
  <c r="E173" i="34"/>
  <c r="E154" i="34"/>
  <c r="E71" i="34"/>
  <c r="U173" i="34"/>
  <c r="U154" i="34"/>
  <c r="U71" i="34"/>
  <c r="R157" i="35"/>
  <c r="P73" i="35"/>
  <c r="P107" i="28" s="1"/>
  <c r="G73" i="35"/>
  <c r="G107" i="28" s="1"/>
  <c r="X176" i="36"/>
  <c r="N176" i="35"/>
  <c r="I73" i="35"/>
  <c r="I107" i="28" s="1"/>
  <c r="L157" i="35"/>
  <c r="S73" i="35"/>
  <c r="S107" i="28" s="1"/>
  <c r="T73" i="36"/>
  <c r="T108" i="28" s="1"/>
  <c r="D73" i="36"/>
  <c r="D108" i="28" s="1"/>
  <c r="O176" i="36"/>
  <c r="V176" i="36"/>
  <c r="K59" i="33"/>
  <c r="AA59" i="33"/>
  <c r="D59" i="33"/>
  <c r="D37" i="33"/>
  <c r="T59" i="33"/>
  <c r="M59" i="33"/>
  <c r="F59" i="33"/>
  <c r="V59" i="33"/>
  <c r="Q73" i="35"/>
  <c r="Q107" i="28" s="1"/>
  <c r="AA73" i="35"/>
  <c r="AA107" i="28" s="1"/>
  <c r="Y73" i="36"/>
  <c r="Y108" i="28" s="1"/>
  <c r="W176" i="36"/>
  <c r="N176" i="36"/>
  <c r="S176" i="36"/>
  <c r="Z73" i="36"/>
  <c r="Z108" i="28" s="1"/>
  <c r="J157" i="36"/>
  <c r="Z176" i="35"/>
  <c r="U73" i="35"/>
  <c r="U107" i="28" s="1"/>
  <c r="E157" i="35"/>
  <c r="X157" i="35"/>
  <c r="H176" i="35"/>
  <c r="O157" i="35"/>
  <c r="M73" i="36"/>
  <c r="M108" i="28" s="1"/>
  <c r="P176" i="36"/>
  <c r="AA157" i="36"/>
  <c r="K176" i="36"/>
  <c r="R176" i="36"/>
  <c r="F34" i="30"/>
  <c r="E173" i="30"/>
  <c r="E154" i="30"/>
  <c r="E70" i="30"/>
  <c r="F26" i="30"/>
  <c r="F32" i="30"/>
  <c r="F176" i="35"/>
  <c r="T157" i="35"/>
  <c r="I176" i="36"/>
  <c r="G176" i="36"/>
  <c r="H157" i="36"/>
  <c r="H27" i="30"/>
  <c r="G166" i="30"/>
  <c r="G147" i="30"/>
  <c r="G63" i="30"/>
  <c r="G27" i="29"/>
  <c r="F166" i="29"/>
  <c r="F147" i="29"/>
  <c r="F63" i="29"/>
  <c r="O50" i="32"/>
  <c r="P50" i="32"/>
  <c r="O51" i="32"/>
  <c r="P51" i="32"/>
  <c r="O52" i="32"/>
  <c r="P52" i="32"/>
  <c r="Q52" i="32"/>
  <c r="D53" i="32"/>
  <c r="D61" i="32" s="1"/>
  <c r="D104" i="28" s="1"/>
  <c r="E53" i="32"/>
  <c r="E61" i="32" s="1"/>
  <c r="E104" i="28" s="1"/>
  <c r="F53" i="32"/>
  <c r="F61" i="32" s="1"/>
  <c r="F104" i="28" s="1"/>
  <c r="G53" i="32"/>
  <c r="G61" i="32" s="1"/>
  <c r="G104" i="28" s="1"/>
  <c r="H53" i="32"/>
  <c r="H61" i="32" s="1"/>
  <c r="H104" i="28" s="1"/>
  <c r="I53" i="32"/>
  <c r="I61" i="32" s="1"/>
  <c r="I104" i="28" s="1"/>
  <c r="J53" i="32"/>
  <c r="J61" i="32" s="1"/>
  <c r="J104" i="28" s="1"/>
  <c r="K53" i="32"/>
  <c r="K61" i="32" s="1"/>
  <c r="K104" i="28" s="1"/>
  <c r="L53" i="32"/>
  <c r="L61" i="32" s="1"/>
  <c r="L104" i="28" s="1"/>
  <c r="M53" i="32"/>
  <c r="M61" i="32" s="1"/>
  <c r="M104" i="28" s="1"/>
  <c r="N53" i="32"/>
  <c r="N61" i="32" s="1"/>
  <c r="N104" i="28" s="1"/>
  <c r="O53" i="32"/>
  <c r="P53" i="32"/>
  <c r="Q53" i="32"/>
  <c r="O54" i="32"/>
  <c r="P54" i="32"/>
  <c r="O55" i="32"/>
  <c r="P55" i="32"/>
  <c r="O56" i="32"/>
  <c r="P56" i="32"/>
  <c r="O57" i="32"/>
  <c r="P57" i="32"/>
  <c r="Q57" i="32"/>
  <c r="O58" i="32"/>
  <c r="P58" i="32"/>
  <c r="O59" i="32"/>
  <c r="P59" i="32"/>
  <c r="C66" i="32"/>
  <c r="C24" i="31"/>
  <c r="C25" i="31"/>
  <c r="C26" i="31"/>
  <c r="C27" i="31"/>
  <c r="C28" i="31"/>
  <c r="C29" i="31"/>
  <c r="C30" i="31"/>
  <c r="C31" i="31"/>
  <c r="C32" i="31"/>
  <c r="C33" i="31"/>
  <c r="C34" i="31"/>
  <c r="C35" i="31"/>
  <c r="C23" i="31"/>
  <c r="C78" i="29"/>
  <c r="C24" i="10"/>
  <c r="C60" i="10" s="1"/>
  <c r="C25" i="10"/>
  <c r="C61" i="10" s="1"/>
  <c r="C26" i="10"/>
  <c r="C62" i="10" s="1"/>
  <c r="C27" i="10"/>
  <c r="C63" i="10" s="1"/>
  <c r="C28" i="10"/>
  <c r="C64" i="10" s="1"/>
  <c r="C29" i="10"/>
  <c r="C65" i="10" s="1"/>
  <c r="C30" i="10"/>
  <c r="C66" i="10" s="1"/>
  <c r="C31" i="10"/>
  <c r="C67" i="10" s="1"/>
  <c r="C32" i="10"/>
  <c r="C68" i="10" s="1"/>
  <c r="C33" i="10"/>
  <c r="C69" i="10" s="1"/>
  <c r="C34" i="10"/>
  <c r="C70" i="10" s="1"/>
  <c r="C35" i="10"/>
  <c r="C71" i="10" s="1"/>
  <c r="C23" i="10"/>
  <c r="AC66" i="32" l="1"/>
  <c r="C50" i="32"/>
  <c r="F143" i="30"/>
  <c r="T183" i="36"/>
  <c r="T185" i="36" s="1"/>
  <c r="O214" i="41"/>
  <c r="E31" i="47"/>
  <c r="D31" i="47"/>
  <c r="AC88" i="31"/>
  <c r="AC88" i="30"/>
  <c r="C69" i="30"/>
  <c r="AC84" i="31"/>
  <c r="AC84" i="30"/>
  <c r="C168" i="30"/>
  <c r="C149" i="30"/>
  <c r="C65" i="30"/>
  <c r="D149" i="30"/>
  <c r="D65" i="30"/>
  <c r="D168" i="30"/>
  <c r="E171" i="30"/>
  <c r="E165" i="30"/>
  <c r="E169" i="30"/>
  <c r="E149" i="30"/>
  <c r="AC87" i="30"/>
  <c r="C152" i="30"/>
  <c r="C68" i="30"/>
  <c r="C171" i="30"/>
  <c r="AC83" i="31"/>
  <c r="AC83" i="30"/>
  <c r="C64" i="30"/>
  <c r="D169" i="30"/>
  <c r="D150" i="30"/>
  <c r="D66" i="30"/>
  <c r="D165" i="30"/>
  <c r="D146" i="30"/>
  <c r="D62" i="30"/>
  <c r="E168" i="30"/>
  <c r="AC90" i="31"/>
  <c r="AC90" i="30"/>
  <c r="C71" i="30"/>
  <c r="AC86" i="31"/>
  <c r="AC86" i="30"/>
  <c r="C67" i="30"/>
  <c r="AC82" i="31"/>
  <c r="AC82" i="30"/>
  <c r="C63" i="30"/>
  <c r="E68" i="30"/>
  <c r="E62" i="30"/>
  <c r="E66" i="30"/>
  <c r="AC89" i="31"/>
  <c r="AC89" i="30"/>
  <c r="C70" i="30"/>
  <c r="AC85" i="31"/>
  <c r="AC85" i="30"/>
  <c r="C169" i="30"/>
  <c r="C150" i="30"/>
  <c r="C66" i="30"/>
  <c r="AC81" i="31"/>
  <c r="AC81" i="30"/>
  <c r="C62" i="30"/>
  <c r="C165" i="30"/>
  <c r="C146" i="30"/>
  <c r="D171" i="30"/>
  <c r="D152" i="30"/>
  <c r="D68" i="30"/>
  <c r="E152" i="30"/>
  <c r="E146" i="30"/>
  <c r="E150" i="30"/>
  <c r="E65" i="30"/>
  <c r="O61" i="32"/>
  <c r="O104" i="28" s="1"/>
  <c r="AC69" i="32"/>
  <c r="C53" i="32"/>
  <c r="C61" i="32" s="1"/>
  <c r="G23" i="29"/>
  <c r="G143" i="29" s="1"/>
  <c r="F59" i="30"/>
  <c r="F143" i="29"/>
  <c r="G23" i="30"/>
  <c r="P189" i="35"/>
  <c r="P191" i="35" s="1"/>
  <c r="G182" i="35"/>
  <c r="G184" i="35" s="1"/>
  <c r="D74" i="35"/>
  <c r="D25" i="28" s="1"/>
  <c r="D107" i="28"/>
  <c r="D59" i="29"/>
  <c r="D73" i="29" s="1"/>
  <c r="D143" i="29"/>
  <c r="D157" i="29" s="1"/>
  <c r="D189" i="29" s="1"/>
  <c r="F162" i="29"/>
  <c r="F59" i="29"/>
  <c r="E162" i="29"/>
  <c r="E176" i="29" s="1"/>
  <c r="E190" i="29" s="1"/>
  <c r="E143" i="29"/>
  <c r="E157" i="29" s="1"/>
  <c r="E182" i="29" s="1"/>
  <c r="E59" i="29"/>
  <c r="E73" i="29" s="1"/>
  <c r="R183" i="35"/>
  <c r="R185" i="35" s="1"/>
  <c r="P61" i="32"/>
  <c r="P104" i="28" s="1"/>
  <c r="E65" i="33"/>
  <c r="U182" i="36"/>
  <c r="U184" i="36" s="1"/>
  <c r="U178" i="36"/>
  <c r="U179" i="36" s="1"/>
  <c r="S178" i="35"/>
  <c r="S179" i="35" s="1"/>
  <c r="S182" i="35"/>
  <c r="S184" i="35" s="1"/>
  <c r="D73" i="33"/>
  <c r="D105" i="28" s="1"/>
  <c r="E61" i="33"/>
  <c r="E37" i="33"/>
  <c r="F28" i="33"/>
  <c r="G28" i="33" s="1"/>
  <c r="E69" i="33"/>
  <c r="E67" i="33"/>
  <c r="F31" i="33"/>
  <c r="E71" i="33"/>
  <c r="F35" i="33"/>
  <c r="F65" i="33"/>
  <c r="G29" i="33"/>
  <c r="E66" i="33"/>
  <c r="F30" i="33"/>
  <c r="E63" i="33"/>
  <c r="F27" i="33"/>
  <c r="E68" i="33"/>
  <c r="F32" i="33"/>
  <c r="E62" i="33"/>
  <c r="F26" i="33"/>
  <c r="F61" i="33"/>
  <c r="G25" i="33"/>
  <c r="E70" i="33"/>
  <c r="F34" i="33"/>
  <c r="F69" i="33"/>
  <c r="G33" i="33"/>
  <c r="E60" i="33"/>
  <c r="F24" i="33"/>
  <c r="X189" i="36"/>
  <c r="X191" i="36" s="1"/>
  <c r="Q50" i="32"/>
  <c r="R20" i="32"/>
  <c r="Q58" i="32"/>
  <c r="R28" i="32"/>
  <c r="R53" i="32"/>
  <c r="S23" i="32"/>
  <c r="Q59" i="32"/>
  <c r="R29" i="32"/>
  <c r="Q56" i="32"/>
  <c r="R26" i="32"/>
  <c r="R57" i="32"/>
  <c r="S27" i="32"/>
  <c r="Q51" i="32"/>
  <c r="R21" i="32"/>
  <c r="Q54" i="32"/>
  <c r="R24" i="32"/>
  <c r="Q55" i="32"/>
  <c r="R25" i="32"/>
  <c r="R52" i="32"/>
  <c r="S22" i="32"/>
  <c r="C59" i="29"/>
  <c r="AC78" i="29"/>
  <c r="C60" i="29"/>
  <c r="AC79" i="29"/>
  <c r="C37" i="31"/>
  <c r="D23" i="31"/>
  <c r="C171" i="31"/>
  <c r="C152" i="31"/>
  <c r="C68" i="31"/>
  <c r="D32" i="31"/>
  <c r="C167" i="31"/>
  <c r="C148" i="31"/>
  <c r="C64" i="31"/>
  <c r="D28" i="31"/>
  <c r="C163" i="31"/>
  <c r="C144" i="31"/>
  <c r="D24" i="31"/>
  <c r="H189" i="36"/>
  <c r="H182" i="36"/>
  <c r="H178" i="36"/>
  <c r="H179" i="36" s="1"/>
  <c r="T189" i="35"/>
  <c r="T182" i="35"/>
  <c r="T178" i="35"/>
  <c r="T179" i="35" s="1"/>
  <c r="J189" i="36"/>
  <c r="J182" i="36"/>
  <c r="J178" i="36"/>
  <c r="J179" i="36" s="1"/>
  <c r="N190" i="36"/>
  <c r="N192" i="36" s="1"/>
  <c r="N183" i="36"/>
  <c r="N185" i="36" s="1"/>
  <c r="X190" i="36"/>
  <c r="X192" i="36" s="1"/>
  <c r="X183" i="36"/>
  <c r="X185" i="36" s="1"/>
  <c r="U156" i="34"/>
  <c r="H73" i="34"/>
  <c r="H106" i="28" s="1"/>
  <c r="V175" i="34"/>
  <c r="G190" i="35"/>
  <c r="G192" i="35" s="1"/>
  <c r="G183" i="35"/>
  <c r="G185" i="35" s="1"/>
  <c r="M73" i="34"/>
  <c r="M106" i="28" s="1"/>
  <c r="P156" i="34"/>
  <c r="W156" i="34"/>
  <c r="E190" i="35"/>
  <c r="E192" i="35" s="1"/>
  <c r="E183" i="35"/>
  <c r="E185" i="35" s="1"/>
  <c r="F164" i="30"/>
  <c r="F145" i="30"/>
  <c r="F61" i="30"/>
  <c r="G25" i="30"/>
  <c r="Z189" i="36"/>
  <c r="Z182" i="36"/>
  <c r="Z178" i="36"/>
  <c r="Z179" i="36" s="1"/>
  <c r="X178" i="36"/>
  <c r="X179" i="36" s="1"/>
  <c r="I73" i="34"/>
  <c r="I106" i="28" s="1"/>
  <c r="H190" i="36"/>
  <c r="H192" i="36" s="1"/>
  <c r="H183" i="36"/>
  <c r="H185" i="36" s="1"/>
  <c r="K190" i="35"/>
  <c r="K192" i="35" s="1"/>
  <c r="K183" i="35"/>
  <c r="K185" i="35" s="1"/>
  <c r="G31" i="29"/>
  <c r="F170" i="29"/>
  <c r="F151" i="29"/>
  <c r="F67" i="29"/>
  <c r="N189" i="36"/>
  <c r="N182" i="36"/>
  <c r="N178" i="36"/>
  <c r="N179" i="36" s="1"/>
  <c r="L189" i="36"/>
  <c r="L182" i="36"/>
  <c r="L178" i="36"/>
  <c r="L179" i="36" s="1"/>
  <c r="F190" i="36"/>
  <c r="F192" i="36" s="1"/>
  <c r="F183" i="36"/>
  <c r="F185" i="36" s="1"/>
  <c r="Q190" i="36"/>
  <c r="Q192" i="36" s="1"/>
  <c r="Q183" i="36"/>
  <c r="Q185" i="36" s="1"/>
  <c r="M190" i="35"/>
  <c r="M192" i="35" s="1"/>
  <c r="M183" i="35"/>
  <c r="M185" i="35" s="1"/>
  <c r="Q175" i="34"/>
  <c r="T156" i="34"/>
  <c r="D175" i="34"/>
  <c r="AA73" i="34"/>
  <c r="K175" i="34"/>
  <c r="R73" i="34"/>
  <c r="G32" i="29"/>
  <c r="F171" i="29"/>
  <c r="F152" i="29"/>
  <c r="F68" i="29"/>
  <c r="T189" i="36"/>
  <c r="T182" i="36"/>
  <c r="T178" i="36"/>
  <c r="T179" i="36" s="1"/>
  <c r="Q189" i="36"/>
  <c r="Q182" i="36"/>
  <c r="Q178" i="36"/>
  <c r="Q179" i="36" s="1"/>
  <c r="S190" i="35"/>
  <c r="S192" i="35" s="1"/>
  <c r="S183" i="35"/>
  <c r="S185" i="35" s="1"/>
  <c r="Y189" i="35"/>
  <c r="Y182" i="35"/>
  <c r="Y178" i="35"/>
  <c r="Y179" i="35" s="1"/>
  <c r="W189" i="35"/>
  <c r="W182" i="35"/>
  <c r="W178" i="35"/>
  <c r="W179" i="35" s="1"/>
  <c r="M189" i="35"/>
  <c r="M182" i="35"/>
  <c r="M178" i="35"/>
  <c r="M179" i="35" s="1"/>
  <c r="G73" i="34"/>
  <c r="G106" i="28" s="1"/>
  <c r="N73" i="34"/>
  <c r="N106" i="28" s="1"/>
  <c r="M189" i="36"/>
  <c r="M182" i="36"/>
  <c r="M178" i="36"/>
  <c r="M179" i="36" s="1"/>
  <c r="J190" i="36"/>
  <c r="J192" i="36" s="1"/>
  <c r="J183" i="36"/>
  <c r="J185" i="36" s="1"/>
  <c r="Q189" i="35"/>
  <c r="Q182" i="35"/>
  <c r="Q178" i="35"/>
  <c r="Q179" i="35" s="1"/>
  <c r="G178" i="35"/>
  <c r="G179" i="35" s="1"/>
  <c r="P184" i="35"/>
  <c r="K189" i="35"/>
  <c r="K182" i="35"/>
  <c r="K178" i="35"/>
  <c r="K179" i="35" s="1"/>
  <c r="M190" i="36"/>
  <c r="M192" i="36" s="1"/>
  <c r="M183" i="36"/>
  <c r="M185" i="36" s="1"/>
  <c r="Y175" i="34"/>
  <c r="S156" i="34"/>
  <c r="J156" i="34"/>
  <c r="C174" i="31"/>
  <c r="C155" i="31"/>
  <c r="C71" i="31"/>
  <c r="D35" i="31"/>
  <c r="C170" i="31"/>
  <c r="C151" i="31"/>
  <c r="C67" i="31"/>
  <c r="D31" i="31"/>
  <c r="C166" i="31"/>
  <c r="C147" i="31"/>
  <c r="C63" i="31"/>
  <c r="D27" i="31"/>
  <c r="H27" i="29"/>
  <c r="G166" i="29"/>
  <c r="G147" i="29"/>
  <c r="G63" i="29"/>
  <c r="I27" i="30"/>
  <c r="H166" i="30"/>
  <c r="H147" i="30"/>
  <c r="H63" i="30"/>
  <c r="F190" i="35"/>
  <c r="F192" i="35" s="1"/>
  <c r="F183" i="35"/>
  <c r="F185" i="35" s="1"/>
  <c r="R190" i="36"/>
  <c r="R192" i="36" s="1"/>
  <c r="R183" i="36"/>
  <c r="R185" i="36" s="1"/>
  <c r="K190" i="36"/>
  <c r="K192" i="36" s="1"/>
  <c r="K183" i="36"/>
  <c r="K185" i="36" s="1"/>
  <c r="P190" i="36"/>
  <c r="P192" i="36" s="1"/>
  <c r="P183" i="36"/>
  <c r="P185" i="36" s="1"/>
  <c r="O189" i="35"/>
  <c r="O182" i="35"/>
  <c r="O178" i="35"/>
  <c r="O179" i="35" s="1"/>
  <c r="H190" i="35"/>
  <c r="H192" i="35" s="1"/>
  <c r="H183" i="35"/>
  <c r="H185" i="35" s="1"/>
  <c r="E158" i="35"/>
  <c r="F158" i="35" s="1"/>
  <c r="G158" i="35" s="1"/>
  <c r="H158" i="35" s="1"/>
  <c r="I158" i="35" s="1"/>
  <c r="J158" i="35" s="1"/>
  <c r="K158" i="35" s="1"/>
  <c r="L158" i="35" s="1"/>
  <c r="M158" i="35" s="1"/>
  <c r="N158" i="35" s="1"/>
  <c r="O158" i="35" s="1"/>
  <c r="P158" i="35" s="1"/>
  <c r="Q158" i="35" s="1"/>
  <c r="R158" i="35" s="1"/>
  <c r="S158" i="35" s="1"/>
  <c r="T158" i="35" s="1"/>
  <c r="U158" i="35" s="1"/>
  <c r="V158" i="35" s="1"/>
  <c r="W158" i="35" s="1"/>
  <c r="X158" i="35" s="1"/>
  <c r="Y158" i="35" s="1"/>
  <c r="Z158" i="35" s="1"/>
  <c r="AA158" i="35" s="1"/>
  <c r="E189" i="35"/>
  <c r="E182" i="35"/>
  <c r="E178" i="35"/>
  <c r="E179" i="35" s="1"/>
  <c r="V190" i="36"/>
  <c r="V192" i="36" s="1"/>
  <c r="V183" i="36"/>
  <c r="V185" i="36" s="1"/>
  <c r="O190" i="36"/>
  <c r="O192" i="36" s="1"/>
  <c r="O183" i="36"/>
  <c r="O185" i="36" s="1"/>
  <c r="L189" i="35"/>
  <c r="L182" i="35"/>
  <c r="L178" i="35"/>
  <c r="L179" i="35" s="1"/>
  <c r="N190" i="35"/>
  <c r="N192" i="35" s="1"/>
  <c r="N183" i="35"/>
  <c r="N185" i="35" s="1"/>
  <c r="E73" i="34"/>
  <c r="E106" i="28" s="1"/>
  <c r="X73" i="34"/>
  <c r="H175" i="34"/>
  <c r="O73" i="34"/>
  <c r="F73" i="34"/>
  <c r="F106" i="28" s="1"/>
  <c r="M175" i="34"/>
  <c r="T190" i="35"/>
  <c r="T192" i="35" s="1"/>
  <c r="T183" i="35"/>
  <c r="T185" i="35" s="1"/>
  <c r="Y189" i="36"/>
  <c r="Y182" i="36"/>
  <c r="Y178" i="36"/>
  <c r="Y179" i="36" s="1"/>
  <c r="X184" i="36"/>
  <c r="I175" i="34"/>
  <c r="Z73" i="34"/>
  <c r="H35" i="29"/>
  <c r="G174" i="29"/>
  <c r="G155" i="29"/>
  <c r="G71" i="29"/>
  <c r="H189" i="35"/>
  <c r="H182" i="35"/>
  <c r="H178" i="35"/>
  <c r="H179" i="35" s="1"/>
  <c r="J190" i="35"/>
  <c r="J192" i="35" s="1"/>
  <c r="J183" i="35"/>
  <c r="J185" i="35" s="1"/>
  <c r="D189" i="35"/>
  <c r="D182" i="35"/>
  <c r="V190" i="35"/>
  <c r="V192" i="35" s="1"/>
  <c r="V183" i="35"/>
  <c r="V185" i="35" s="1"/>
  <c r="V189" i="36"/>
  <c r="V182" i="36"/>
  <c r="V178" i="36"/>
  <c r="V179" i="36" s="1"/>
  <c r="O189" i="36"/>
  <c r="O182" i="36"/>
  <c r="O178" i="36"/>
  <c r="O179" i="36" s="1"/>
  <c r="Q156" i="34"/>
  <c r="AA175" i="34"/>
  <c r="K156" i="34"/>
  <c r="R156" i="34"/>
  <c r="H33" i="29"/>
  <c r="G172" i="29"/>
  <c r="G153" i="29"/>
  <c r="G69" i="29"/>
  <c r="G29" i="30"/>
  <c r="G30" i="29"/>
  <c r="F169" i="29"/>
  <c r="F150" i="29"/>
  <c r="F66" i="29"/>
  <c r="G175" i="34"/>
  <c r="N156" i="34"/>
  <c r="U189" i="35"/>
  <c r="U182" i="35"/>
  <c r="U178" i="35"/>
  <c r="U179" i="35" s="1"/>
  <c r="F170" i="30"/>
  <c r="F151" i="30"/>
  <c r="F67" i="30"/>
  <c r="G31" i="30"/>
  <c r="R192" i="35"/>
  <c r="H24" i="30"/>
  <c r="G163" i="30"/>
  <c r="G144" i="30"/>
  <c r="G60" i="30"/>
  <c r="L190" i="36"/>
  <c r="L192" i="36" s="1"/>
  <c r="L183" i="36"/>
  <c r="L185" i="36" s="1"/>
  <c r="AA190" i="35"/>
  <c r="AA192" i="35" s="1"/>
  <c r="AA183" i="35"/>
  <c r="AA185" i="35" s="1"/>
  <c r="Q190" i="35"/>
  <c r="Q192" i="35" s="1"/>
  <c r="Q183" i="35"/>
  <c r="Q185" i="35" s="1"/>
  <c r="H24" i="29"/>
  <c r="G163" i="29"/>
  <c r="G144" i="29"/>
  <c r="G60" i="29"/>
  <c r="G34" i="29"/>
  <c r="F173" i="29"/>
  <c r="F154" i="29"/>
  <c r="F70" i="29"/>
  <c r="Y156" i="34"/>
  <c r="L73" i="34"/>
  <c r="L106" i="28" s="1"/>
  <c r="J175" i="34"/>
  <c r="C173" i="31"/>
  <c r="C154" i="31"/>
  <c r="C70" i="31"/>
  <c r="D34" i="31"/>
  <c r="C169" i="31"/>
  <c r="C150" i="31"/>
  <c r="C66" i="31"/>
  <c r="D30" i="31"/>
  <c r="C165" i="31"/>
  <c r="C146" i="31"/>
  <c r="C62" i="31"/>
  <c r="D26" i="31"/>
  <c r="AA189" i="36"/>
  <c r="AA182" i="36"/>
  <c r="AA178" i="36"/>
  <c r="AA179" i="36" s="1"/>
  <c r="X189" i="35"/>
  <c r="X182" i="35"/>
  <c r="X178" i="35"/>
  <c r="X179" i="35" s="1"/>
  <c r="Z190" i="35"/>
  <c r="Z192" i="35" s="1"/>
  <c r="Z183" i="35"/>
  <c r="Z185" i="35" s="1"/>
  <c r="S190" i="36"/>
  <c r="S192" i="36" s="1"/>
  <c r="S183" i="36"/>
  <c r="S185" i="36" s="1"/>
  <c r="U73" i="34"/>
  <c r="E175" i="34"/>
  <c r="X175" i="34"/>
  <c r="H156" i="34"/>
  <c r="O175" i="34"/>
  <c r="V73" i="34"/>
  <c r="F156" i="34"/>
  <c r="M156" i="34"/>
  <c r="P73" i="34"/>
  <c r="W73" i="34"/>
  <c r="O190" i="35"/>
  <c r="O192" i="35" s="1"/>
  <c r="O183" i="35"/>
  <c r="O185" i="35" s="1"/>
  <c r="H26" i="29"/>
  <c r="G165" i="29"/>
  <c r="G146" i="29"/>
  <c r="G62" i="29"/>
  <c r="I156" i="34"/>
  <c r="Z156" i="34"/>
  <c r="E190" i="36"/>
  <c r="E192" i="36" s="1"/>
  <c r="E183" i="36"/>
  <c r="E185" i="36" s="1"/>
  <c r="I189" i="36"/>
  <c r="I182" i="36"/>
  <c r="I178" i="36"/>
  <c r="I179" i="36" s="1"/>
  <c r="R189" i="36"/>
  <c r="R182" i="36"/>
  <c r="R178" i="36"/>
  <c r="R179" i="36" s="1"/>
  <c r="K189" i="36"/>
  <c r="K182" i="36"/>
  <c r="K178" i="36"/>
  <c r="K179" i="36" s="1"/>
  <c r="Z189" i="35"/>
  <c r="Z182" i="35"/>
  <c r="Z178" i="35"/>
  <c r="Z179" i="35" s="1"/>
  <c r="S189" i="36"/>
  <c r="S182" i="36"/>
  <c r="S178" i="36"/>
  <c r="S179" i="36" s="1"/>
  <c r="W189" i="36"/>
  <c r="W182" i="36"/>
  <c r="W178" i="36"/>
  <c r="W179" i="36" s="1"/>
  <c r="N189" i="35"/>
  <c r="N182" i="35"/>
  <c r="N178" i="35"/>
  <c r="N179" i="35" s="1"/>
  <c r="W190" i="35"/>
  <c r="W192" i="35" s="1"/>
  <c r="W183" i="35"/>
  <c r="W185" i="35" s="1"/>
  <c r="T73" i="34"/>
  <c r="D73" i="34"/>
  <c r="AA156" i="34"/>
  <c r="R175" i="34"/>
  <c r="G28" i="29"/>
  <c r="F167" i="29"/>
  <c r="F148" i="29"/>
  <c r="F64" i="29"/>
  <c r="H33" i="30"/>
  <c r="G172" i="30"/>
  <c r="G153" i="30"/>
  <c r="G69" i="30"/>
  <c r="P190" i="35"/>
  <c r="P192" i="35" s="1"/>
  <c r="P183" i="35"/>
  <c r="P185" i="35" s="1"/>
  <c r="G156" i="34"/>
  <c r="N175" i="34"/>
  <c r="I189" i="35"/>
  <c r="I182" i="35"/>
  <c r="I178" i="35"/>
  <c r="I179" i="35" s="1"/>
  <c r="G191" i="35"/>
  <c r="G25" i="29"/>
  <c r="F164" i="29"/>
  <c r="F145" i="29"/>
  <c r="F61" i="29"/>
  <c r="Z190" i="36"/>
  <c r="Z192" i="36" s="1"/>
  <c r="Z183" i="36"/>
  <c r="Z185" i="36" s="1"/>
  <c r="T192" i="36"/>
  <c r="L175" i="34"/>
  <c r="S73" i="34"/>
  <c r="C59" i="10"/>
  <c r="C73" i="10" s="1"/>
  <c r="C37" i="10"/>
  <c r="C61" i="29"/>
  <c r="AC80" i="29"/>
  <c r="C172" i="31"/>
  <c r="C153" i="31"/>
  <c r="C69" i="31"/>
  <c r="D33" i="31"/>
  <c r="C168" i="31"/>
  <c r="C149" i="31"/>
  <c r="C65" i="31"/>
  <c r="D29" i="31"/>
  <c r="C164" i="31"/>
  <c r="C145" i="31"/>
  <c r="D25" i="31"/>
  <c r="G190" i="36"/>
  <c r="G192" i="36" s="1"/>
  <c r="G183" i="36"/>
  <c r="G185" i="36" s="1"/>
  <c r="I190" i="36"/>
  <c r="I192" i="36" s="1"/>
  <c r="I183" i="36"/>
  <c r="I185" i="36" s="1"/>
  <c r="G32" i="30"/>
  <c r="G26" i="30"/>
  <c r="G34" i="30"/>
  <c r="F173" i="30"/>
  <c r="F154" i="30"/>
  <c r="F70" i="30"/>
  <c r="W190" i="36"/>
  <c r="W192" i="36" s="1"/>
  <c r="W183" i="36"/>
  <c r="W185" i="36" s="1"/>
  <c r="R189" i="35"/>
  <c r="R182" i="35"/>
  <c r="R178" i="35"/>
  <c r="R179" i="35" s="1"/>
  <c r="U175" i="34"/>
  <c r="E156" i="34"/>
  <c r="X156" i="34"/>
  <c r="O156" i="34"/>
  <c r="V156" i="34"/>
  <c r="F175" i="34"/>
  <c r="G30" i="30"/>
  <c r="P175" i="34"/>
  <c r="W175" i="34"/>
  <c r="P189" i="36"/>
  <c r="P182" i="36"/>
  <c r="P178" i="36"/>
  <c r="P179" i="36" s="1"/>
  <c r="S191" i="35"/>
  <c r="L190" i="35"/>
  <c r="L192" i="35" s="1"/>
  <c r="L183" i="35"/>
  <c r="L185" i="35" s="1"/>
  <c r="Z175" i="34"/>
  <c r="G182" i="36"/>
  <c r="G189" i="36"/>
  <c r="G178" i="36"/>
  <c r="G179" i="36" s="1"/>
  <c r="F189" i="35"/>
  <c r="F182" i="35"/>
  <c r="F178" i="35"/>
  <c r="F179" i="35" s="1"/>
  <c r="F174" i="30"/>
  <c r="F155" i="30"/>
  <c r="F71" i="30"/>
  <c r="G35" i="30"/>
  <c r="Y190" i="35"/>
  <c r="Y192" i="35" s="1"/>
  <c r="Y183" i="35"/>
  <c r="Y185" i="35" s="1"/>
  <c r="U190" i="36"/>
  <c r="U192" i="36" s="1"/>
  <c r="U183" i="36"/>
  <c r="U185" i="36" s="1"/>
  <c r="Q73" i="34"/>
  <c r="T175" i="34"/>
  <c r="D156" i="34"/>
  <c r="K73" i="34"/>
  <c r="K106" i="28" s="1"/>
  <c r="F189" i="36"/>
  <c r="F182" i="36"/>
  <c r="F178" i="36"/>
  <c r="F179" i="36" s="1"/>
  <c r="I190" i="35"/>
  <c r="I192" i="35" s="1"/>
  <c r="I183" i="35"/>
  <c r="I185" i="35" s="1"/>
  <c r="U191" i="36"/>
  <c r="I28" i="30"/>
  <c r="H167" i="30"/>
  <c r="H148" i="30"/>
  <c r="H64" i="30"/>
  <c r="AA190" i="36"/>
  <c r="AA192" i="36" s="1"/>
  <c r="AA183" i="36"/>
  <c r="AA185" i="36" s="1"/>
  <c r="X190" i="35"/>
  <c r="X192" i="35" s="1"/>
  <c r="X183" i="35"/>
  <c r="X185" i="35" s="1"/>
  <c r="AA189" i="35"/>
  <c r="AA182" i="35"/>
  <c r="AA178" i="35"/>
  <c r="AA179" i="35" s="1"/>
  <c r="G29" i="29"/>
  <c r="F168" i="29"/>
  <c r="F149" i="29"/>
  <c r="F65" i="29"/>
  <c r="P178" i="35"/>
  <c r="P179" i="35" s="1"/>
  <c r="E189" i="36"/>
  <c r="E182" i="36"/>
  <c r="E178" i="36"/>
  <c r="E179" i="36" s="1"/>
  <c r="U190" i="35"/>
  <c r="U192" i="35" s="1"/>
  <c r="U183" i="35"/>
  <c r="U185" i="35" s="1"/>
  <c r="J189" i="35"/>
  <c r="J182" i="35"/>
  <c r="J178" i="35"/>
  <c r="J179" i="35" s="1"/>
  <c r="Y190" i="36"/>
  <c r="Y192" i="36" s="1"/>
  <c r="Y183" i="36"/>
  <c r="Y185" i="36" s="1"/>
  <c r="V189" i="35"/>
  <c r="V182" i="35"/>
  <c r="V178" i="35"/>
  <c r="V179" i="35" s="1"/>
  <c r="Y73" i="34"/>
  <c r="L156" i="34"/>
  <c r="S175" i="34"/>
  <c r="J73" i="34"/>
  <c r="J106" i="28" s="1"/>
  <c r="N72" i="28"/>
  <c r="C182" i="29"/>
  <c r="C183" i="29"/>
  <c r="Y178" i="34" l="1"/>
  <c r="Y106" i="28"/>
  <c r="U178" i="34"/>
  <c r="U106" i="28"/>
  <c r="AA178" i="34"/>
  <c r="AA106" i="28"/>
  <c r="Z178" i="34"/>
  <c r="Z106" i="28"/>
  <c r="X178" i="34"/>
  <c r="X106" i="28"/>
  <c r="T178" i="34"/>
  <c r="T106" i="28"/>
  <c r="V178" i="34"/>
  <c r="V106" i="28"/>
  <c r="S178" i="34"/>
  <c r="S106" i="28"/>
  <c r="R178" i="34"/>
  <c r="R106" i="28"/>
  <c r="W178" i="34"/>
  <c r="W106" i="28"/>
  <c r="Q178" i="34"/>
  <c r="Q106" i="28"/>
  <c r="O178" i="34"/>
  <c r="O106" i="28"/>
  <c r="P178" i="34"/>
  <c r="P106" i="28"/>
  <c r="U197" i="36"/>
  <c r="E73" i="30"/>
  <c r="G162" i="29"/>
  <c r="E157" i="30"/>
  <c r="E189" i="30" s="1"/>
  <c r="E176" i="30"/>
  <c r="E190" i="30" s="1"/>
  <c r="H23" i="29"/>
  <c r="H143" i="29" s="1"/>
  <c r="G59" i="29"/>
  <c r="D73" i="30"/>
  <c r="AC87" i="31"/>
  <c r="H23" i="30"/>
  <c r="H59" i="30" s="1"/>
  <c r="G193" i="35"/>
  <c r="G59" i="30"/>
  <c r="G143" i="30"/>
  <c r="E74" i="35"/>
  <c r="D182" i="29"/>
  <c r="D184" i="29" s="1"/>
  <c r="G162" i="30"/>
  <c r="G186" i="35"/>
  <c r="D178" i="34"/>
  <c r="D106" i="28"/>
  <c r="D109" i="28" s="1"/>
  <c r="X196" i="36"/>
  <c r="X186" i="36"/>
  <c r="S196" i="35"/>
  <c r="S186" i="35"/>
  <c r="G197" i="35"/>
  <c r="E183" i="29"/>
  <c r="E185" i="29" s="1"/>
  <c r="F64" i="33"/>
  <c r="E73" i="33"/>
  <c r="E105" i="28" s="1"/>
  <c r="G69" i="33"/>
  <c r="H33" i="33"/>
  <c r="G61" i="33"/>
  <c r="H25" i="33"/>
  <c r="F71" i="33"/>
  <c r="G35" i="33"/>
  <c r="F68" i="33"/>
  <c r="G32" i="33"/>
  <c r="F66" i="33"/>
  <c r="G30" i="33"/>
  <c r="F60" i="33"/>
  <c r="G24" i="33"/>
  <c r="F37" i="33"/>
  <c r="F70" i="33"/>
  <c r="G34" i="33"/>
  <c r="F62" i="33"/>
  <c r="G26" i="33"/>
  <c r="G65" i="33"/>
  <c r="H29" i="33"/>
  <c r="G64" i="33"/>
  <c r="H28" i="33"/>
  <c r="F63" i="33"/>
  <c r="G27" i="33"/>
  <c r="F67" i="33"/>
  <c r="G31" i="33"/>
  <c r="F176" i="29"/>
  <c r="F183" i="29" s="1"/>
  <c r="E192" i="29"/>
  <c r="E189" i="29"/>
  <c r="E191" i="29" s="1"/>
  <c r="E178" i="29"/>
  <c r="E179" i="29" s="1"/>
  <c r="U193" i="36"/>
  <c r="C73" i="29"/>
  <c r="C74" i="29" s="1"/>
  <c r="D74" i="29" s="1"/>
  <c r="X193" i="36"/>
  <c r="S193" i="35"/>
  <c r="S197" i="35"/>
  <c r="X197" i="36"/>
  <c r="G196" i="35"/>
  <c r="F73" i="29"/>
  <c r="F157" i="29"/>
  <c r="S52" i="32"/>
  <c r="T22" i="32"/>
  <c r="R54" i="32"/>
  <c r="S24" i="32"/>
  <c r="S57" i="32"/>
  <c r="T27" i="32"/>
  <c r="R59" i="32"/>
  <c r="S29" i="32"/>
  <c r="R58" i="32"/>
  <c r="S28" i="32"/>
  <c r="R55" i="32"/>
  <c r="S25" i="32"/>
  <c r="R51" i="32"/>
  <c r="S21" i="32"/>
  <c r="R56" i="32"/>
  <c r="S26" i="32"/>
  <c r="S53" i="32"/>
  <c r="T23" i="32"/>
  <c r="R50" i="32"/>
  <c r="S20" i="32"/>
  <c r="Q61" i="32"/>
  <c r="Q104" i="28" s="1"/>
  <c r="AC80" i="30"/>
  <c r="C61" i="30"/>
  <c r="S189" i="34"/>
  <c r="S191" i="34" s="1"/>
  <c r="S182" i="34"/>
  <c r="S184" i="34" s="1"/>
  <c r="E196" i="36"/>
  <c r="E184" i="36"/>
  <c r="E186" i="36" s="1"/>
  <c r="AA197" i="35"/>
  <c r="AA191" i="35"/>
  <c r="AA193" i="35" s="1"/>
  <c r="F197" i="36"/>
  <c r="F191" i="36"/>
  <c r="F193" i="36" s="1"/>
  <c r="D188" i="34"/>
  <c r="D181" i="34"/>
  <c r="G197" i="36"/>
  <c r="G191" i="36"/>
  <c r="G193" i="36" s="1"/>
  <c r="Z189" i="34"/>
  <c r="Z191" i="34" s="1"/>
  <c r="Z182" i="34"/>
  <c r="Z184" i="34" s="1"/>
  <c r="P184" i="36"/>
  <c r="P186" i="36" s="1"/>
  <c r="P196" i="36"/>
  <c r="W189" i="34"/>
  <c r="W191" i="34" s="1"/>
  <c r="W182" i="34"/>
  <c r="W184" i="34" s="1"/>
  <c r="H30" i="30"/>
  <c r="R197" i="35"/>
  <c r="R191" i="35"/>
  <c r="R193" i="35" s="1"/>
  <c r="E25" i="31"/>
  <c r="D164" i="31"/>
  <c r="D145" i="31"/>
  <c r="D61" i="31"/>
  <c r="D168" i="31"/>
  <c r="D149" i="31"/>
  <c r="D65" i="31"/>
  <c r="E29" i="31"/>
  <c r="D172" i="31"/>
  <c r="D153" i="31"/>
  <c r="D69" i="31"/>
  <c r="E33" i="31"/>
  <c r="L189" i="34"/>
  <c r="L191" i="34" s="1"/>
  <c r="L182" i="34"/>
  <c r="L184" i="34" s="1"/>
  <c r="H25" i="29"/>
  <c r="G164" i="29"/>
  <c r="G145" i="29"/>
  <c r="G61" i="29"/>
  <c r="I196" i="35"/>
  <c r="I184" i="35"/>
  <c r="I186" i="35" s="1"/>
  <c r="N189" i="34"/>
  <c r="N191" i="34" s="1"/>
  <c r="N182" i="34"/>
  <c r="N184" i="34" s="1"/>
  <c r="U196" i="36"/>
  <c r="N197" i="35"/>
  <c r="N191" i="35"/>
  <c r="N193" i="35" s="1"/>
  <c r="Z184" i="35"/>
  <c r="Z186" i="35" s="1"/>
  <c r="Z196" i="35"/>
  <c r="R184" i="36"/>
  <c r="R186" i="36" s="1"/>
  <c r="R196" i="36"/>
  <c r="I197" i="36"/>
  <c r="I191" i="36"/>
  <c r="I193" i="36" s="1"/>
  <c r="I26" i="29"/>
  <c r="H165" i="29"/>
  <c r="H146" i="29"/>
  <c r="H62" i="29"/>
  <c r="O189" i="34"/>
  <c r="O191" i="34" s="1"/>
  <c r="O182" i="34"/>
  <c r="O184" i="34" s="1"/>
  <c r="H188" i="34"/>
  <c r="H181" i="34"/>
  <c r="E189" i="34"/>
  <c r="E191" i="34" s="1"/>
  <c r="E182" i="34"/>
  <c r="E184" i="34" s="1"/>
  <c r="X191" i="35"/>
  <c r="X193" i="35" s="1"/>
  <c r="X197" i="35"/>
  <c r="AA184" i="36"/>
  <c r="AA186" i="36" s="1"/>
  <c r="AA196" i="36"/>
  <c r="H34" i="29"/>
  <c r="G173" i="29"/>
  <c r="G154" i="29"/>
  <c r="G70" i="29"/>
  <c r="I24" i="29"/>
  <c r="H163" i="29"/>
  <c r="H144" i="29"/>
  <c r="H60" i="29"/>
  <c r="N188" i="34"/>
  <c r="N181" i="34"/>
  <c r="O184" i="36"/>
  <c r="O186" i="36" s="1"/>
  <c r="O196" i="36"/>
  <c r="V197" i="36"/>
  <c r="V191" i="36"/>
  <c r="V193" i="36" s="1"/>
  <c r="D184" i="35"/>
  <c r="I35" i="29"/>
  <c r="H174" i="29"/>
  <c r="H155" i="29"/>
  <c r="H71" i="29"/>
  <c r="Y197" i="36"/>
  <c r="Y191" i="36"/>
  <c r="Y193" i="36" s="1"/>
  <c r="M189" i="34"/>
  <c r="M191" i="34" s="1"/>
  <c r="M182" i="34"/>
  <c r="M184" i="34" s="1"/>
  <c r="L184" i="35"/>
  <c r="L186" i="35" s="1"/>
  <c r="L196" i="35"/>
  <c r="O184" i="35"/>
  <c r="O186" i="35" s="1"/>
  <c r="O196" i="35"/>
  <c r="I166" i="30"/>
  <c r="I147" i="30"/>
  <c r="I63" i="30"/>
  <c r="J27" i="30"/>
  <c r="I27" i="29"/>
  <c r="H166" i="29"/>
  <c r="H147" i="29"/>
  <c r="H63" i="29"/>
  <c r="K197" i="35"/>
  <c r="K191" i="35"/>
  <c r="K193" i="35" s="1"/>
  <c r="Q197" i="35"/>
  <c r="Q191" i="35"/>
  <c r="Q193" i="35" s="1"/>
  <c r="M197" i="36"/>
  <c r="M191" i="36"/>
  <c r="M193" i="36" s="1"/>
  <c r="M197" i="35"/>
  <c r="M191" i="35"/>
  <c r="M193" i="35" s="1"/>
  <c r="Q196" i="36"/>
  <c r="Q184" i="36"/>
  <c r="Q186" i="36" s="1"/>
  <c r="T197" i="36"/>
  <c r="T191" i="36"/>
  <c r="T193" i="36" s="1"/>
  <c r="H32" i="29"/>
  <c r="G171" i="29"/>
  <c r="G152" i="29"/>
  <c r="G68" i="29"/>
  <c r="L197" i="36"/>
  <c r="L191" i="36"/>
  <c r="L193" i="36" s="1"/>
  <c r="Z197" i="36"/>
  <c r="Z191" i="36"/>
  <c r="Z193" i="36" s="1"/>
  <c r="V189" i="34"/>
  <c r="V191" i="34" s="1"/>
  <c r="V182" i="34"/>
  <c r="V184" i="34" s="1"/>
  <c r="J184" i="36"/>
  <c r="J186" i="36" s="1"/>
  <c r="J196" i="36"/>
  <c r="E197" i="36"/>
  <c r="E191" i="36"/>
  <c r="E193" i="36" s="1"/>
  <c r="J28" i="30"/>
  <c r="I167" i="30"/>
  <c r="I148" i="30"/>
  <c r="I64" i="30"/>
  <c r="T189" i="34"/>
  <c r="T191" i="34" s="1"/>
  <c r="T182" i="34"/>
  <c r="T184" i="34" s="1"/>
  <c r="F184" i="35"/>
  <c r="F186" i="35" s="1"/>
  <c r="F196" i="35"/>
  <c r="G184" i="36"/>
  <c r="G186" i="36" s="1"/>
  <c r="G196" i="36"/>
  <c r="P191" i="36"/>
  <c r="P193" i="36" s="1"/>
  <c r="P197" i="36"/>
  <c r="F189" i="34"/>
  <c r="F191" i="34" s="1"/>
  <c r="F182" i="34"/>
  <c r="F184" i="34" s="1"/>
  <c r="E188" i="34"/>
  <c r="E181" i="34"/>
  <c r="H34" i="30"/>
  <c r="G173" i="30"/>
  <c r="G154" i="30"/>
  <c r="G70" i="30"/>
  <c r="H26" i="30"/>
  <c r="H32" i="30"/>
  <c r="I197" i="35"/>
  <c r="I191" i="35"/>
  <c r="I193" i="35" s="1"/>
  <c r="S184" i="36"/>
  <c r="S186" i="36" s="1"/>
  <c r="S196" i="36"/>
  <c r="Z197" i="35"/>
  <c r="Z191" i="35"/>
  <c r="Z193" i="35" s="1"/>
  <c r="K184" i="36"/>
  <c r="K186" i="36" s="1"/>
  <c r="K196" i="36"/>
  <c r="R197" i="36"/>
  <c r="R191" i="36"/>
  <c r="R193" i="36" s="1"/>
  <c r="X189" i="34"/>
  <c r="X191" i="34" s="1"/>
  <c r="X182" i="34"/>
  <c r="X184" i="34" s="1"/>
  <c r="AA197" i="36"/>
  <c r="AA191" i="36"/>
  <c r="AA193" i="36" s="1"/>
  <c r="P197" i="35"/>
  <c r="H31" i="30"/>
  <c r="G170" i="30"/>
  <c r="G151" i="30"/>
  <c r="G67" i="30"/>
  <c r="U196" i="35"/>
  <c r="U184" i="35"/>
  <c r="U186" i="35" s="1"/>
  <c r="H30" i="29"/>
  <c r="G169" i="29"/>
  <c r="G150" i="29"/>
  <c r="G66" i="29"/>
  <c r="H29" i="30"/>
  <c r="I33" i="29"/>
  <c r="H172" i="29"/>
  <c r="H153" i="29"/>
  <c r="H69" i="29"/>
  <c r="Q188" i="34"/>
  <c r="Q181" i="34"/>
  <c r="O191" i="36"/>
  <c r="O193" i="36" s="1"/>
  <c r="O197" i="36"/>
  <c r="D191" i="35"/>
  <c r="H184" i="35"/>
  <c r="H186" i="35" s="1"/>
  <c r="H196" i="35"/>
  <c r="I189" i="34"/>
  <c r="I191" i="34" s="1"/>
  <c r="I182" i="34"/>
  <c r="I184" i="34" s="1"/>
  <c r="H189" i="34"/>
  <c r="H191" i="34" s="1"/>
  <c r="H182" i="34"/>
  <c r="H184" i="34" s="1"/>
  <c r="L197" i="35"/>
  <c r="L191" i="35"/>
  <c r="L193" i="35" s="1"/>
  <c r="O197" i="35"/>
  <c r="O191" i="35"/>
  <c r="O193" i="35" s="1"/>
  <c r="E27" i="31"/>
  <c r="D166" i="31"/>
  <c r="D147" i="31"/>
  <c r="D63" i="31"/>
  <c r="E31" i="31"/>
  <c r="D170" i="31"/>
  <c r="D151" i="31"/>
  <c r="D67" i="31"/>
  <c r="D174" i="31"/>
  <c r="D155" i="31"/>
  <c r="D71" i="31"/>
  <c r="E35" i="31"/>
  <c r="J188" i="34"/>
  <c r="J181" i="34"/>
  <c r="P196" i="35"/>
  <c r="Y196" i="35"/>
  <c r="Y184" i="35"/>
  <c r="Y186" i="35" s="1"/>
  <c r="Q197" i="36"/>
  <c r="Q191" i="36"/>
  <c r="Q193" i="36" s="1"/>
  <c r="K189" i="34"/>
  <c r="K191" i="34" s="1"/>
  <c r="K182" i="34"/>
  <c r="K184" i="34" s="1"/>
  <c r="D189" i="34"/>
  <c r="D191" i="34" s="1"/>
  <c r="D182" i="34"/>
  <c r="D184" i="34" s="1"/>
  <c r="H25" i="30"/>
  <c r="G164" i="30"/>
  <c r="G145" i="30"/>
  <c r="G61" i="30"/>
  <c r="P188" i="34"/>
  <c r="P181" i="34"/>
  <c r="J197" i="36"/>
  <c r="J191" i="36"/>
  <c r="J193" i="36" s="1"/>
  <c r="T184" i="35"/>
  <c r="T186" i="35" s="1"/>
  <c r="T196" i="35"/>
  <c r="H184" i="36"/>
  <c r="H186" i="36" s="1"/>
  <c r="H196" i="36"/>
  <c r="E184" i="29"/>
  <c r="AC78" i="30"/>
  <c r="C59" i="30"/>
  <c r="L188" i="34"/>
  <c r="L181" i="34"/>
  <c r="V184" i="35"/>
  <c r="V186" i="35" s="1"/>
  <c r="V196" i="35"/>
  <c r="J184" i="35"/>
  <c r="J186" i="35" s="1"/>
  <c r="J196" i="35"/>
  <c r="H29" i="29"/>
  <c r="G168" i="29"/>
  <c r="G149" i="29"/>
  <c r="G65" i="29"/>
  <c r="H35" i="30"/>
  <c r="G174" i="30"/>
  <c r="G155" i="30"/>
  <c r="G71" i="30"/>
  <c r="F197" i="35"/>
  <c r="F191" i="35"/>
  <c r="F193" i="35" s="1"/>
  <c r="P189" i="34"/>
  <c r="P191" i="34" s="1"/>
  <c r="P182" i="34"/>
  <c r="P184" i="34" s="1"/>
  <c r="V188" i="34"/>
  <c r="V181" i="34"/>
  <c r="O188" i="34"/>
  <c r="O181" i="34"/>
  <c r="X188" i="34"/>
  <c r="X181" i="34"/>
  <c r="U189" i="34"/>
  <c r="U191" i="34" s="1"/>
  <c r="U182" i="34"/>
  <c r="U184" i="34" s="1"/>
  <c r="I33" i="30"/>
  <c r="H172" i="30"/>
  <c r="H153" i="30"/>
  <c r="H69" i="30"/>
  <c r="H28" i="29"/>
  <c r="G167" i="29"/>
  <c r="G148" i="29"/>
  <c r="G64" i="29"/>
  <c r="W184" i="36"/>
  <c r="W186" i="36" s="1"/>
  <c r="W196" i="36"/>
  <c r="S191" i="36"/>
  <c r="S193" i="36" s="1"/>
  <c r="S197" i="36"/>
  <c r="K197" i="36"/>
  <c r="K191" i="36"/>
  <c r="K193" i="36" s="1"/>
  <c r="Z188" i="34"/>
  <c r="Z181" i="34"/>
  <c r="I188" i="34"/>
  <c r="I181" i="34"/>
  <c r="P193" i="35"/>
  <c r="U197" i="35"/>
  <c r="U191" i="35"/>
  <c r="U193" i="35" s="1"/>
  <c r="G189" i="34"/>
  <c r="G191" i="34" s="1"/>
  <c r="G182" i="34"/>
  <c r="G184" i="34" s="1"/>
  <c r="R188" i="34"/>
  <c r="R181" i="34"/>
  <c r="K188" i="34"/>
  <c r="K181" i="34"/>
  <c r="H197" i="35"/>
  <c r="H191" i="35"/>
  <c r="H193" i="35" s="1"/>
  <c r="E196" i="35"/>
  <c r="E184" i="35"/>
  <c r="E186" i="35" s="1"/>
  <c r="Y189" i="34"/>
  <c r="Y191" i="34" s="1"/>
  <c r="Y182" i="34"/>
  <c r="Y184" i="34" s="1"/>
  <c r="P186" i="35"/>
  <c r="W184" i="35"/>
  <c r="W186" i="35" s="1"/>
  <c r="W196" i="35"/>
  <c r="Y197" i="35"/>
  <c r="Y191" i="35"/>
  <c r="Y193" i="35" s="1"/>
  <c r="T188" i="34"/>
  <c r="T181" i="34"/>
  <c r="Q189" i="34"/>
  <c r="Q191" i="34" s="1"/>
  <c r="Q182" i="34"/>
  <c r="Q184" i="34" s="1"/>
  <c r="N184" i="36"/>
  <c r="N186" i="36" s="1"/>
  <c r="N196" i="36"/>
  <c r="T197" i="35"/>
  <c r="T191" i="35"/>
  <c r="T193" i="35" s="1"/>
  <c r="H191" i="36"/>
  <c r="H193" i="36" s="1"/>
  <c r="H197" i="36"/>
  <c r="AC79" i="30"/>
  <c r="C60" i="30"/>
  <c r="V197" i="35"/>
  <c r="V191" i="35"/>
  <c r="V193" i="35" s="1"/>
  <c r="J197" i="35"/>
  <c r="J191" i="35"/>
  <c r="J193" i="35" s="1"/>
  <c r="AA184" i="35"/>
  <c r="AA186" i="35" s="1"/>
  <c r="AA196" i="35"/>
  <c r="F184" i="36"/>
  <c r="F186" i="36" s="1"/>
  <c r="F196" i="36"/>
  <c r="R184" i="35"/>
  <c r="R186" i="35" s="1"/>
  <c r="R196" i="35"/>
  <c r="G188" i="34"/>
  <c r="G181" i="34"/>
  <c r="U186" i="36"/>
  <c r="R189" i="34"/>
  <c r="R191" i="34" s="1"/>
  <c r="R182" i="34"/>
  <c r="R184" i="34" s="1"/>
  <c r="AA188" i="34"/>
  <c r="AA181" i="34"/>
  <c r="N184" i="35"/>
  <c r="N186" i="35" s="1"/>
  <c r="N196" i="35"/>
  <c r="W197" i="36"/>
  <c r="W191" i="36"/>
  <c r="W193" i="36" s="1"/>
  <c r="I196" i="36"/>
  <c r="I184" i="36"/>
  <c r="I186" i="36" s="1"/>
  <c r="M188" i="34"/>
  <c r="M181" i="34"/>
  <c r="F188" i="34"/>
  <c r="F181" i="34"/>
  <c r="X184" i="35"/>
  <c r="X186" i="35" s="1"/>
  <c r="X196" i="35"/>
  <c r="E26" i="31"/>
  <c r="D165" i="31"/>
  <c r="D146" i="31"/>
  <c r="D62" i="31"/>
  <c r="D169" i="31"/>
  <c r="D150" i="31"/>
  <c r="D66" i="31"/>
  <c r="E30" i="31"/>
  <c r="E34" i="31"/>
  <c r="D173" i="31"/>
  <c r="D154" i="31"/>
  <c r="D70" i="31"/>
  <c r="J189" i="34"/>
  <c r="J191" i="34" s="1"/>
  <c r="J182" i="34"/>
  <c r="J184" i="34" s="1"/>
  <c r="Y188" i="34"/>
  <c r="Y181" i="34"/>
  <c r="I24" i="30"/>
  <c r="H163" i="30"/>
  <c r="H144" i="30"/>
  <c r="H60" i="30"/>
  <c r="AA189" i="34"/>
  <c r="AA191" i="34" s="1"/>
  <c r="AA182" i="34"/>
  <c r="AA184" i="34" s="1"/>
  <c r="V184" i="36"/>
  <c r="V186" i="36" s="1"/>
  <c r="V196" i="36"/>
  <c r="Y196" i="36"/>
  <c r="Y184" i="36"/>
  <c r="Y186" i="36" s="1"/>
  <c r="E197" i="35"/>
  <c r="E191" i="35"/>
  <c r="E193" i="35" s="1"/>
  <c r="S188" i="34"/>
  <c r="S181" i="34"/>
  <c r="K184" i="35"/>
  <c r="K186" i="35" s="1"/>
  <c r="K196" i="35"/>
  <c r="Q196" i="35"/>
  <c r="Q184" i="35"/>
  <c r="Q186" i="35" s="1"/>
  <c r="M196" i="36"/>
  <c r="M184" i="36"/>
  <c r="M186" i="36" s="1"/>
  <c r="M184" i="35"/>
  <c r="M186" i="35" s="1"/>
  <c r="M196" i="35"/>
  <c r="W197" i="35"/>
  <c r="W191" i="35"/>
  <c r="W193" i="35" s="1"/>
  <c r="T184" i="36"/>
  <c r="T186" i="36" s="1"/>
  <c r="T196" i="36"/>
  <c r="L184" i="36"/>
  <c r="L186" i="36" s="1"/>
  <c r="L196" i="36"/>
  <c r="N197" i="36"/>
  <c r="N191" i="36"/>
  <c r="N193" i="36" s="1"/>
  <c r="H31" i="29"/>
  <c r="G170" i="29"/>
  <c r="G151" i="29"/>
  <c r="G67" i="29"/>
  <c r="Z184" i="36"/>
  <c r="Z186" i="36" s="1"/>
  <c r="Z196" i="36"/>
  <c r="D191" i="29"/>
  <c r="W188" i="34"/>
  <c r="W181" i="34"/>
  <c r="U188" i="34"/>
  <c r="U181" i="34"/>
  <c r="D163" i="31"/>
  <c r="D144" i="31"/>
  <c r="D60" i="31"/>
  <c r="E24" i="31"/>
  <c r="E28" i="31"/>
  <c r="D167" i="31"/>
  <c r="D148" i="31"/>
  <c r="D64" i="31"/>
  <c r="E32" i="31"/>
  <c r="D171" i="31"/>
  <c r="D152" i="31"/>
  <c r="D68" i="31"/>
  <c r="D59" i="31"/>
  <c r="E23" i="31"/>
  <c r="X68" i="28"/>
  <c r="T68" i="28"/>
  <c r="P68" i="28"/>
  <c r="AA68" i="28"/>
  <c r="W68" i="28"/>
  <c r="S68" i="28"/>
  <c r="O68" i="28"/>
  <c r="Z68" i="28"/>
  <c r="V68" i="28"/>
  <c r="R68" i="28"/>
  <c r="Y68" i="28"/>
  <c r="U68" i="28"/>
  <c r="Q68" i="28"/>
  <c r="C190" i="29"/>
  <c r="C177" i="29"/>
  <c r="C158" i="29"/>
  <c r="D158" i="29" s="1"/>
  <c r="E158" i="29" s="1"/>
  <c r="C178" i="29"/>
  <c r="C189" i="29"/>
  <c r="U198" i="36" l="1"/>
  <c r="E192" i="30"/>
  <c r="E197" i="30"/>
  <c r="E183" i="30"/>
  <c r="E185" i="30" s="1"/>
  <c r="H162" i="29"/>
  <c r="E178" i="30"/>
  <c r="E179" i="30" s="1"/>
  <c r="E109" i="28"/>
  <c r="I23" i="29"/>
  <c r="I59" i="29" s="1"/>
  <c r="H59" i="29"/>
  <c r="E182" i="30"/>
  <c r="E184" i="30" s="1"/>
  <c r="I23" i="30"/>
  <c r="I143" i="30" s="1"/>
  <c r="H143" i="30"/>
  <c r="H162" i="30"/>
  <c r="G194" i="35"/>
  <c r="R194" i="36"/>
  <c r="P194" i="36"/>
  <c r="U194" i="36"/>
  <c r="T194" i="35"/>
  <c r="O194" i="36"/>
  <c r="F178" i="29"/>
  <c r="F179" i="29" s="1"/>
  <c r="F74" i="35"/>
  <c r="E25" i="28"/>
  <c r="E194" i="36"/>
  <c r="Z198" i="36"/>
  <c r="S198" i="35"/>
  <c r="W198" i="36"/>
  <c r="H194" i="36"/>
  <c r="E74" i="29"/>
  <c r="D16" i="28"/>
  <c r="G198" i="35"/>
  <c r="U194" i="35"/>
  <c r="X194" i="36"/>
  <c r="X198" i="36"/>
  <c r="M198" i="36"/>
  <c r="AA194" i="36"/>
  <c r="I198" i="36"/>
  <c r="N194" i="36"/>
  <c r="P198" i="35"/>
  <c r="S194" i="35"/>
  <c r="W194" i="35"/>
  <c r="X198" i="35"/>
  <c r="H194" i="35"/>
  <c r="F194" i="35"/>
  <c r="Q198" i="35"/>
  <c r="R198" i="35"/>
  <c r="K198" i="35"/>
  <c r="N198" i="35"/>
  <c r="I194" i="35"/>
  <c r="E196" i="29"/>
  <c r="F190" i="29"/>
  <c r="F192" i="29" s="1"/>
  <c r="E186" i="29"/>
  <c r="C179" i="29"/>
  <c r="G60" i="33"/>
  <c r="H24" i="33"/>
  <c r="G37" i="33"/>
  <c r="G68" i="33"/>
  <c r="H32" i="33"/>
  <c r="H61" i="33"/>
  <c r="I25" i="33"/>
  <c r="G63" i="33"/>
  <c r="H27" i="33"/>
  <c r="H65" i="33"/>
  <c r="I29" i="33"/>
  <c r="G70" i="33"/>
  <c r="H34" i="33"/>
  <c r="F73" i="33"/>
  <c r="F105" i="28" s="1"/>
  <c r="F109" i="28" s="1"/>
  <c r="G66" i="33"/>
  <c r="H30" i="33"/>
  <c r="G71" i="33"/>
  <c r="H35" i="33"/>
  <c r="H69" i="33"/>
  <c r="I33" i="33"/>
  <c r="G67" i="33"/>
  <c r="H31" i="33"/>
  <c r="H64" i="33"/>
  <c r="I28" i="33"/>
  <c r="G62" i="33"/>
  <c r="H26" i="33"/>
  <c r="E191" i="30"/>
  <c r="G157" i="29"/>
  <c r="G182" i="29" s="1"/>
  <c r="E193" i="29"/>
  <c r="C16" i="28"/>
  <c r="E197" i="29"/>
  <c r="E194" i="35"/>
  <c r="V194" i="35"/>
  <c r="J194" i="35"/>
  <c r="F158" i="29"/>
  <c r="O194" i="35"/>
  <c r="F198" i="36"/>
  <c r="AA198" i="35"/>
  <c r="S194" i="36"/>
  <c r="J194" i="36"/>
  <c r="Z194" i="35"/>
  <c r="L198" i="36"/>
  <c r="W194" i="36"/>
  <c r="L194" i="35"/>
  <c r="G73" i="29"/>
  <c r="T198" i="36"/>
  <c r="M198" i="35"/>
  <c r="Y198" i="36"/>
  <c r="V198" i="36"/>
  <c r="Y194" i="35"/>
  <c r="K194" i="36"/>
  <c r="Q194" i="36"/>
  <c r="I198" i="35"/>
  <c r="F182" i="29"/>
  <c r="F196" i="29" s="1"/>
  <c r="F185" i="29"/>
  <c r="F189" i="29"/>
  <c r="G176" i="29"/>
  <c r="G183" i="29" s="1"/>
  <c r="R61" i="32"/>
  <c r="R104" i="28" s="1"/>
  <c r="S50" i="32"/>
  <c r="T20" i="32"/>
  <c r="S56" i="32"/>
  <c r="T26" i="32"/>
  <c r="S55" i="32"/>
  <c r="T25" i="32"/>
  <c r="S59" i="32"/>
  <c r="T29" i="32"/>
  <c r="S54" i="32"/>
  <c r="T24" i="32"/>
  <c r="T53" i="32"/>
  <c r="U23" i="32"/>
  <c r="S51" i="32"/>
  <c r="T21" i="32"/>
  <c r="S58" i="32"/>
  <c r="T28" i="32"/>
  <c r="T57" i="32"/>
  <c r="U27" i="32"/>
  <c r="T52" i="32"/>
  <c r="U22" i="32"/>
  <c r="D73" i="31"/>
  <c r="F32" i="31"/>
  <c r="E171" i="31"/>
  <c r="E152" i="31"/>
  <c r="E68" i="31"/>
  <c r="F28" i="31"/>
  <c r="E167" i="31"/>
  <c r="E148" i="31"/>
  <c r="E64" i="31"/>
  <c r="J24" i="30"/>
  <c r="I163" i="30"/>
  <c r="I144" i="30"/>
  <c r="I60" i="30"/>
  <c r="F183" i="34"/>
  <c r="F185" i="34" s="1"/>
  <c r="F195" i="34"/>
  <c r="M195" i="34"/>
  <c r="M183" i="34"/>
  <c r="M185" i="34" s="1"/>
  <c r="T190" i="34"/>
  <c r="T192" i="34" s="1"/>
  <c r="T196" i="34"/>
  <c r="R190" i="34"/>
  <c r="R192" i="34" s="1"/>
  <c r="R196" i="34"/>
  <c r="I190" i="34"/>
  <c r="I192" i="34" s="1"/>
  <c r="I196" i="34"/>
  <c r="I28" i="29"/>
  <c r="H167" i="29"/>
  <c r="H148" i="29"/>
  <c r="H64" i="29"/>
  <c r="J33" i="30"/>
  <c r="I172" i="30"/>
  <c r="I153" i="30"/>
  <c r="I69" i="30"/>
  <c r="O190" i="34"/>
  <c r="O192" i="34" s="1"/>
  <c r="O196" i="34"/>
  <c r="I35" i="30"/>
  <c r="H174" i="30"/>
  <c r="H155" i="30"/>
  <c r="H71" i="30"/>
  <c r="C73" i="30"/>
  <c r="F35" i="31"/>
  <c r="E174" i="31"/>
  <c r="E155" i="31"/>
  <c r="E71" i="31"/>
  <c r="U198" i="35"/>
  <c r="I31" i="30"/>
  <c r="H170" i="30"/>
  <c r="H151" i="30"/>
  <c r="H67" i="30"/>
  <c r="E183" i="34"/>
  <c r="E185" i="34" s="1"/>
  <c r="E195" i="34"/>
  <c r="I32" i="29"/>
  <c r="H171" i="29"/>
  <c r="H152" i="29"/>
  <c r="H68" i="29"/>
  <c r="Q198" i="36"/>
  <c r="Q194" i="35"/>
  <c r="K194" i="35"/>
  <c r="O198" i="36"/>
  <c r="N183" i="34"/>
  <c r="N185" i="34" s="1"/>
  <c r="N195" i="34"/>
  <c r="J26" i="29"/>
  <c r="I165" i="29"/>
  <c r="I146" i="29"/>
  <c r="I62" i="29"/>
  <c r="F25" i="31"/>
  <c r="E164" i="31"/>
  <c r="E145" i="31"/>
  <c r="E61" i="31"/>
  <c r="F194" i="36"/>
  <c r="AA194" i="35"/>
  <c r="E144" i="31"/>
  <c r="E163" i="31"/>
  <c r="E60" i="31"/>
  <c r="F24" i="31"/>
  <c r="U183" i="34"/>
  <c r="U185" i="34" s="1"/>
  <c r="U195" i="34"/>
  <c r="W183" i="34"/>
  <c r="W185" i="34" s="1"/>
  <c r="W195" i="34"/>
  <c r="F34" i="31"/>
  <c r="E173" i="31"/>
  <c r="E154" i="31"/>
  <c r="E70" i="31"/>
  <c r="F26" i="31"/>
  <c r="E146" i="31"/>
  <c r="E165" i="31"/>
  <c r="E62" i="31"/>
  <c r="F196" i="34"/>
  <c r="F190" i="34"/>
  <c r="F192" i="34" s="1"/>
  <c r="M196" i="34"/>
  <c r="M190" i="34"/>
  <c r="M192" i="34" s="1"/>
  <c r="AA183" i="34"/>
  <c r="AA185" i="34" s="1"/>
  <c r="AA195" i="34"/>
  <c r="N198" i="36"/>
  <c r="W198" i="35"/>
  <c r="K183" i="34"/>
  <c r="K185" i="34" s="1"/>
  <c r="K195" i="34"/>
  <c r="Z183" i="34"/>
  <c r="Z185" i="34" s="1"/>
  <c r="Z195" i="34"/>
  <c r="X183" i="34"/>
  <c r="X185" i="34" s="1"/>
  <c r="X195" i="34"/>
  <c r="V183" i="34"/>
  <c r="V185" i="34" s="1"/>
  <c r="V195" i="34"/>
  <c r="I29" i="29"/>
  <c r="H168" i="29"/>
  <c r="H149" i="29"/>
  <c r="H65" i="29"/>
  <c r="L183" i="34"/>
  <c r="L185" i="34" s="1"/>
  <c r="L195" i="34"/>
  <c r="H198" i="36"/>
  <c r="T198" i="35"/>
  <c r="P183" i="34"/>
  <c r="P185" i="34" s="1"/>
  <c r="P195" i="34"/>
  <c r="Y198" i="35"/>
  <c r="Q195" i="34"/>
  <c r="Q183" i="34"/>
  <c r="Q185" i="34" s="1"/>
  <c r="K198" i="36"/>
  <c r="S198" i="36"/>
  <c r="I32" i="30"/>
  <c r="I26" i="30"/>
  <c r="I34" i="30"/>
  <c r="H173" i="30"/>
  <c r="H154" i="30"/>
  <c r="H70" i="30"/>
  <c r="E196" i="34"/>
  <c r="E190" i="34"/>
  <c r="E192" i="34" s="1"/>
  <c r="L194" i="36"/>
  <c r="T194" i="36"/>
  <c r="M194" i="35"/>
  <c r="M194" i="36"/>
  <c r="O198" i="35"/>
  <c r="L198" i="35"/>
  <c r="Y194" i="36"/>
  <c r="N190" i="34"/>
  <c r="N192" i="34" s="1"/>
  <c r="N196" i="34"/>
  <c r="H183" i="34"/>
  <c r="H185" i="34" s="1"/>
  <c r="H195" i="34"/>
  <c r="R198" i="36"/>
  <c r="N194" i="35"/>
  <c r="I25" i="29"/>
  <c r="H164" i="29"/>
  <c r="H145" i="29"/>
  <c r="H61" i="29"/>
  <c r="F33" i="31"/>
  <c r="E172" i="31"/>
  <c r="E153" i="31"/>
  <c r="E69" i="31"/>
  <c r="F29" i="31"/>
  <c r="E168" i="31"/>
  <c r="E149" i="31"/>
  <c r="E65" i="31"/>
  <c r="R194" i="35"/>
  <c r="P198" i="36"/>
  <c r="G194" i="36"/>
  <c r="D183" i="34"/>
  <c r="D185" i="34" s="1"/>
  <c r="D195" i="34"/>
  <c r="U196" i="34"/>
  <c r="U190" i="34"/>
  <c r="U192" i="34" s="1"/>
  <c r="W196" i="34"/>
  <c r="W190" i="34"/>
  <c r="W192" i="34" s="1"/>
  <c r="I31" i="29"/>
  <c r="H170" i="29"/>
  <c r="H151" i="29"/>
  <c r="H67" i="29"/>
  <c r="S183" i="34"/>
  <c r="S185" i="34" s="1"/>
  <c r="S195" i="34"/>
  <c r="Y183" i="34"/>
  <c r="Y185" i="34" s="1"/>
  <c r="Y195" i="34"/>
  <c r="F30" i="31"/>
  <c r="E169" i="31"/>
  <c r="E150" i="31"/>
  <c r="E66" i="31"/>
  <c r="AA190" i="34"/>
  <c r="AA192" i="34" s="1"/>
  <c r="AA196" i="34"/>
  <c r="G183" i="34"/>
  <c r="G185" i="34" s="1"/>
  <c r="G195" i="34"/>
  <c r="K196" i="34"/>
  <c r="K190" i="34"/>
  <c r="K192" i="34" s="1"/>
  <c r="Z190" i="34"/>
  <c r="Z192" i="34" s="1"/>
  <c r="Z196" i="34"/>
  <c r="X190" i="34"/>
  <c r="X192" i="34" s="1"/>
  <c r="X196" i="34"/>
  <c r="V196" i="34"/>
  <c r="V190" i="34"/>
  <c r="V192" i="34" s="1"/>
  <c r="J198" i="35"/>
  <c r="L190" i="34"/>
  <c r="L192" i="34" s="1"/>
  <c r="L196" i="34"/>
  <c r="P190" i="34"/>
  <c r="P192" i="34" s="1"/>
  <c r="P196" i="34"/>
  <c r="I25" i="30"/>
  <c r="H164" i="30"/>
  <c r="H145" i="30"/>
  <c r="H61" i="30"/>
  <c r="J183" i="34"/>
  <c r="J185" i="34" s="1"/>
  <c r="J195" i="34"/>
  <c r="Q190" i="34"/>
  <c r="Q192" i="34" s="1"/>
  <c r="Q196" i="34"/>
  <c r="J33" i="29"/>
  <c r="I172" i="29"/>
  <c r="I153" i="29"/>
  <c r="I69" i="29"/>
  <c r="I30" i="29"/>
  <c r="H169" i="29"/>
  <c r="H150" i="29"/>
  <c r="H66" i="29"/>
  <c r="J167" i="30"/>
  <c r="J148" i="30"/>
  <c r="J64" i="30"/>
  <c r="K28" i="30"/>
  <c r="J27" i="29"/>
  <c r="I166" i="29"/>
  <c r="I147" i="29"/>
  <c r="I63" i="29"/>
  <c r="V194" i="36"/>
  <c r="X194" i="35"/>
  <c r="H190" i="34"/>
  <c r="H192" i="34" s="1"/>
  <c r="H196" i="34"/>
  <c r="I30" i="30"/>
  <c r="G198" i="36"/>
  <c r="D190" i="34"/>
  <c r="D192" i="34" s="1"/>
  <c r="D196" i="34"/>
  <c r="AC78" i="31"/>
  <c r="C59" i="31"/>
  <c r="F23" i="31"/>
  <c r="E162" i="31"/>
  <c r="E143" i="31"/>
  <c r="E59" i="31"/>
  <c r="S196" i="34"/>
  <c r="S190" i="34"/>
  <c r="S192" i="34" s="1"/>
  <c r="Y190" i="34"/>
  <c r="Y192" i="34" s="1"/>
  <c r="Y196" i="34"/>
  <c r="G196" i="34"/>
  <c r="G190" i="34"/>
  <c r="G192" i="34" s="1"/>
  <c r="AC79" i="31"/>
  <c r="C60" i="31"/>
  <c r="T183" i="34"/>
  <c r="T185" i="34" s="1"/>
  <c r="T195" i="34"/>
  <c r="E198" i="35"/>
  <c r="R183" i="34"/>
  <c r="R185" i="34" s="1"/>
  <c r="R195" i="34"/>
  <c r="P194" i="35"/>
  <c r="I183" i="34"/>
  <c r="I185" i="34" s="1"/>
  <c r="I195" i="34"/>
  <c r="O183" i="34"/>
  <c r="O185" i="34" s="1"/>
  <c r="O195" i="34"/>
  <c r="V198" i="35"/>
  <c r="J190" i="34"/>
  <c r="J192" i="34" s="1"/>
  <c r="J196" i="34"/>
  <c r="F31" i="31"/>
  <c r="E170" i="31"/>
  <c r="E151" i="31"/>
  <c r="E67" i="31"/>
  <c r="E166" i="31"/>
  <c r="E147" i="31"/>
  <c r="E63" i="31"/>
  <c r="F27" i="31"/>
  <c r="H198" i="35"/>
  <c r="I29" i="30"/>
  <c r="F198" i="35"/>
  <c r="J198" i="36"/>
  <c r="Z194" i="36"/>
  <c r="K27" i="30"/>
  <c r="J166" i="30"/>
  <c r="J147" i="30"/>
  <c r="J63" i="30"/>
  <c r="J35" i="29"/>
  <c r="I174" i="29"/>
  <c r="I155" i="29"/>
  <c r="I71" i="29"/>
  <c r="J24" i="29"/>
  <c r="I163" i="29"/>
  <c r="I144" i="29"/>
  <c r="I60" i="29"/>
  <c r="I34" i="29"/>
  <c r="H173" i="29"/>
  <c r="H154" i="29"/>
  <c r="H70" i="29"/>
  <c r="AA198" i="36"/>
  <c r="I194" i="36"/>
  <c r="Z198" i="35"/>
  <c r="E198" i="36"/>
  <c r="AC80" i="31"/>
  <c r="C61" i="31"/>
  <c r="U60" i="28"/>
  <c r="U73" i="28"/>
  <c r="S60" i="28"/>
  <c r="S73" i="28"/>
  <c r="Y60" i="28"/>
  <c r="Y73" i="28"/>
  <c r="R73" i="28"/>
  <c r="R60" i="28"/>
  <c r="O60" i="28"/>
  <c r="O73" i="28"/>
  <c r="P60" i="28"/>
  <c r="P73" i="28"/>
  <c r="Q60" i="28"/>
  <c r="Q73" i="28"/>
  <c r="Z73" i="28"/>
  <c r="Z60" i="28"/>
  <c r="W60" i="28"/>
  <c r="W73" i="28"/>
  <c r="X60" i="28"/>
  <c r="X73" i="28"/>
  <c r="V73" i="28"/>
  <c r="V60" i="28"/>
  <c r="AA60" i="28"/>
  <c r="AA73" i="28"/>
  <c r="T60" i="28"/>
  <c r="T73" i="28"/>
  <c r="C143" i="31"/>
  <c r="C157" i="31" s="1"/>
  <c r="C184" i="29"/>
  <c r="C185" i="29"/>
  <c r="C98" i="28"/>
  <c r="C192" i="29"/>
  <c r="C162" i="31"/>
  <c r="C197" i="29"/>
  <c r="C191" i="29"/>
  <c r="C196" i="29"/>
  <c r="B44" i="36"/>
  <c r="B36" i="36"/>
  <c r="B54" i="36" s="1"/>
  <c r="B72" i="36" s="1"/>
  <c r="B35" i="36"/>
  <c r="B53" i="36" s="1"/>
  <c r="B34" i="36"/>
  <c r="B52" i="36" s="1"/>
  <c r="B33" i="36"/>
  <c r="B51" i="36" s="1"/>
  <c r="B32" i="36"/>
  <c r="B50" i="36" s="1"/>
  <c r="B31" i="36"/>
  <c r="B49" i="36" s="1"/>
  <c r="B30" i="36"/>
  <c r="B48" i="36" s="1"/>
  <c r="B29" i="36"/>
  <c r="B47" i="36" s="1"/>
  <c r="B28" i="36"/>
  <c r="B46" i="36" s="1"/>
  <c r="B27" i="36"/>
  <c r="B45" i="36" s="1"/>
  <c r="B26" i="36"/>
  <c r="B25" i="36"/>
  <c r="B43" i="36" s="1"/>
  <c r="B24" i="36"/>
  <c r="B42" i="36" s="1"/>
  <c r="B23" i="36"/>
  <c r="B41" i="36" s="1"/>
  <c r="B22" i="36"/>
  <c r="B40" i="36" s="1"/>
  <c r="N80" i="28"/>
  <c r="N64" i="28" s="1"/>
  <c r="M80" i="28"/>
  <c r="L80" i="28"/>
  <c r="K80" i="28"/>
  <c r="J80" i="28"/>
  <c r="I80" i="28"/>
  <c r="H80" i="28"/>
  <c r="G80" i="28"/>
  <c r="F80" i="28"/>
  <c r="E80" i="28"/>
  <c r="D80" i="28"/>
  <c r="C80" i="28"/>
  <c r="B19" i="36"/>
  <c r="B37" i="36" s="1"/>
  <c r="B55" i="36" s="1"/>
  <c r="B36" i="35"/>
  <c r="B54" i="35" s="1"/>
  <c r="B72" i="35" s="1"/>
  <c r="B35" i="35"/>
  <c r="B53" i="35" s="1"/>
  <c r="B34" i="35"/>
  <c r="B52" i="35" s="1"/>
  <c r="B33" i="35"/>
  <c r="B51" i="35" s="1"/>
  <c r="B32" i="35"/>
  <c r="B50" i="35" s="1"/>
  <c r="B31" i="35"/>
  <c r="B49" i="35" s="1"/>
  <c r="B30" i="35"/>
  <c r="B48" i="35" s="1"/>
  <c r="B29" i="35"/>
  <c r="B47" i="35" s="1"/>
  <c r="B28" i="35"/>
  <c r="B46" i="35" s="1"/>
  <c r="B27" i="35"/>
  <c r="B45" i="35" s="1"/>
  <c r="B26" i="35"/>
  <c r="B44" i="35" s="1"/>
  <c r="B25" i="35"/>
  <c r="B43" i="35" s="1"/>
  <c r="B24" i="35"/>
  <c r="B42" i="35" s="1"/>
  <c r="B23" i="35"/>
  <c r="B41" i="35" s="1"/>
  <c r="B22" i="35"/>
  <c r="B40" i="35" s="1"/>
  <c r="N79" i="28"/>
  <c r="M79" i="28"/>
  <c r="L79" i="28"/>
  <c r="K79" i="28"/>
  <c r="J79" i="28"/>
  <c r="I79" i="28"/>
  <c r="H79" i="28"/>
  <c r="G79" i="28"/>
  <c r="F79" i="28"/>
  <c r="E79" i="28"/>
  <c r="D79" i="28"/>
  <c r="C79" i="28"/>
  <c r="B19" i="35"/>
  <c r="B37" i="35" s="1"/>
  <c r="B55" i="35" s="1"/>
  <c r="B36" i="34"/>
  <c r="B54" i="34" s="1"/>
  <c r="B72" i="34" s="1"/>
  <c r="B35" i="34"/>
  <c r="B53" i="34" s="1"/>
  <c r="B34" i="34"/>
  <c r="B52" i="34" s="1"/>
  <c r="B33" i="34"/>
  <c r="B51" i="34" s="1"/>
  <c r="B32" i="34"/>
  <c r="B50" i="34" s="1"/>
  <c r="B31" i="34"/>
  <c r="B49" i="34" s="1"/>
  <c r="B30" i="34"/>
  <c r="B48" i="34" s="1"/>
  <c r="B29" i="34"/>
  <c r="B47" i="34" s="1"/>
  <c r="B28" i="34"/>
  <c r="B46" i="34" s="1"/>
  <c r="B27" i="34"/>
  <c r="B45" i="34" s="1"/>
  <c r="B26" i="34"/>
  <c r="B44" i="34" s="1"/>
  <c r="B25" i="34"/>
  <c r="B43" i="34" s="1"/>
  <c r="B24" i="34"/>
  <c r="B42" i="34" s="1"/>
  <c r="B23" i="34"/>
  <c r="B41" i="34" s="1"/>
  <c r="N78" i="28"/>
  <c r="M78" i="28"/>
  <c r="L78" i="28"/>
  <c r="K78" i="28"/>
  <c r="J78" i="28"/>
  <c r="I78" i="28"/>
  <c r="H78" i="28"/>
  <c r="G78" i="28"/>
  <c r="F78" i="28"/>
  <c r="E78" i="28"/>
  <c r="D78" i="28"/>
  <c r="C78" i="28"/>
  <c r="B19" i="34"/>
  <c r="B37" i="34" s="1"/>
  <c r="B55" i="34" s="1"/>
  <c r="B36" i="33"/>
  <c r="B54" i="33" s="1"/>
  <c r="B72" i="33" s="1"/>
  <c r="B35" i="33"/>
  <c r="B53" i="33" s="1"/>
  <c r="B34" i="33"/>
  <c r="B52" i="33" s="1"/>
  <c r="B33" i="33"/>
  <c r="B51" i="33" s="1"/>
  <c r="B32" i="33"/>
  <c r="B50" i="33" s="1"/>
  <c r="B31" i="33"/>
  <c r="B49" i="33" s="1"/>
  <c r="B30" i="33"/>
  <c r="B48" i="33" s="1"/>
  <c r="B29" i="33"/>
  <c r="B47" i="33" s="1"/>
  <c r="B28" i="33"/>
  <c r="B46" i="33" s="1"/>
  <c r="B27" i="33"/>
  <c r="B45" i="33" s="1"/>
  <c r="B26" i="33"/>
  <c r="B44" i="33" s="1"/>
  <c r="B25" i="33"/>
  <c r="B43" i="33" s="1"/>
  <c r="B24" i="33"/>
  <c r="B42" i="33" s="1"/>
  <c r="B23" i="33"/>
  <c r="B41" i="33" s="1"/>
  <c r="B22" i="33"/>
  <c r="B40" i="33" s="1"/>
  <c r="B58" i="33" s="1"/>
  <c r="AA77" i="28"/>
  <c r="Z77" i="28"/>
  <c r="Y77" i="28"/>
  <c r="X77" i="28"/>
  <c r="W77" i="28"/>
  <c r="V77" i="28"/>
  <c r="U77" i="28"/>
  <c r="T77" i="28"/>
  <c r="S77" i="28"/>
  <c r="R77" i="28"/>
  <c r="Q77" i="28"/>
  <c r="P77" i="28"/>
  <c r="O77" i="28"/>
  <c r="N77" i="28"/>
  <c r="M77" i="28"/>
  <c r="L77" i="28"/>
  <c r="K77" i="28"/>
  <c r="J77" i="28"/>
  <c r="I77" i="28"/>
  <c r="H77" i="28"/>
  <c r="G77" i="28"/>
  <c r="F77" i="28"/>
  <c r="E77" i="28"/>
  <c r="D77" i="28"/>
  <c r="C77" i="28"/>
  <c r="B19" i="33"/>
  <c r="B37" i="33" s="1"/>
  <c r="B55" i="33" s="1"/>
  <c r="B31" i="32"/>
  <c r="B46" i="32" s="1"/>
  <c r="B30" i="32"/>
  <c r="B45" i="32" s="1"/>
  <c r="B60" i="32" s="1"/>
  <c r="B29" i="32"/>
  <c r="B44" i="32" s="1"/>
  <c r="B59" i="32" s="1"/>
  <c r="B28" i="32"/>
  <c r="B43" i="32" s="1"/>
  <c r="B58" i="32" s="1"/>
  <c r="B27" i="32"/>
  <c r="B42" i="32" s="1"/>
  <c r="B57" i="32" s="1"/>
  <c r="B26" i="32"/>
  <c r="B41" i="32" s="1"/>
  <c r="B56" i="32" s="1"/>
  <c r="B25" i="32"/>
  <c r="B40" i="32" s="1"/>
  <c r="B55" i="32" s="1"/>
  <c r="B24" i="32"/>
  <c r="B39" i="32" s="1"/>
  <c r="B54" i="32" s="1"/>
  <c r="B23" i="32"/>
  <c r="B38" i="32" s="1"/>
  <c r="B53" i="32" s="1"/>
  <c r="B22" i="32"/>
  <c r="B37" i="32" s="1"/>
  <c r="B52" i="32" s="1"/>
  <c r="B21" i="32"/>
  <c r="B36" i="32" s="1"/>
  <c r="B51" i="32" s="1"/>
  <c r="B20" i="32"/>
  <c r="B35" i="32" s="1"/>
  <c r="B50" i="32" s="1"/>
  <c r="N76" i="28"/>
  <c r="M76" i="28"/>
  <c r="L76" i="28"/>
  <c r="K76" i="28"/>
  <c r="J76" i="28"/>
  <c r="I76" i="28"/>
  <c r="H76" i="28"/>
  <c r="G76" i="28"/>
  <c r="F76" i="28"/>
  <c r="E76" i="28"/>
  <c r="D76" i="28"/>
  <c r="B36" i="31"/>
  <c r="B54" i="31" s="1"/>
  <c r="B72" i="31" s="1"/>
  <c r="B35" i="31"/>
  <c r="B53" i="31" s="1"/>
  <c r="B34" i="31"/>
  <c r="B52" i="31" s="1"/>
  <c r="B33" i="31"/>
  <c r="B51" i="31" s="1"/>
  <c r="B32" i="31"/>
  <c r="B50" i="31" s="1"/>
  <c r="B31" i="31"/>
  <c r="B49" i="31" s="1"/>
  <c r="B30" i="31"/>
  <c r="B48" i="31" s="1"/>
  <c r="B29" i="31"/>
  <c r="B47" i="31" s="1"/>
  <c r="B28" i="31"/>
  <c r="B46" i="31" s="1"/>
  <c r="B27" i="31"/>
  <c r="B45" i="31" s="1"/>
  <c r="B26" i="31"/>
  <c r="B44" i="31" s="1"/>
  <c r="B25" i="31"/>
  <c r="B43" i="31" s="1"/>
  <c r="B24" i="31"/>
  <c r="B42" i="31" s="1"/>
  <c r="B23" i="31"/>
  <c r="B41" i="31" s="1"/>
  <c r="B19" i="31"/>
  <c r="B37" i="31" s="1"/>
  <c r="B55" i="31" s="1"/>
  <c r="B36" i="30"/>
  <c r="B54" i="30" s="1"/>
  <c r="B72" i="30" s="1"/>
  <c r="B35" i="30"/>
  <c r="B53" i="30" s="1"/>
  <c r="B34" i="30"/>
  <c r="B52" i="30" s="1"/>
  <c r="B33" i="30"/>
  <c r="B51" i="30" s="1"/>
  <c r="B32" i="30"/>
  <c r="B50" i="30" s="1"/>
  <c r="B31" i="30"/>
  <c r="B49" i="30" s="1"/>
  <c r="B30" i="30"/>
  <c r="B48" i="30" s="1"/>
  <c r="B29" i="30"/>
  <c r="B47" i="30" s="1"/>
  <c r="B28" i="30"/>
  <c r="B46" i="30" s="1"/>
  <c r="B27" i="30"/>
  <c r="B45" i="30" s="1"/>
  <c r="B26" i="30"/>
  <c r="B44" i="30" s="1"/>
  <c r="B25" i="30"/>
  <c r="B43" i="30" s="1"/>
  <c r="B24" i="30"/>
  <c r="B42" i="30" s="1"/>
  <c r="B23" i="30"/>
  <c r="B41" i="30" s="1"/>
  <c r="B19" i="30"/>
  <c r="B37" i="30" s="1"/>
  <c r="B55" i="30" s="1"/>
  <c r="B36" i="29"/>
  <c r="B54" i="29" s="1"/>
  <c r="B72" i="29" s="1"/>
  <c r="B35" i="29"/>
  <c r="B53" i="29" s="1"/>
  <c r="B34" i="29"/>
  <c r="B52" i="29" s="1"/>
  <c r="B33" i="29"/>
  <c r="B51" i="29" s="1"/>
  <c r="B32" i="29"/>
  <c r="B50" i="29" s="1"/>
  <c r="B31" i="29"/>
  <c r="B49" i="29" s="1"/>
  <c r="B30" i="29"/>
  <c r="B48" i="29" s="1"/>
  <c r="B29" i="29"/>
  <c r="B47" i="29" s="1"/>
  <c r="B28" i="29"/>
  <c r="B46" i="29" s="1"/>
  <c r="B27" i="29"/>
  <c r="B45" i="29" s="1"/>
  <c r="B26" i="29"/>
  <c r="B44" i="29" s="1"/>
  <c r="B25" i="29"/>
  <c r="B43" i="29" s="1"/>
  <c r="B24" i="29"/>
  <c r="B42" i="29" s="1"/>
  <c r="B23" i="29"/>
  <c r="B41" i="29" s="1"/>
  <c r="B19" i="29"/>
  <c r="B37" i="29" s="1"/>
  <c r="B55" i="29" s="1"/>
  <c r="B64" i="36" l="1"/>
  <c r="B83" i="36" s="1"/>
  <c r="B65" i="36"/>
  <c r="B84" i="36" s="1"/>
  <c r="B62" i="36"/>
  <c r="B81" i="36" s="1"/>
  <c r="B66" i="36"/>
  <c r="B85" i="36" s="1"/>
  <c r="B59" i="36"/>
  <c r="B78" i="36" s="1"/>
  <c r="B67" i="36"/>
  <c r="B86" i="36" s="1"/>
  <c r="B60" i="36"/>
  <c r="B79" i="36" s="1"/>
  <c r="B68" i="36"/>
  <c r="B87" i="36" s="1"/>
  <c r="B61" i="36"/>
  <c r="B80" i="36" s="1"/>
  <c r="B69" i="36"/>
  <c r="B88" i="36" s="1"/>
  <c r="B70" i="36"/>
  <c r="B89" i="36" s="1"/>
  <c r="B63" i="36"/>
  <c r="B82" i="36" s="1"/>
  <c r="B71" i="36"/>
  <c r="B90" i="36" s="1"/>
  <c r="B59" i="33"/>
  <c r="B78" i="33" s="1"/>
  <c r="B60" i="33"/>
  <c r="B79" i="33" s="1"/>
  <c r="B68" i="33"/>
  <c r="B87" i="33" s="1"/>
  <c r="B61" i="33"/>
  <c r="B80" i="33" s="1"/>
  <c r="B69" i="33"/>
  <c r="B88" i="33" s="1"/>
  <c r="B67" i="33"/>
  <c r="B86" i="33" s="1"/>
  <c r="B62" i="33"/>
  <c r="B81" i="33" s="1"/>
  <c r="B70" i="33"/>
  <c r="B89" i="33" s="1"/>
  <c r="B63" i="33"/>
  <c r="B82" i="33" s="1"/>
  <c r="B71" i="33"/>
  <c r="B90" i="33" s="1"/>
  <c r="B64" i="33"/>
  <c r="B83" i="33" s="1"/>
  <c r="B65" i="33"/>
  <c r="B84" i="33" s="1"/>
  <c r="B66" i="33"/>
  <c r="B85" i="33" s="1"/>
  <c r="B63" i="31"/>
  <c r="B82" i="31" s="1"/>
  <c r="B71" i="31"/>
  <c r="B90" i="31" s="1"/>
  <c r="B64" i="31"/>
  <c r="B83" i="31" s="1"/>
  <c r="B65" i="31"/>
  <c r="B84" i="31" s="1"/>
  <c r="B66" i="31"/>
  <c r="B85" i="31" s="1"/>
  <c r="B59" i="31"/>
  <c r="B78" i="31" s="1"/>
  <c r="B67" i="31"/>
  <c r="B86" i="31" s="1"/>
  <c r="B60" i="31"/>
  <c r="B79" i="31" s="1"/>
  <c r="B68" i="31"/>
  <c r="B87" i="31" s="1"/>
  <c r="B61" i="31"/>
  <c r="B80" i="31" s="1"/>
  <c r="B69" i="31"/>
  <c r="B88" i="31" s="1"/>
  <c r="B62" i="31"/>
  <c r="B81" i="31" s="1"/>
  <c r="B70" i="31"/>
  <c r="B89" i="31" s="1"/>
  <c r="B62" i="30"/>
  <c r="B81" i="30" s="1"/>
  <c r="B96" i="30" s="1"/>
  <c r="B70" i="30"/>
  <c r="B89" i="30" s="1"/>
  <c r="B104" i="30" s="1"/>
  <c r="B63" i="30"/>
  <c r="B82" i="30" s="1"/>
  <c r="B97" i="30" s="1"/>
  <c r="B71" i="30"/>
  <c r="B90" i="30" s="1"/>
  <c r="B105" i="30" s="1"/>
  <c r="B64" i="30"/>
  <c r="B83" i="30" s="1"/>
  <c r="B98" i="30" s="1"/>
  <c r="B65" i="30"/>
  <c r="B84" i="30" s="1"/>
  <c r="B99" i="30" s="1"/>
  <c r="B66" i="30"/>
  <c r="B85" i="30" s="1"/>
  <c r="B100" i="30" s="1"/>
  <c r="B59" i="30"/>
  <c r="B78" i="30" s="1"/>
  <c r="B93" i="30" s="1"/>
  <c r="B67" i="30"/>
  <c r="B86" i="30" s="1"/>
  <c r="B101" i="30" s="1"/>
  <c r="B60" i="30"/>
  <c r="B79" i="30" s="1"/>
  <c r="B94" i="30" s="1"/>
  <c r="B68" i="30"/>
  <c r="B87" i="30" s="1"/>
  <c r="B102" i="30" s="1"/>
  <c r="B61" i="30"/>
  <c r="B80" i="30" s="1"/>
  <c r="B95" i="30" s="1"/>
  <c r="B69" i="30"/>
  <c r="B88" i="30" s="1"/>
  <c r="B103" i="30" s="1"/>
  <c r="B66" i="29"/>
  <c r="B85" i="29" s="1"/>
  <c r="B62" i="29"/>
  <c r="B81" i="29" s="1"/>
  <c r="B70" i="29"/>
  <c r="B89" i="29" s="1"/>
  <c r="B63" i="29"/>
  <c r="B82" i="29" s="1"/>
  <c r="B71" i="29"/>
  <c r="B90" i="29" s="1"/>
  <c r="B64" i="29"/>
  <c r="B83" i="29" s="1"/>
  <c r="B65" i="29"/>
  <c r="B84" i="29" s="1"/>
  <c r="B59" i="29"/>
  <c r="B78" i="29" s="1"/>
  <c r="B67" i="29"/>
  <c r="B86" i="29" s="1"/>
  <c r="B60" i="29"/>
  <c r="B79" i="29" s="1"/>
  <c r="B68" i="29"/>
  <c r="B87" i="29" s="1"/>
  <c r="B61" i="29"/>
  <c r="B80" i="29" s="1"/>
  <c r="B69" i="29"/>
  <c r="B88" i="29" s="1"/>
  <c r="I143" i="29"/>
  <c r="B68" i="35"/>
  <c r="B87" i="35" s="1"/>
  <c r="B102" i="35" s="1"/>
  <c r="B66" i="35"/>
  <c r="B85" i="35" s="1"/>
  <c r="B100" i="35" s="1"/>
  <c r="B59" i="35"/>
  <c r="B78" i="35" s="1"/>
  <c r="B93" i="35" s="1"/>
  <c r="B63" i="35"/>
  <c r="B82" i="35" s="1"/>
  <c r="B97" i="35" s="1"/>
  <c r="B67" i="35"/>
  <c r="B86" i="35" s="1"/>
  <c r="B101" i="35" s="1"/>
  <c r="B71" i="35"/>
  <c r="B90" i="35" s="1"/>
  <c r="B105" i="35" s="1"/>
  <c r="B62" i="35"/>
  <c r="B81" i="35" s="1"/>
  <c r="B96" i="35" s="1"/>
  <c r="B60" i="35"/>
  <c r="B79" i="35" s="1"/>
  <c r="B94" i="35" s="1"/>
  <c r="B64" i="35"/>
  <c r="B83" i="35" s="1"/>
  <c r="B98" i="35" s="1"/>
  <c r="B70" i="35"/>
  <c r="B89" i="35" s="1"/>
  <c r="B104" i="35" s="1"/>
  <c r="B61" i="35"/>
  <c r="B80" i="35" s="1"/>
  <c r="B95" i="35" s="1"/>
  <c r="B65" i="35"/>
  <c r="B84" i="35" s="1"/>
  <c r="B99" i="35" s="1"/>
  <c r="B69" i="35"/>
  <c r="B88" i="35" s="1"/>
  <c r="B103" i="35" s="1"/>
  <c r="E193" i="30"/>
  <c r="E186" i="30"/>
  <c r="E196" i="30"/>
  <c r="E198" i="30" s="1"/>
  <c r="I162" i="30"/>
  <c r="I162" i="29"/>
  <c r="J23" i="29"/>
  <c r="K23" i="29" s="1"/>
  <c r="P197" i="34"/>
  <c r="J23" i="30"/>
  <c r="J143" i="30" s="1"/>
  <c r="P193" i="34"/>
  <c r="I59" i="30"/>
  <c r="Q197" i="34"/>
  <c r="G197" i="34"/>
  <c r="S197" i="34"/>
  <c r="E194" i="29"/>
  <c r="G185" i="29"/>
  <c r="F152" i="30"/>
  <c r="F146" i="30"/>
  <c r="F66" i="30"/>
  <c r="F168" i="30"/>
  <c r="F68" i="30"/>
  <c r="F62" i="30"/>
  <c r="F149" i="30"/>
  <c r="F169" i="30"/>
  <c r="F65" i="30"/>
  <c r="F171" i="30"/>
  <c r="F165" i="30"/>
  <c r="F150" i="30"/>
  <c r="E193" i="34"/>
  <c r="X193" i="34"/>
  <c r="AA193" i="34"/>
  <c r="G74" i="35"/>
  <c r="F25" i="28"/>
  <c r="X197" i="34"/>
  <c r="AA197" i="34"/>
  <c r="F74" i="29"/>
  <c r="F16" i="28" s="1"/>
  <c r="E16" i="28"/>
  <c r="K193" i="34"/>
  <c r="R197" i="34"/>
  <c r="E198" i="29"/>
  <c r="Y193" i="34"/>
  <c r="V193" i="34"/>
  <c r="U197" i="34"/>
  <c r="D197" i="34"/>
  <c r="Z193" i="34"/>
  <c r="N193" i="34"/>
  <c r="M193" i="34"/>
  <c r="K197" i="34"/>
  <c r="F197" i="29"/>
  <c r="F198" i="29" s="1"/>
  <c r="W193" i="34"/>
  <c r="F193" i="34"/>
  <c r="G193" i="34"/>
  <c r="S193" i="34"/>
  <c r="D193" i="34"/>
  <c r="H197" i="34"/>
  <c r="L197" i="34"/>
  <c r="M197" i="34"/>
  <c r="U193" i="34"/>
  <c r="Y197" i="34"/>
  <c r="W197" i="34"/>
  <c r="H193" i="34"/>
  <c r="Q193" i="34"/>
  <c r="L193" i="34"/>
  <c r="E197" i="34"/>
  <c r="F184" i="29"/>
  <c r="F186" i="29" s="1"/>
  <c r="G178" i="29"/>
  <c r="G179" i="29" s="1"/>
  <c r="F191" i="29"/>
  <c r="F193" i="29" s="1"/>
  <c r="G189" i="29"/>
  <c r="G191" i="29" s="1"/>
  <c r="H176" i="29"/>
  <c r="H183" i="29" s="1"/>
  <c r="G190" i="29"/>
  <c r="G192" i="29" s="1"/>
  <c r="I64" i="33"/>
  <c r="J28" i="33"/>
  <c r="I69" i="33"/>
  <c r="J33" i="33"/>
  <c r="H66" i="33"/>
  <c r="I30" i="33"/>
  <c r="I65" i="33"/>
  <c r="J29" i="33"/>
  <c r="I61" i="33"/>
  <c r="J25" i="33"/>
  <c r="H62" i="33"/>
  <c r="I26" i="33"/>
  <c r="H67" i="33"/>
  <c r="I31" i="33"/>
  <c r="H71" i="33"/>
  <c r="I35" i="33"/>
  <c r="H60" i="33"/>
  <c r="I24" i="33"/>
  <c r="H37" i="33"/>
  <c r="H70" i="33"/>
  <c r="I34" i="33"/>
  <c r="H63" i="33"/>
  <c r="I27" i="33"/>
  <c r="H68" i="33"/>
  <c r="I32" i="33"/>
  <c r="G73" i="33"/>
  <c r="G105" i="28" s="1"/>
  <c r="G109" i="28" s="1"/>
  <c r="G158" i="29"/>
  <c r="H157" i="29"/>
  <c r="H189" i="29" s="1"/>
  <c r="H73" i="29"/>
  <c r="U52" i="32"/>
  <c r="V22" i="32"/>
  <c r="T58" i="32"/>
  <c r="U28" i="32"/>
  <c r="U53" i="32"/>
  <c r="V23" i="32"/>
  <c r="T59" i="32"/>
  <c r="U29" i="32"/>
  <c r="T56" i="32"/>
  <c r="U26" i="32"/>
  <c r="U57" i="32"/>
  <c r="V27" i="32"/>
  <c r="T51" i="32"/>
  <c r="U21" i="32"/>
  <c r="T54" i="32"/>
  <c r="U24" i="32"/>
  <c r="T55" i="32"/>
  <c r="U25" i="32"/>
  <c r="T50" i="32"/>
  <c r="U20" i="32"/>
  <c r="S61" i="32"/>
  <c r="S104" i="28" s="1"/>
  <c r="K35" i="29"/>
  <c r="J174" i="29"/>
  <c r="J155" i="29"/>
  <c r="J71" i="29"/>
  <c r="J34" i="29"/>
  <c r="I173" i="29"/>
  <c r="I154" i="29"/>
  <c r="I70" i="29"/>
  <c r="K24" i="29"/>
  <c r="J163" i="29"/>
  <c r="J144" i="29"/>
  <c r="J60" i="29"/>
  <c r="G184" i="29"/>
  <c r="G196" i="29"/>
  <c r="J34" i="30"/>
  <c r="I173" i="30"/>
  <c r="I154" i="30"/>
  <c r="I70" i="30"/>
  <c r="J26" i="30"/>
  <c r="J32" i="30"/>
  <c r="V197" i="34"/>
  <c r="G24" i="31"/>
  <c r="F163" i="31"/>
  <c r="F144" i="31"/>
  <c r="F60" i="31"/>
  <c r="G25" i="31"/>
  <c r="F145" i="31"/>
  <c r="F164" i="31"/>
  <c r="F61" i="31"/>
  <c r="K33" i="30"/>
  <c r="J172" i="30"/>
  <c r="J153" i="30"/>
  <c r="J69" i="30"/>
  <c r="I167" i="29"/>
  <c r="I148" i="29"/>
  <c r="I64" i="29"/>
  <c r="J28" i="29"/>
  <c r="R193" i="34"/>
  <c r="T193" i="34"/>
  <c r="F147" i="31"/>
  <c r="F166" i="31"/>
  <c r="F63" i="31"/>
  <c r="G27" i="31"/>
  <c r="C73" i="31"/>
  <c r="C100" i="28" s="1"/>
  <c r="K33" i="29"/>
  <c r="J172" i="29"/>
  <c r="J153" i="29"/>
  <c r="J69" i="29"/>
  <c r="J25" i="30"/>
  <c r="I164" i="30"/>
  <c r="I145" i="30"/>
  <c r="I61" i="30"/>
  <c r="C176" i="31"/>
  <c r="C177" i="31" s="1"/>
  <c r="L27" i="30"/>
  <c r="K166" i="30"/>
  <c r="K147" i="30"/>
  <c r="K63" i="30"/>
  <c r="G31" i="31"/>
  <c r="F170" i="31"/>
  <c r="F151" i="31"/>
  <c r="F67" i="31"/>
  <c r="G23" i="31"/>
  <c r="F143" i="31"/>
  <c r="F162" i="31"/>
  <c r="F59" i="31"/>
  <c r="J30" i="30"/>
  <c r="J197" i="34"/>
  <c r="J31" i="29"/>
  <c r="I170" i="29"/>
  <c r="I151" i="29"/>
  <c r="I67" i="29"/>
  <c r="J29" i="29"/>
  <c r="I168" i="29"/>
  <c r="I149" i="29"/>
  <c r="I65" i="29"/>
  <c r="Z197" i="34"/>
  <c r="E73" i="31"/>
  <c r="K26" i="29"/>
  <c r="J165" i="29"/>
  <c r="J146" i="29"/>
  <c r="J62" i="29"/>
  <c r="O197" i="34"/>
  <c r="I197" i="34"/>
  <c r="G29" i="31"/>
  <c r="F168" i="31"/>
  <c r="F149" i="31"/>
  <c r="F65" i="31"/>
  <c r="F172" i="31"/>
  <c r="F153" i="31"/>
  <c r="F69" i="31"/>
  <c r="G33" i="31"/>
  <c r="E176" i="31"/>
  <c r="N197" i="34"/>
  <c r="J32" i="29"/>
  <c r="I171" i="29"/>
  <c r="I152" i="29"/>
  <c r="I68" i="29"/>
  <c r="J31" i="30"/>
  <c r="I170" i="30"/>
  <c r="I151" i="30"/>
  <c r="I67" i="30"/>
  <c r="O193" i="34"/>
  <c r="I193" i="34"/>
  <c r="K24" i="30"/>
  <c r="J163" i="30"/>
  <c r="J144" i="30"/>
  <c r="J60" i="30"/>
  <c r="C182" i="31"/>
  <c r="C158" i="31"/>
  <c r="K27" i="29"/>
  <c r="J166" i="29"/>
  <c r="J147" i="29"/>
  <c r="J63" i="29"/>
  <c r="L28" i="30"/>
  <c r="K167" i="30"/>
  <c r="K148" i="30"/>
  <c r="K64" i="30"/>
  <c r="I169" i="29"/>
  <c r="I150" i="29"/>
  <c r="I66" i="29"/>
  <c r="J30" i="29"/>
  <c r="J29" i="30"/>
  <c r="J193" i="34"/>
  <c r="F169" i="31"/>
  <c r="F150" i="31"/>
  <c r="F66" i="31"/>
  <c r="G30" i="31"/>
  <c r="J25" i="29"/>
  <c r="I164" i="29"/>
  <c r="I145" i="29"/>
  <c r="I61" i="29"/>
  <c r="G26" i="31"/>
  <c r="F165" i="31"/>
  <c r="F146" i="31"/>
  <c r="F62" i="31"/>
  <c r="G34" i="31"/>
  <c r="F173" i="31"/>
  <c r="F154" i="31"/>
  <c r="F70" i="31"/>
  <c r="E157" i="31"/>
  <c r="F174" i="31"/>
  <c r="F155" i="31"/>
  <c r="F71" i="31"/>
  <c r="G35" i="31"/>
  <c r="J35" i="30"/>
  <c r="I174" i="30"/>
  <c r="I155" i="30"/>
  <c r="I71" i="30"/>
  <c r="T197" i="34"/>
  <c r="F197" i="34"/>
  <c r="G28" i="31"/>
  <c r="F167" i="31"/>
  <c r="F148" i="31"/>
  <c r="F64" i="31"/>
  <c r="G32" i="31"/>
  <c r="F171" i="31"/>
  <c r="F152" i="31"/>
  <c r="F68" i="31"/>
  <c r="V61" i="28"/>
  <c r="V65" i="28" s="1"/>
  <c r="V81" i="28"/>
  <c r="O61" i="28"/>
  <c r="O81" i="28"/>
  <c r="S81" i="28"/>
  <c r="S61" i="28"/>
  <c r="S65" i="28" s="1"/>
  <c r="W81" i="28"/>
  <c r="W61" i="28"/>
  <c r="AA61" i="28"/>
  <c r="AA65" i="28" s="1"/>
  <c r="AA81" i="28"/>
  <c r="R61" i="28"/>
  <c r="R81" i="28"/>
  <c r="P61" i="28"/>
  <c r="P81" i="28"/>
  <c r="T81" i="28"/>
  <c r="T61" i="28"/>
  <c r="T65" i="28" s="1"/>
  <c r="X61" i="28"/>
  <c r="X65" i="28" s="1"/>
  <c r="X81" i="28"/>
  <c r="R65" i="28"/>
  <c r="Z61" i="28"/>
  <c r="Z65" i="28" s="1"/>
  <c r="Z81" i="28"/>
  <c r="Q61" i="28"/>
  <c r="Q65" i="28" s="1"/>
  <c r="Q81" i="28"/>
  <c r="U61" i="28"/>
  <c r="U65" i="28" s="1"/>
  <c r="U81" i="28"/>
  <c r="Y61" i="28"/>
  <c r="Y81" i="28"/>
  <c r="W65" i="28"/>
  <c r="P65" i="28"/>
  <c r="O65" i="28"/>
  <c r="Y65" i="28"/>
  <c r="C189" i="31"/>
  <c r="L70" i="28"/>
  <c r="L62" i="28" s="1"/>
  <c r="J72" i="28"/>
  <c r="J64" i="28" s="1"/>
  <c r="I81" i="28"/>
  <c r="C70" i="28"/>
  <c r="C62" i="28" s="1"/>
  <c r="G70" i="28"/>
  <c r="G62" i="28" s="1"/>
  <c r="M70" i="28"/>
  <c r="M62" i="28" s="1"/>
  <c r="D71" i="28"/>
  <c r="D63" i="28" s="1"/>
  <c r="F72" i="28"/>
  <c r="F64" i="28" s="1"/>
  <c r="M72" i="28"/>
  <c r="M64" i="28" s="1"/>
  <c r="F81" i="28"/>
  <c r="J81" i="28"/>
  <c r="N81" i="28"/>
  <c r="C71" i="28"/>
  <c r="C63" i="28" s="1"/>
  <c r="M81" i="28"/>
  <c r="D70" i="28"/>
  <c r="D62" i="28" s="1"/>
  <c r="C72" i="28"/>
  <c r="C64" i="28" s="1"/>
  <c r="G72" i="28"/>
  <c r="G64" i="28" s="1"/>
  <c r="G81" i="28"/>
  <c r="K81" i="28"/>
  <c r="F70" i="28"/>
  <c r="F62" i="28" s="1"/>
  <c r="G71" i="28"/>
  <c r="G63" i="28" s="1"/>
  <c r="E72" i="28"/>
  <c r="E64" i="28" s="1"/>
  <c r="E81" i="28"/>
  <c r="I70" i="28"/>
  <c r="I62" i="28" s="1"/>
  <c r="N70" i="28"/>
  <c r="N62" i="28" s="1"/>
  <c r="E71" i="28"/>
  <c r="E63" i="28" s="1"/>
  <c r="E70" i="28"/>
  <c r="E62" i="28" s="1"/>
  <c r="J70" i="28"/>
  <c r="J62" i="28" s="1"/>
  <c r="F71" i="28"/>
  <c r="F63" i="28" s="1"/>
  <c r="D72" i="28"/>
  <c r="D64" i="28" s="1"/>
  <c r="I72" i="28"/>
  <c r="I64" i="28" s="1"/>
  <c r="D81" i="28"/>
  <c r="H81" i="28"/>
  <c r="L81" i="28"/>
  <c r="C193" i="29"/>
  <c r="C76" i="28"/>
  <c r="C74" i="30"/>
  <c r="C106" i="28"/>
  <c r="C104" i="28"/>
  <c r="C186" i="29"/>
  <c r="C198" i="29"/>
  <c r="C107" i="28"/>
  <c r="C143" i="36"/>
  <c r="C157" i="36" s="1"/>
  <c r="C162" i="36"/>
  <c r="C176" i="36" s="1"/>
  <c r="C177" i="36" s="1"/>
  <c r="C162" i="35"/>
  <c r="C176" i="35" s="1"/>
  <c r="C142" i="34"/>
  <c r="C156" i="34" s="1"/>
  <c r="C161" i="34"/>
  <c r="C175" i="34" s="1"/>
  <c r="C176" i="34" s="1"/>
  <c r="D176" i="34" s="1"/>
  <c r="E176" i="34" s="1"/>
  <c r="F176" i="34" s="1"/>
  <c r="G176" i="34" s="1"/>
  <c r="H176" i="34" s="1"/>
  <c r="I176" i="34" s="1"/>
  <c r="J176" i="34" s="1"/>
  <c r="K176" i="34" s="1"/>
  <c r="L176" i="34" s="1"/>
  <c r="M176" i="34" s="1"/>
  <c r="N176" i="34" s="1"/>
  <c r="O176" i="34" s="1"/>
  <c r="P176" i="34" s="1"/>
  <c r="Q176" i="34" s="1"/>
  <c r="R176" i="34" s="1"/>
  <c r="S176" i="34" s="1"/>
  <c r="T176" i="34" s="1"/>
  <c r="U176" i="34" s="1"/>
  <c r="V176" i="34" s="1"/>
  <c r="W176" i="34" s="1"/>
  <c r="X176" i="34" s="1"/>
  <c r="Y176" i="34" s="1"/>
  <c r="Z176" i="34" s="1"/>
  <c r="AA176" i="34" s="1"/>
  <c r="C162" i="30"/>
  <c r="C176" i="30" s="1"/>
  <c r="C177" i="30" s="1"/>
  <c r="C143" i="30"/>
  <c r="C157" i="30" s="1"/>
  <c r="C158" i="30" s="1"/>
  <c r="B70" i="34"/>
  <c r="B89" i="34" s="1"/>
  <c r="B62" i="34"/>
  <c r="B81" i="34" s="1"/>
  <c r="B67" i="34"/>
  <c r="B86" i="34" s="1"/>
  <c r="B60" i="34"/>
  <c r="B79" i="34" s="1"/>
  <c r="B64" i="34"/>
  <c r="B83" i="34" s="1"/>
  <c r="B68" i="34"/>
  <c r="B87" i="34" s="1"/>
  <c r="B63" i="34"/>
  <c r="B82" i="34" s="1"/>
  <c r="B61" i="34"/>
  <c r="B80" i="34" s="1"/>
  <c r="B65" i="34"/>
  <c r="B84" i="34" s="1"/>
  <c r="B69" i="34"/>
  <c r="B88" i="34" s="1"/>
  <c r="B71" i="34"/>
  <c r="B90" i="34" s="1"/>
  <c r="B59" i="34"/>
  <c r="B78" i="34" s="1"/>
  <c r="B66" i="34"/>
  <c r="B85" i="34" s="1"/>
  <c r="E194" i="30" l="1"/>
  <c r="J162" i="30"/>
  <c r="K23" i="30"/>
  <c r="L23" i="30" s="1"/>
  <c r="G74" i="29"/>
  <c r="G16" i="28" s="1"/>
  <c r="J59" i="30"/>
  <c r="J162" i="29"/>
  <c r="J59" i="29"/>
  <c r="J143" i="29"/>
  <c r="G186" i="29"/>
  <c r="F176" i="30"/>
  <c r="F183" i="30" s="1"/>
  <c r="F73" i="30"/>
  <c r="F157" i="30"/>
  <c r="G150" i="30"/>
  <c r="G149" i="30"/>
  <c r="G66" i="30"/>
  <c r="G165" i="30"/>
  <c r="G171" i="30"/>
  <c r="G65" i="30"/>
  <c r="G146" i="30"/>
  <c r="G152" i="30"/>
  <c r="G169" i="30"/>
  <c r="G62" i="30"/>
  <c r="G68" i="30"/>
  <c r="G168" i="30"/>
  <c r="H74" i="35"/>
  <c r="G25" i="28"/>
  <c r="C74" i="31"/>
  <c r="C18" i="28" s="1"/>
  <c r="C184" i="31"/>
  <c r="G193" i="29"/>
  <c r="G197" i="29"/>
  <c r="G198" i="29" s="1"/>
  <c r="F194" i="29"/>
  <c r="H158" i="29"/>
  <c r="H178" i="29"/>
  <c r="H179" i="29" s="1"/>
  <c r="H190" i="29"/>
  <c r="H192" i="29" s="1"/>
  <c r="C183" i="31"/>
  <c r="C185" i="31" s="1"/>
  <c r="C178" i="31"/>
  <c r="C179" i="31" s="1"/>
  <c r="H182" i="29"/>
  <c r="H196" i="29" s="1"/>
  <c r="I71" i="33"/>
  <c r="J35" i="33"/>
  <c r="I62" i="33"/>
  <c r="J26" i="33"/>
  <c r="J65" i="33"/>
  <c r="K29" i="33"/>
  <c r="J69" i="33"/>
  <c r="K33" i="33"/>
  <c r="I63" i="33"/>
  <c r="J27" i="33"/>
  <c r="I60" i="33"/>
  <c r="J24" i="33"/>
  <c r="I37" i="33"/>
  <c r="I67" i="33"/>
  <c r="J31" i="33"/>
  <c r="J61" i="33"/>
  <c r="K25" i="33"/>
  <c r="I66" i="33"/>
  <c r="J30" i="33"/>
  <c r="J64" i="33"/>
  <c r="K28" i="33"/>
  <c r="I68" i="33"/>
  <c r="J32" i="33"/>
  <c r="I70" i="33"/>
  <c r="J34" i="33"/>
  <c r="H73" i="33"/>
  <c r="H105" i="28" s="1"/>
  <c r="H109" i="28" s="1"/>
  <c r="C191" i="31"/>
  <c r="H185" i="29"/>
  <c r="I157" i="29"/>
  <c r="I189" i="29" s="1"/>
  <c r="I176" i="29"/>
  <c r="I190" i="29" s="1"/>
  <c r="I73" i="29"/>
  <c r="T61" i="32"/>
  <c r="T104" i="28" s="1"/>
  <c r="U50" i="32"/>
  <c r="V20" i="32"/>
  <c r="U54" i="32"/>
  <c r="V24" i="32"/>
  <c r="V57" i="32"/>
  <c r="W27" i="32"/>
  <c r="U59" i="32"/>
  <c r="V29" i="32"/>
  <c r="U58" i="32"/>
  <c r="V28" i="32"/>
  <c r="U55" i="32"/>
  <c r="V25" i="32"/>
  <c r="U51" i="32"/>
  <c r="V21" i="32"/>
  <c r="U56" i="32"/>
  <c r="V26" i="32"/>
  <c r="V53" i="32"/>
  <c r="W23" i="32"/>
  <c r="V52" i="32"/>
  <c r="W22" i="32"/>
  <c r="C178" i="36"/>
  <c r="C179" i="36" s="1"/>
  <c r="C158" i="36"/>
  <c r="K25" i="29"/>
  <c r="J164" i="29"/>
  <c r="J145" i="29"/>
  <c r="J61" i="29"/>
  <c r="K29" i="30"/>
  <c r="K30" i="29"/>
  <c r="J169" i="29"/>
  <c r="J150" i="29"/>
  <c r="J66" i="29"/>
  <c r="L24" i="30"/>
  <c r="K163" i="30"/>
  <c r="K144" i="30"/>
  <c r="K60" i="30"/>
  <c r="K32" i="29"/>
  <c r="J171" i="29"/>
  <c r="J152" i="29"/>
  <c r="J68" i="29"/>
  <c r="E190" i="31"/>
  <c r="E192" i="31" s="1"/>
  <c r="E183" i="31"/>
  <c r="E185" i="31" s="1"/>
  <c r="L26" i="29"/>
  <c r="K165" i="29"/>
  <c r="K146" i="29"/>
  <c r="K62" i="29"/>
  <c r="K29" i="29"/>
  <c r="J168" i="29"/>
  <c r="J149" i="29"/>
  <c r="J65" i="29"/>
  <c r="K31" i="29"/>
  <c r="J170" i="29"/>
  <c r="J151" i="29"/>
  <c r="J67" i="29"/>
  <c r="F157" i="31"/>
  <c r="K28" i="29"/>
  <c r="J167" i="29"/>
  <c r="J148" i="29"/>
  <c r="J64" i="29"/>
  <c r="H24" i="31"/>
  <c r="G163" i="31"/>
  <c r="G144" i="31"/>
  <c r="G60" i="31"/>
  <c r="C177" i="34"/>
  <c r="C178" i="34" s="1"/>
  <c r="E189" i="31"/>
  <c r="E182" i="31"/>
  <c r="E178" i="31"/>
  <c r="E179" i="31" s="1"/>
  <c r="H34" i="31"/>
  <c r="G173" i="31"/>
  <c r="G154" i="31"/>
  <c r="G70" i="31"/>
  <c r="H26" i="31"/>
  <c r="G165" i="31"/>
  <c r="G146" i="31"/>
  <c r="G62" i="31"/>
  <c r="H30" i="31"/>
  <c r="G169" i="31"/>
  <c r="G150" i="31"/>
  <c r="G66" i="31"/>
  <c r="H23" i="31"/>
  <c r="G143" i="31"/>
  <c r="G162" i="31"/>
  <c r="G59" i="31"/>
  <c r="C190" i="31"/>
  <c r="C192" i="31" s="1"/>
  <c r="K25" i="30"/>
  <c r="J164" i="30"/>
  <c r="J145" i="30"/>
  <c r="J61" i="30"/>
  <c r="L33" i="29"/>
  <c r="K172" i="29"/>
  <c r="K153" i="29"/>
  <c r="K69" i="29"/>
  <c r="K32" i="30"/>
  <c r="K26" i="30"/>
  <c r="K34" i="30"/>
  <c r="J173" i="30"/>
  <c r="J154" i="30"/>
  <c r="J70" i="30"/>
  <c r="L24" i="29"/>
  <c r="K163" i="29"/>
  <c r="K144" i="29"/>
  <c r="K60" i="29"/>
  <c r="K34" i="29"/>
  <c r="J173" i="29"/>
  <c r="J154" i="29"/>
  <c r="J70" i="29"/>
  <c r="L35" i="29"/>
  <c r="K174" i="29"/>
  <c r="K155" i="29"/>
  <c r="K71" i="29"/>
  <c r="C177" i="35"/>
  <c r="C178" i="35"/>
  <c r="C179" i="35" s="1"/>
  <c r="H35" i="31"/>
  <c r="G174" i="31"/>
  <c r="G155" i="31"/>
  <c r="G71" i="31"/>
  <c r="J170" i="30"/>
  <c r="J151" i="30"/>
  <c r="J67" i="30"/>
  <c r="K31" i="30"/>
  <c r="H29" i="31"/>
  <c r="G168" i="31"/>
  <c r="G149" i="31"/>
  <c r="G65" i="31"/>
  <c r="K30" i="30"/>
  <c r="F73" i="31"/>
  <c r="H31" i="31"/>
  <c r="G170" i="31"/>
  <c r="G151" i="31"/>
  <c r="G67" i="31"/>
  <c r="M27" i="30"/>
  <c r="L166" i="30"/>
  <c r="L147" i="30"/>
  <c r="L63" i="30"/>
  <c r="H32" i="31"/>
  <c r="G171" i="31"/>
  <c r="G152" i="31"/>
  <c r="G68" i="31"/>
  <c r="H28" i="31"/>
  <c r="G167" i="31"/>
  <c r="G148" i="31"/>
  <c r="G64" i="31"/>
  <c r="K35" i="30"/>
  <c r="J174" i="30"/>
  <c r="J155" i="30"/>
  <c r="J71" i="30"/>
  <c r="M28" i="30"/>
  <c r="L167" i="30"/>
  <c r="L148" i="30"/>
  <c r="L64" i="30"/>
  <c r="L27" i="29"/>
  <c r="K166" i="29"/>
  <c r="K147" i="29"/>
  <c r="K63" i="29"/>
  <c r="H33" i="31"/>
  <c r="G172" i="31"/>
  <c r="G153" i="31"/>
  <c r="G69" i="31"/>
  <c r="L23" i="29"/>
  <c r="K162" i="29"/>
  <c r="K143" i="29"/>
  <c r="K59" i="29"/>
  <c r="F176" i="31"/>
  <c r="H27" i="31"/>
  <c r="G147" i="31"/>
  <c r="G166" i="31"/>
  <c r="G63" i="31"/>
  <c r="L33" i="30"/>
  <c r="K172" i="30"/>
  <c r="K153" i="30"/>
  <c r="K69" i="30"/>
  <c r="H25" i="31"/>
  <c r="G145" i="31"/>
  <c r="G164" i="31"/>
  <c r="G61" i="31"/>
  <c r="H191" i="29"/>
  <c r="C194" i="29"/>
  <c r="C17" i="28"/>
  <c r="D74" i="30"/>
  <c r="C74" i="36"/>
  <c r="C108" i="28"/>
  <c r="C92" i="28" s="1"/>
  <c r="C99" i="28"/>
  <c r="C74" i="34"/>
  <c r="C90" i="28"/>
  <c r="C74" i="33"/>
  <c r="C105" i="28"/>
  <c r="C62" i="32"/>
  <c r="C25" i="28"/>
  <c r="C183" i="36"/>
  <c r="C185" i="36" s="1"/>
  <c r="D162" i="36"/>
  <c r="D176" i="36" s="1"/>
  <c r="D143" i="36"/>
  <c r="D157" i="36" s="1"/>
  <c r="E37" i="36"/>
  <c r="C190" i="35"/>
  <c r="C192" i="35" s="1"/>
  <c r="C189" i="35"/>
  <c r="D162" i="35"/>
  <c r="D176" i="35" s="1"/>
  <c r="C182" i="30"/>
  <c r="E31" i="32"/>
  <c r="E37" i="34"/>
  <c r="E37" i="35"/>
  <c r="K59" i="30" l="1"/>
  <c r="K143" i="30"/>
  <c r="K162" i="30"/>
  <c r="H74" i="29"/>
  <c r="H16" i="28" s="1"/>
  <c r="G194" i="29"/>
  <c r="G157" i="30"/>
  <c r="G189" i="30" s="1"/>
  <c r="F190" i="30"/>
  <c r="F192" i="30" s="1"/>
  <c r="I74" i="35"/>
  <c r="H25" i="28"/>
  <c r="F189" i="30"/>
  <c r="F178" i="30"/>
  <c r="F179" i="30" s="1"/>
  <c r="F182" i="30"/>
  <c r="G73" i="30"/>
  <c r="G176" i="30"/>
  <c r="H171" i="30"/>
  <c r="H165" i="30"/>
  <c r="H152" i="30"/>
  <c r="H146" i="30"/>
  <c r="H169" i="30"/>
  <c r="H168" i="30"/>
  <c r="H68" i="30"/>
  <c r="H62" i="30"/>
  <c r="H150" i="30"/>
  <c r="H149" i="30"/>
  <c r="H66" i="30"/>
  <c r="H65" i="30"/>
  <c r="F185" i="30"/>
  <c r="D74" i="31"/>
  <c r="E74" i="31" s="1"/>
  <c r="E74" i="30"/>
  <c r="D17" i="28"/>
  <c r="D9" i="28" s="1"/>
  <c r="C186" i="31"/>
  <c r="H197" i="29"/>
  <c r="H198" i="29" s="1"/>
  <c r="H184" i="29"/>
  <c r="H186" i="29" s="1"/>
  <c r="H193" i="29"/>
  <c r="C196" i="31"/>
  <c r="J60" i="33"/>
  <c r="K24" i="33"/>
  <c r="J37" i="33"/>
  <c r="K69" i="33"/>
  <c r="L33" i="33"/>
  <c r="J62" i="33"/>
  <c r="K26" i="33"/>
  <c r="J68" i="33"/>
  <c r="K32" i="33"/>
  <c r="J66" i="33"/>
  <c r="K30" i="33"/>
  <c r="J67" i="33"/>
  <c r="K31" i="33"/>
  <c r="I73" i="33"/>
  <c r="I105" i="28" s="1"/>
  <c r="I109" i="28" s="1"/>
  <c r="J63" i="33"/>
  <c r="K27" i="33"/>
  <c r="K65" i="33"/>
  <c r="L29" i="33"/>
  <c r="J71" i="33"/>
  <c r="K35" i="33"/>
  <c r="J70" i="33"/>
  <c r="K34" i="33"/>
  <c r="K64" i="33"/>
  <c r="L28" i="33"/>
  <c r="K61" i="33"/>
  <c r="L25" i="33"/>
  <c r="I158" i="29"/>
  <c r="C193" i="31"/>
  <c r="I182" i="29"/>
  <c r="I184" i="29" s="1"/>
  <c r="C197" i="31"/>
  <c r="J176" i="29"/>
  <c r="J183" i="29" s="1"/>
  <c r="I178" i="29"/>
  <c r="I179" i="29" s="1"/>
  <c r="I183" i="29"/>
  <c r="I185" i="29" s="1"/>
  <c r="I192" i="29"/>
  <c r="J73" i="29"/>
  <c r="J157" i="29"/>
  <c r="J182" i="29" s="1"/>
  <c r="W52" i="32"/>
  <c r="X22" i="32"/>
  <c r="V56" i="32"/>
  <c r="W26" i="32"/>
  <c r="V55" i="32"/>
  <c r="W25" i="32"/>
  <c r="V59" i="32"/>
  <c r="W29" i="32"/>
  <c r="V54" i="32"/>
  <c r="W24" i="32"/>
  <c r="W53" i="32"/>
  <c r="X23" i="32"/>
  <c r="V51" i="32"/>
  <c r="W21" i="32"/>
  <c r="V58" i="32"/>
  <c r="W28" i="32"/>
  <c r="W57" i="32"/>
  <c r="X27" i="32"/>
  <c r="V50" i="32"/>
  <c r="W20" i="32"/>
  <c r="U61" i="32"/>
  <c r="U104" i="28" s="1"/>
  <c r="M33" i="29"/>
  <c r="L172" i="29"/>
  <c r="L153" i="29"/>
  <c r="L69" i="29"/>
  <c r="C9" i="28"/>
  <c r="F190" i="31"/>
  <c r="F192" i="31" s="1"/>
  <c r="F183" i="31"/>
  <c r="F185" i="31" s="1"/>
  <c r="M23" i="30"/>
  <c r="L162" i="30"/>
  <c r="L143" i="30"/>
  <c r="L59" i="30"/>
  <c r="M23" i="29"/>
  <c r="L162" i="29"/>
  <c r="L143" i="29"/>
  <c r="L59" i="29"/>
  <c r="L35" i="30"/>
  <c r="K174" i="30"/>
  <c r="K155" i="30"/>
  <c r="K71" i="30"/>
  <c r="I28" i="31"/>
  <c r="H167" i="31"/>
  <c r="H148" i="31"/>
  <c r="H64" i="31"/>
  <c r="I32" i="31"/>
  <c r="H171" i="31"/>
  <c r="H152" i="31"/>
  <c r="H68" i="31"/>
  <c r="L30" i="30"/>
  <c r="H168" i="31"/>
  <c r="H149" i="31"/>
  <c r="H65" i="31"/>
  <c r="I29" i="31"/>
  <c r="D177" i="35"/>
  <c r="E177" i="35" s="1"/>
  <c r="F177" i="35" s="1"/>
  <c r="G177" i="35" s="1"/>
  <c r="H177" i="35" s="1"/>
  <c r="I177" i="35" s="1"/>
  <c r="J177" i="35" s="1"/>
  <c r="K177" i="35" s="1"/>
  <c r="L177" i="35" s="1"/>
  <c r="M177" i="35" s="1"/>
  <c r="N177" i="35" s="1"/>
  <c r="O177" i="35" s="1"/>
  <c r="P177" i="35" s="1"/>
  <c r="Q177" i="35" s="1"/>
  <c r="R177" i="35" s="1"/>
  <c r="S177" i="35" s="1"/>
  <c r="T177" i="35" s="1"/>
  <c r="U177" i="35" s="1"/>
  <c r="V177" i="35" s="1"/>
  <c r="W177" i="35" s="1"/>
  <c r="X177" i="35" s="1"/>
  <c r="Y177" i="35" s="1"/>
  <c r="Z177" i="35" s="1"/>
  <c r="AA177" i="35" s="1"/>
  <c r="G73" i="31"/>
  <c r="F189" i="31"/>
  <c r="F182" i="31"/>
  <c r="F178" i="31"/>
  <c r="F179" i="31" s="1"/>
  <c r="L31" i="29"/>
  <c r="K170" i="29"/>
  <c r="K151" i="29"/>
  <c r="K67" i="29"/>
  <c r="D158" i="36"/>
  <c r="E158" i="36" s="1"/>
  <c r="F158" i="36" s="1"/>
  <c r="G158" i="36" s="1"/>
  <c r="H158" i="36" s="1"/>
  <c r="I158" i="36" s="1"/>
  <c r="J158" i="36" s="1"/>
  <c r="K158" i="36" s="1"/>
  <c r="L158" i="36" s="1"/>
  <c r="M158" i="36" s="1"/>
  <c r="N158" i="36" s="1"/>
  <c r="O158" i="36" s="1"/>
  <c r="P158" i="36" s="1"/>
  <c r="Q158" i="36" s="1"/>
  <c r="R158" i="36" s="1"/>
  <c r="S158" i="36" s="1"/>
  <c r="T158" i="36" s="1"/>
  <c r="U158" i="36" s="1"/>
  <c r="V158" i="36" s="1"/>
  <c r="W158" i="36" s="1"/>
  <c r="X158" i="36" s="1"/>
  <c r="Y158" i="36" s="1"/>
  <c r="Z158" i="36" s="1"/>
  <c r="AA158" i="36" s="1"/>
  <c r="D189" i="36"/>
  <c r="D182" i="36"/>
  <c r="D178" i="36"/>
  <c r="D179" i="36" s="1"/>
  <c r="I33" i="31"/>
  <c r="H172" i="31"/>
  <c r="H153" i="31"/>
  <c r="H69" i="31"/>
  <c r="L25" i="30"/>
  <c r="K164" i="30"/>
  <c r="K145" i="30"/>
  <c r="K61" i="30"/>
  <c r="C22" i="28"/>
  <c r="D62" i="32"/>
  <c r="N27" i="30"/>
  <c r="M166" i="30"/>
  <c r="M147" i="30"/>
  <c r="M63" i="30"/>
  <c r="I31" i="31"/>
  <c r="H170" i="31"/>
  <c r="H151" i="31"/>
  <c r="H67" i="31"/>
  <c r="L31" i="30"/>
  <c r="K170" i="30"/>
  <c r="K151" i="30"/>
  <c r="K67" i="30"/>
  <c r="G176" i="31"/>
  <c r="E184" i="31"/>
  <c r="E186" i="31" s="1"/>
  <c r="E196" i="31"/>
  <c r="M27" i="29"/>
  <c r="L166" i="29"/>
  <c r="L147" i="29"/>
  <c r="L63" i="29"/>
  <c r="I35" i="31"/>
  <c r="H174" i="31"/>
  <c r="H155" i="31"/>
  <c r="H71" i="31"/>
  <c r="M35" i="29"/>
  <c r="L174" i="29"/>
  <c r="L155" i="29"/>
  <c r="L71" i="29"/>
  <c r="M24" i="29"/>
  <c r="L163" i="29"/>
  <c r="L144" i="29"/>
  <c r="L60" i="29"/>
  <c r="L32" i="30"/>
  <c r="L28" i="29"/>
  <c r="K167" i="29"/>
  <c r="K148" i="29"/>
  <c r="K64" i="29"/>
  <c r="L29" i="29"/>
  <c r="K168" i="29"/>
  <c r="K149" i="29"/>
  <c r="K65" i="29"/>
  <c r="M26" i="29"/>
  <c r="L165" i="29"/>
  <c r="L146" i="29"/>
  <c r="L62" i="29"/>
  <c r="L32" i="29"/>
  <c r="K171" i="29"/>
  <c r="K152" i="29"/>
  <c r="K68" i="29"/>
  <c r="M24" i="30"/>
  <c r="L163" i="30"/>
  <c r="L144" i="30"/>
  <c r="L60" i="30"/>
  <c r="L30" i="29"/>
  <c r="K169" i="29"/>
  <c r="K150" i="29"/>
  <c r="K66" i="29"/>
  <c r="L25" i="29"/>
  <c r="K164" i="29"/>
  <c r="K145" i="29"/>
  <c r="K61" i="29"/>
  <c r="D190" i="35"/>
  <c r="D183" i="35"/>
  <c r="D178" i="35"/>
  <c r="D179" i="35" s="1"/>
  <c r="N28" i="30"/>
  <c r="M167" i="30"/>
  <c r="M148" i="30"/>
  <c r="M64" i="30"/>
  <c r="L34" i="29"/>
  <c r="K173" i="29"/>
  <c r="K154" i="29"/>
  <c r="K70" i="29"/>
  <c r="L34" i="30"/>
  <c r="K173" i="30"/>
  <c r="K154" i="30"/>
  <c r="K70" i="30"/>
  <c r="L26" i="30"/>
  <c r="G157" i="31"/>
  <c r="E191" i="31"/>
  <c r="E193" i="31" s="1"/>
  <c r="E197" i="31"/>
  <c r="I191" i="29"/>
  <c r="I197" i="29"/>
  <c r="I24" i="31"/>
  <c r="H144" i="31"/>
  <c r="H163" i="31"/>
  <c r="H60" i="31"/>
  <c r="L29" i="30"/>
  <c r="D177" i="36"/>
  <c r="E177" i="36" s="1"/>
  <c r="F177" i="36" s="1"/>
  <c r="G177" i="36" s="1"/>
  <c r="H177" i="36" s="1"/>
  <c r="I177" i="36" s="1"/>
  <c r="J177" i="36" s="1"/>
  <c r="K177" i="36" s="1"/>
  <c r="L177" i="36" s="1"/>
  <c r="M177" i="36" s="1"/>
  <c r="N177" i="36" s="1"/>
  <c r="O177" i="36" s="1"/>
  <c r="P177" i="36" s="1"/>
  <c r="Q177" i="36" s="1"/>
  <c r="R177" i="36" s="1"/>
  <c r="S177" i="36" s="1"/>
  <c r="T177" i="36" s="1"/>
  <c r="U177" i="36" s="1"/>
  <c r="V177" i="36" s="1"/>
  <c r="W177" i="36" s="1"/>
  <c r="X177" i="36" s="1"/>
  <c r="Y177" i="36" s="1"/>
  <c r="Z177" i="36" s="1"/>
  <c r="AA177" i="36" s="1"/>
  <c r="D190" i="36"/>
  <c r="D192" i="36" s="1"/>
  <c r="D183" i="36"/>
  <c r="D185" i="36" s="1"/>
  <c r="C23" i="28"/>
  <c r="D74" i="33"/>
  <c r="I25" i="31"/>
  <c r="H164" i="31"/>
  <c r="H145" i="31"/>
  <c r="H61" i="31"/>
  <c r="M33" i="30"/>
  <c r="L172" i="30"/>
  <c r="L153" i="30"/>
  <c r="L69" i="30"/>
  <c r="I27" i="31"/>
  <c r="H166" i="31"/>
  <c r="H147" i="31"/>
  <c r="H63" i="31"/>
  <c r="I23" i="31"/>
  <c r="H162" i="31"/>
  <c r="H143" i="31"/>
  <c r="H59" i="31"/>
  <c r="I30" i="31"/>
  <c r="H169" i="31"/>
  <c r="H150" i="31"/>
  <c r="H66" i="31"/>
  <c r="I26" i="31"/>
  <c r="H146" i="31"/>
  <c r="H165" i="31"/>
  <c r="H62" i="31"/>
  <c r="I34" i="31"/>
  <c r="H173" i="31"/>
  <c r="H154" i="31"/>
  <c r="H70" i="31"/>
  <c r="C26" i="28"/>
  <c r="C10" i="28" s="1"/>
  <c r="D74" i="36"/>
  <c r="C24" i="28"/>
  <c r="C8" i="28" s="1"/>
  <c r="D74" i="34"/>
  <c r="C91" i="28"/>
  <c r="C109" i="28"/>
  <c r="C182" i="36"/>
  <c r="C196" i="36" s="1"/>
  <c r="C189" i="36"/>
  <c r="C191" i="36" s="1"/>
  <c r="C197" i="35"/>
  <c r="C190" i="36"/>
  <c r="C192" i="36" s="1"/>
  <c r="F37" i="36"/>
  <c r="C183" i="35"/>
  <c r="C185" i="35" s="1"/>
  <c r="C182" i="35"/>
  <c r="C191" i="35"/>
  <c r="C193" i="35" s="1"/>
  <c r="C189" i="30"/>
  <c r="C191" i="30" s="1"/>
  <c r="C190" i="30"/>
  <c r="C192" i="30" s="1"/>
  <c r="C183" i="30"/>
  <c r="C185" i="30" s="1"/>
  <c r="C178" i="30"/>
  <c r="C184" i="30"/>
  <c r="C182" i="34"/>
  <c r="C184" i="34" s="1"/>
  <c r="C189" i="34"/>
  <c r="C191" i="34" s="1"/>
  <c r="C188" i="34"/>
  <c r="C190" i="34" s="1"/>
  <c r="C181" i="34"/>
  <c r="C183" i="34" s="1"/>
  <c r="C157" i="34"/>
  <c r="D157" i="34" s="1"/>
  <c r="E157" i="34" s="1"/>
  <c r="F157" i="34" s="1"/>
  <c r="G157" i="34" s="1"/>
  <c r="H157" i="34" s="1"/>
  <c r="I157" i="34" s="1"/>
  <c r="J157" i="34" s="1"/>
  <c r="K157" i="34" s="1"/>
  <c r="L157" i="34" s="1"/>
  <c r="M157" i="34" s="1"/>
  <c r="N157" i="34" s="1"/>
  <c r="O157" i="34" s="1"/>
  <c r="P157" i="34" s="1"/>
  <c r="Q157" i="34" s="1"/>
  <c r="R157" i="34" s="1"/>
  <c r="S157" i="34" s="1"/>
  <c r="T157" i="34" s="1"/>
  <c r="U157" i="34" s="1"/>
  <c r="V157" i="34" s="1"/>
  <c r="W157" i="34" s="1"/>
  <c r="X157" i="34" s="1"/>
  <c r="Y157" i="34" s="1"/>
  <c r="Z157" i="34" s="1"/>
  <c r="AA157" i="34" s="1"/>
  <c r="F31" i="32"/>
  <c r="F37" i="34"/>
  <c r="F37" i="35"/>
  <c r="I74" i="29" l="1"/>
  <c r="I16" i="28" s="1"/>
  <c r="G182" i="30"/>
  <c r="G184" i="30" s="1"/>
  <c r="G178" i="30"/>
  <c r="G179" i="30" s="1"/>
  <c r="J74" i="35"/>
  <c r="I25" i="28"/>
  <c r="H176" i="30"/>
  <c r="F191" i="30"/>
  <c r="F193" i="30" s="1"/>
  <c r="F197" i="30"/>
  <c r="H73" i="30"/>
  <c r="H157" i="30"/>
  <c r="I146" i="30"/>
  <c r="I152" i="30"/>
  <c r="I169" i="30"/>
  <c r="I168" i="30"/>
  <c r="I62" i="30"/>
  <c r="I68" i="30"/>
  <c r="I150" i="30"/>
  <c r="I149" i="30"/>
  <c r="I66" i="30"/>
  <c r="I65" i="30"/>
  <c r="I165" i="30"/>
  <c r="I171" i="30"/>
  <c r="F184" i="30"/>
  <c r="F186" i="30" s="1"/>
  <c r="F196" i="30"/>
  <c r="G190" i="30"/>
  <c r="G192" i="30" s="1"/>
  <c r="G183" i="30"/>
  <c r="G185" i="30" s="1"/>
  <c r="G191" i="30"/>
  <c r="D18" i="28"/>
  <c r="E18" i="28"/>
  <c r="F74" i="31"/>
  <c r="F18" i="28" s="1"/>
  <c r="C194" i="31"/>
  <c r="F74" i="30"/>
  <c r="E17" i="28"/>
  <c r="E9" i="28" s="1"/>
  <c r="E62" i="32"/>
  <c r="D22" i="28"/>
  <c r="E74" i="34"/>
  <c r="D24" i="28"/>
  <c r="D8" i="28" s="1"/>
  <c r="E74" i="33"/>
  <c r="D23" i="28"/>
  <c r="E74" i="36"/>
  <c r="D26" i="28"/>
  <c r="C198" i="31"/>
  <c r="J190" i="29"/>
  <c r="J192" i="29" s="1"/>
  <c r="H194" i="29"/>
  <c r="L64" i="33"/>
  <c r="M28" i="33"/>
  <c r="K71" i="33"/>
  <c r="L35" i="33"/>
  <c r="K63" i="33"/>
  <c r="L27" i="33"/>
  <c r="K66" i="33"/>
  <c r="L30" i="33"/>
  <c r="K62" i="33"/>
  <c r="L26" i="33"/>
  <c r="L61" i="33"/>
  <c r="M25" i="33"/>
  <c r="K70" i="33"/>
  <c r="L34" i="33"/>
  <c r="L65" i="33"/>
  <c r="M29" i="33"/>
  <c r="K60" i="33"/>
  <c r="L24" i="33"/>
  <c r="K37" i="33"/>
  <c r="K67" i="33"/>
  <c r="L31" i="33"/>
  <c r="K68" i="33"/>
  <c r="L32" i="33"/>
  <c r="L69" i="33"/>
  <c r="M33" i="33"/>
  <c r="J73" i="33"/>
  <c r="J105" i="28" s="1"/>
  <c r="J109" i="28" s="1"/>
  <c r="I193" i="29"/>
  <c r="I196" i="29"/>
  <c r="I198" i="29" s="1"/>
  <c r="K176" i="29"/>
  <c r="K190" i="29" s="1"/>
  <c r="E194" i="31"/>
  <c r="I186" i="29"/>
  <c r="J185" i="29"/>
  <c r="J189" i="29"/>
  <c r="J191" i="29" s="1"/>
  <c r="J178" i="29"/>
  <c r="J179" i="29" s="1"/>
  <c r="K73" i="29"/>
  <c r="J158" i="29"/>
  <c r="K157" i="29"/>
  <c r="K189" i="29" s="1"/>
  <c r="V61" i="32"/>
  <c r="V104" i="28" s="1"/>
  <c r="W50" i="32"/>
  <c r="X20" i="32"/>
  <c r="W58" i="32"/>
  <c r="X28" i="32"/>
  <c r="X53" i="32"/>
  <c r="Y23" i="32"/>
  <c r="W59" i="32"/>
  <c r="X29" i="32"/>
  <c r="W56" i="32"/>
  <c r="X26" i="32"/>
  <c r="X57" i="32"/>
  <c r="Y27" i="32"/>
  <c r="W51" i="32"/>
  <c r="X21" i="32"/>
  <c r="W54" i="32"/>
  <c r="X24" i="32"/>
  <c r="W55" i="32"/>
  <c r="X25" i="32"/>
  <c r="X52" i="32"/>
  <c r="Y22" i="32"/>
  <c r="J34" i="31"/>
  <c r="I173" i="31"/>
  <c r="I154" i="31"/>
  <c r="I70" i="31"/>
  <c r="J23" i="31"/>
  <c r="I162" i="31"/>
  <c r="I143" i="31"/>
  <c r="I59" i="31"/>
  <c r="M25" i="29"/>
  <c r="L164" i="29"/>
  <c r="L145" i="29"/>
  <c r="L61" i="29"/>
  <c r="N24" i="30"/>
  <c r="M163" i="30"/>
  <c r="M144" i="30"/>
  <c r="M60" i="30"/>
  <c r="M29" i="29"/>
  <c r="L168" i="29"/>
  <c r="L149" i="29"/>
  <c r="L65" i="29"/>
  <c r="E198" i="31"/>
  <c r="H73" i="31"/>
  <c r="C192" i="34"/>
  <c r="H176" i="31"/>
  <c r="J27" i="31"/>
  <c r="I166" i="31"/>
  <c r="I147" i="31"/>
  <c r="I63" i="31"/>
  <c r="N33" i="30"/>
  <c r="M172" i="30"/>
  <c r="M153" i="30"/>
  <c r="M69" i="30"/>
  <c r="J25" i="31"/>
  <c r="I164" i="31"/>
  <c r="I145" i="31"/>
  <c r="I61" i="31"/>
  <c r="J33" i="31"/>
  <c r="I172" i="31"/>
  <c r="I153" i="31"/>
  <c r="I69" i="31"/>
  <c r="D197" i="36"/>
  <c r="D191" i="36"/>
  <c r="D193" i="36" s="1"/>
  <c r="F191" i="31"/>
  <c r="F193" i="31" s="1"/>
  <c r="F197" i="31"/>
  <c r="N33" i="29"/>
  <c r="M172" i="29"/>
  <c r="M153" i="29"/>
  <c r="M69" i="29"/>
  <c r="J30" i="31"/>
  <c r="I169" i="31"/>
  <c r="I150" i="31"/>
  <c r="I66" i="31"/>
  <c r="M30" i="29"/>
  <c r="L169" i="29"/>
  <c r="L150" i="29"/>
  <c r="L66" i="29"/>
  <c r="N26" i="29"/>
  <c r="M165" i="29"/>
  <c r="M146" i="29"/>
  <c r="M62" i="29"/>
  <c r="G190" i="31"/>
  <c r="G192" i="31" s="1"/>
  <c r="G183" i="31"/>
  <c r="G185" i="31" s="1"/>
  <c r="M31" i="30"/>
  <c r="L170" i="30"/>
  <c r="L151" i="30"/>
  <c r="L67" i="30"/>
  <c r="J31" i="31"/>
  <c r="I170" i="31"/>
  <c r="I151" i="31"/>
  <c r="I67" i="31"/>
  <c r="O27" i="30"/>
  <c r="N166" i="30"/>
  <c r="N147" i="30"/>
  <c r="N63" i="30"/>
  <c r="M31" i="29"/>
  <c r="L170" i="29"/>
  <c r="L151" i="29"/>
  <c r="L67" i="29"/>
  <c r="N23" i="29"/>
  <c r="M162" i="29"/>
  <c r="M143" i="29"/>
  <c r="M59" i="29"/>
  <c r="N23" i="30"/>
  <c r="M162" i="30"/>
  <c r="M143" i="30"/>
  <c r="M59" i="30"/>
  <c r="J26" i="31"/>
  <c r="I146" i="31"/>
  <c r="I165" i="31"/>
  <c r="I62" i="31"/>
  <c r="M32" i="29"/>
  <c r="L171" i="29"/>
  <c r="L152" i="29"/>
  <c r="L68" i="29"/>
  <c r="M29" i="30"/>
  <c r="J24" i="31"/>
  <c r="I144" i="31"/>
  <c r="I163" i="31"/>
  <c r="I60" i="31"/>
  <c r="D185" i="35"/>
  <c r="D186" i="35" s="1"/>
  <c r="D196" i="35"/>
  <c r="N24" i="29"/>
  <c r="M163" i="29"/>
  <c r="M144" i="29"/>
  <c r="M60" i="29"/>
  <c r="N35" i="29"/>
  <c r="M174" i="29"/>
  <c r="M155" i="29"/>
  <c r="M71" i="29"/>
  <c r="J35" i="31"/>
  <c r="I174" i="31"/>
  <c r="I155" i="31"/>
  <c r="I71" i="31"/>
  <c r="N27" i="29"/>
  <c r="M166" i="29"/>
  <c r="M147" i="29"/>
  <c r="M63" i="29"/>
  <c r="M25" i="30"/>
  <c r="L164" i="30"/>
  <c r="L145" i="30"/>
  <c r="L61" i="30"/>
  <c r="J29" i="31"/>
  <c r="I168" i="31"/>
  <c r="I149" i="31"/>
  <c r="I65" i="31"/>
  <c r="H157" i="31"/>
  <c r="G189" i="31"/>
  <c r="G182" i="31"/>
  <c r="G178" i="31"/>
  <c r="G179" i="31" s="1"/>
  <c r="M26" i="30"/>
  <c r="M34" i="30"/>
  <c r="L173" i="30"/>
  <c r="L154" i="30"/>
  <c r="L70" i="30"/>
  <c r="M34" i="29"/>
  <c r="L173" i="29"/>
  <c r="L154" i="29"/>
  <c r="L70" i="29"/>
  <c r="O28" i="30"/>
  <c r="N167" i="30"/>
  <c r="N148" i="30"/>
  <c r="N64" i="30"/>
  <c r="D192" i="35"/>
  <c r="D193" i="35" s="1"/>
  <c r="D197" i="35"/>
  <c r="M28" i="29"/>
  <c r="L167" i="29"/>
  <c r="L148" i="29"/>
  <c r="L64" i="29"/>
  <c r="M32" i="30"/>
  <c r="D184" i="36"/>
  <c r="D186" i="36" s="1"/>
  <c r="D196" i="36"/>
  <c r="F184" i="31"/>
  <c r="F186" i="31" s="1"/>
  <c r="F196" i="31"/>
  <c r="M30" i="30"/>
  <c r="J32" i="31"/>
  <c r="I171" i="31"/>
  <c r="I152" i="31"/>
  <c r="I68" i="31"/>
  <c r="J28" i="31"/>
  <c r="I167" i="31"/>
  <c r="I148" i="31"/>
  <c r="I64" i="31"/>
  <c r="M35" i="30"/>
  <c r="L174" i="30"/>
  <c r="L155" i="30"/>
  <c r="L71" i="30"/>
  <c r="J184" i="29"/>
  <c r="J196" i="29"/>
  <c r="C184" i="36"/>
  <c r="C186" i="36" s="1"/>
  <c r="C197" i="36"/>
  <c r="C198" i="36" s="1"/>
  <c r="C193" i="36"/>
  <c r="G37" i="36"/>
  <c r="C184" i="35"/>
  <c r="C186" i="35" s="1"/>
  <c r="C194" i="35" s="1"/>
  <c r="C196" i="35"/>
  <c r="C198" i="35" s="1"/>
  <c r="C197" i="30"/>
  <c r="C196" i="30"/>
  <c r="C186" i="30"/>
  <c r="C193" i="30"/>
  <c r="C195" i="34"/>
  <c r="C196" i="34"/>
  <c r="G31" i="32"/>
  <c r="G37" i="34"/>
  <c r="G37" i="35"/>
  <c r="J74" i="29" l="1"/>
  <c r="J16" i="28" s="1"/>
  <c r="K74" i="35"/>
  <c r="J25" i="28"/>
  <c r="F198" i="30"/>
  <c r="D10" i="28"/>
  <c r="F194" i="30"/>
  <c r="G74" i="31"/>
  <c r="G18" i="28" s="1"/>
  <c r="G196" i="30"/>
  <c r="I73" i="30"/>
  <c r="I157" i="30"/>
  <c r="G193" i="30"/>
  <c r="J150" i="30"/>
  <c r="J168" i="30"/>
  <c r="J171" i="30"/>
  <c r="J165" i="30"/>
  <c r="J66" i="30"/>
  <c r="J149" i="30"/>
  <c r="J152" i="30"/>
  <c r="J146" i="30"/>
  <c r="J65" i="30"/>
  <c r="J68" i="30"/>
  <c r="J62" i="30"/>
  <c r="J169" i="30"/>
  <c r="G197" i="30"/>
  <c r="G186" i="30"/>
  <c r="I176" i="30"/>
  <c r="H178" i="30"/>
  <c r="H179" i="30" s="1"/>
  <c r="H189" i="30"/>
  <c r="H182" i="30"/>
  <c r="H190" i="30"/>
  <c r="H192" i="30" s="1"/>
  <c r="H183" i="30"/>
  <c r="H185" i="30" s="1"/>
  <c r="G74" i="30"/>
  <c r="F17" i="28"/>
  <c r="F9" i="28" s="1"/>
  <c r="F74" i="33"/>
  <c r="E23" i="28"/>
  <c r="F62" i="32"/>
  <c r="E22" i="28"/>
  <c r="F74" i="36"/>
  <c r="E26" i="28"/>
  <c r="E10" i="28" s="1"/>
  <c r="F74" i="34"/>
  <c r="E24" i="28"/>
  <c r="E8" i="28" s="1"/>
  <c r="J186" i="29"/>
  <c r="D27" i="28"/>
  <c r="J197" i="29"/>
  <c r="J198" i="29" s="1"/>
  <c r="K74" i="29"/>
  <c r="K16" i="28" s="1"/>
  <c r="J193" i="29"/>
  <c r="K183" i="29"/>
  <c r="K185" i="29" s="1"/>
  <c r="L68" i="33"/>
  <c r="M32" i="33"/>
  <c r="L71" i="33"/>
  <c r="M35" i="33"/>
  <c r="L60" i="33"/>
  <c r="M24" i="33"/>
  <c r="L37" i="33"/>
  <c r="L70" i="33"/>
  <c r="M34" i="33"/>
  <c r="L62" i="33"/>
  <c r="M26" i="33"/>
  <c r="M69" i="33"/>
  <c r="N33" i="33"/>
  <c r="L67" i="33"/>
  <c r="M31" i="33"/>
  <c r="K73" i="33"/>
  <c r="K105" i="28" s="1"/>
  <c r="K109" i="28" s="1"/>
  <c r="L63" i="33"/>
  <c r="M27" i="33"/>
  <c r="M64" i="33"/>
  <c r="N28" i="33"/>
  <c r="M65" i="33"/>
  <c r="N29" i="33"/>
  <c r="M61" i="33"/>
  <c r="N25" i="33"/>
  <c r="L66" i="33"/>
  <c r="M30" i="33"/>
  <c r="I194" i="29"/>
  <c r="F198" i="31"/>
  <c r="L157" i="29"/>
  <c r="L182" i="29" s="1"/>
  <c r="K192" i="29"/>
  <c r="K158" i="29"/>
  <c r="D194" i="35"/>
  <c r="K182" i="29"/>
  <c r="K184" i="29" s="1"/>
  <c r="D198" i="36"/>
  <c r="L176" i="29"/>
  <c r="L190" i="29" s="1"/>
  <c r="K178" i="29"/>
  <c r="K179" i="29" s="1"/>
  <c r="L73" i="29"/>
  <c r="L98" i="28" s="1"/>
  <c r="X55" i="32"/>
  <c r="Y25" i="32"/>
  <c r="X51" i="32"/>
  <c r="Y21" i="32"/>
  <c r="X56" i="32"/>
  <c r="Y26" i="32"/>
  <c r="Y53" i="32"/>
  <c r="Z23" i="32"/>
  <c r="X50" i="32"/>
  <c r="Y20" i="32"/>
  <c r="W61" i="32"/>
  <c r="W104" i="28" s="1"/>
  <c r="Y52" i="32"/>
  <c r="Z22" i="32"/>
  <c r="X54" i="32"/>
  <c r="Y24" i="32"/>
  <c r="Y57" i="32"/>
  <c r="Z27" i="32"/>
  <c r="X59" i="32"/>
  <c r="Y29" i="32"/>
  <c r="X58" i="32"/>
  <c r="Y28" i="32"/>
  <c r="H189" i="31"/>
  <c r="H182" i="31"/>
  <c r="H178" i="31"/>
  <c r="H179" i="31" s="1"/>
  <c r="D198" i="35"/>
  <c r="I157" i="31"/>
  <c r="K26" i="31"/>
  <c r="J165" i="31"/>
  <c r="J146" i="31"/>
  <c r="J62" i="31"/>
  <c r="O23" i="30"/>
  <c r="N162" i="30"/>
  <c r="N143" i="30"/>
  <c r="N59" i="30"/>
  <c r="O23" i="29"/>
  <c r="N162" i="29"/>
  <c r="N143" i="29"/>
  <c r="N59" i="29"/>
  <c r="K33" i="31"/>
  <c r="J172" i="31"/>
  <c r="J153" i="31"/>
  <c r="J69" i="31"/>
  <c r="N28" i="29"/>
  <c r="M167" i="29"/>
  <c r="M148" i="29"/>
  <c r="M64" i="29"/>
  <c r="P28" i="30"/>
  <c r="O167" i="30"/>
  <c r="O148" i="30"/>
  <c r="O64" i="30"/>
  <c r="N34" i="30"/>
  <c r="M173" i="30"/>
  <c r="M154" i="30"/>
  <c r="M70" i="30"/>
  <c r="N26" i="30"/>
  <c r="K24" i="31"/>
  <c r="J163" i="31"/>
  <c r="J144" i="31"/>
  <c r="J60" i="31"/>
  <c r="N29" i="30"/>
  <c r="N32" i="29"/>
  <c r="M171" i="29"/>
  <c r="M152" i="29"/>
  <c r="M68" i="29"/>
  <c r="N31" i="29"/>
  <c r="M170" i="29"/>
  <c r="M151" i="29"/>
  <c r="M67" i="29"/>
  <c r="P27" i="30"/>
  <c r="O166" i="30"/>
  <c r="O147" i="30"/>
  <c r="O63" i="30"/>
  <c r="K31" i="31"/>
  <c r="J170" i="31"/>
  <c r="J151" i="31"/>
  <c r="J67" i="31"/>
  <c r="N31" i="30"/>
  <c r="M170" i="30"/>
  <c r="M151" i="30"/>
  <c r="M67" i="30"/>
  <c r="K25" i="31"/>
  <c r="J145" i="31"/>
  <c r="J164" i="31"/>
  <c r="J61" i="31"/>
  <c r="N172" i="30"/>
  <c r="N153" i="30"/>
  <c r="N69" i="30"/>
  <c r="O33" i="30"/>
  <c r="K27" i="31"/>
  <c r="J147" i="31"/>
  <c r="J166" i="31"/>
  <c r="J63" i="31"/>
  <c r="G184" i="31"/>
  <c r="G186" i="31" s="1"/>
  <c r="G196" i="31"/>
  <c r="I73" i="31"/>
  <c r="O33" i="29"/>
  <c r="N172" i="29"/>
  <c r="N153" i="29"/>
  <c r="N69" i="29"/>
  <c r="F194" i="31"/>
  <c r="H190" i="31"/>
  <c r="H192" i="31" s="1"/>
  <c r="H183" i="31"/>
  <c r="H185" i="31" s="1"/>
  <c r="N32" i="30"/>
  <c r="N34" i="29"/>
  <c r="M173" i="29"/>
  <c r="M154" i="29"/>
  <c r="M70" i="29"/>
  <c r="N35" i="30"/>
  <c r="M174" i="30"/>
  <c r="M155" i="30"/>
  <c r="M71" i="30"/>
  <c r="K28" i="31"/>
  <c r="J167" i="31"/>
  <c r="J148" i="31"/>
  <c r="J64" i="31"/>
  <c r="K32" i="31"/>
  <c r="J171" i="31"/>
  <c r="J152" i="31"/>
  <c r="J68" i="31"/>
  <c r="N30" i="30"/>
  <c r="G191" i="31"/>
  <c r="G193" i="31" s="1"/>
  <c r="G197" i="31"/>
  <c r="K29" i="31"/>
  <c r="J168" i="31"/>
  <c r="J149" i="31"/>
  <c r="J65" i="31"/>
  <c r="N25" i="30"/>
  <c r="M164" i="30"/>
  <c r="M145" i="30"/>
  <c r="M61" i="30"/>
  <c r="O27" i="29"/>
  <c r="N166" i="29"/>
  <c r="N147" i="29"/>
  <c r="N63" i="29"/>
  <c r="K35" i="31"/>
  <c r="J174" i="31"/>
  <c r="J155" i="31"/>
  <c r="J71" i="31"/>
  <c r="O35" i="29"/>
  <c r="N174" i="29"/>
  <c r="N155" i="29"/>
  <c r="N71" i="29"/>
  <c r="O24" i="29"/>
  <c r="N163" i="29"/>
  <c r="N144" i="29"/>
  <c r="N60" i="29"/>
  <c r="I176" i="31"/>
  <c r="O26" i="29"/>
  <c r="N165" i="29"/>
  <c r="N146" i="29"/>
  <c r="N62" i="29"/>
  <c r="N30" i="29"/>
  <c r="M169" i="29"/>
  <c r="M150" i="29"/>
  <c r="M66" i="29"/>
  <c r="K30" i="31"/>
  <c r="J169" i="31"/>
  <c r="J150" i="31"/>
  <c r="J66" i="31"/>
  <c r="D194" i="36"/>
  <c r="N29" i="29"/>
  <c r="M168" i="29"/>
  <c r="M149" i="29"/>
  <c r="M65" i="29"/>
  <c r="O24" i="30"/>
  <c r="N163" i="30"/>
  <c r="N144" i="30"/>
  <c r="N60" i="30"/>
  <c r="N25" i="29"/>
  <c r="M164" i="29"/>
  <c r="M145" i="29"/>
  <c r="M61" i="29"/>
  <c r="K23" i="31"/>
  <c r="J143" i="31"/>
  <c r="J162" i="31"/>
  <c r="J59" i="31"/>
  <c r="K34" i="31"/>
  <c r="J173" i="31"/>
  <c r="J154" i="31"/>
  <c r="J70" i="31"/>
  <c r="K191" i="29"/>
  <c r="K197" i="29"/>
  <c r="C194" i="36"/>
  <c r="H37" i="36"/>
  <c r="C198" i="30"/>
  <c r="C185" i="34"/>
  <c r="C193" i="34" s="1"/>
  <c r="C194" i="30"/>
  <c r="C197" i="34"/>
  <c r="E177" i="34"/>
  <c r="E178" i="34" s="1"/>
  <c r="H31" i="32"/>
  <c r="H37" i="34"/>
  <c r="H37" i="35"/>
  <c r="C21" i="28"/>
  <c r="L74" i="35" l="1"/>
  <c r="K25" i="28"/>
  <c r="G198" i="30"/>
  <c r="H74" i="31"/>
  <c r="H18" i="28" s="1"/>
  <c r="G194" i="30"/>
  <c r="J73" i="30"/>
  <c r="I190" i="30"/>
  <c r="I192" i="30" s="1"/>
  <c r="I183" i="30"/>
  <c r="I185" i="30" s="1"/>
  <c r="H184" i="30"/>
  <c r="H186" i="30" s="1"/>
  <c r="H196" i="30"/>
  <c r="H197" i="30"/>
  <c r="H191" i="30"/>
  <c r="H193" i="30" s="1"/>
  <c r="I189" i="30"/>
  <c r="I178" i="30"/>
  <c r="I179" i="30" s="1"/>
  <c r="I182" i="30"/>
  <c r="J157" i="30"/>
  <c r="J176" i="30"/>
  <c r="K68" i="30"/>
  <c r="K165" i="30"/>
  <c r="K169" i="30"/>
  <c r="K146" i="30"/>
  <c r="K168" i="30"/>
  <c r="K150" i="30"/>
  <c r="K171" i="30"/>
  <c r="K62" i="30"/>
  <c r="K149" i="30"/>
  <c r="K66" i="30"/>
  <c r="K152" i="30"/>
  <c r="K65" i="30"/>
  <c r="H74" i="30"/>
  <c r="G17" i="28"/>
  <c r="G9" i="28" s="1"/>
  <c r="G74" i="36"/>
  <c r="F26" i="28"/>
  <c r="F10" i="28" s="1"/>
  <c r="G74" i="33"/>
  <c r="F23" i="28"/>
  <c r="G74" i="34"/>
  <c r="F24" i="28"/>
  <c r="F8" i="28" s="1"/>
  <c r="G62" i="32"/>
  <c r="F22" i="28"/>
  <c r="J194" i="29"/>
  <c r="E27" i="28"/>
  <c r="L74" i="29"/>
  <c r="L16" i="28" s="1"/>
  <c r="K196" i="29"/>
  <c r="K198" i="29" s="1"/>
  <c r="K186" i="29"/>
  <c r="M67" i="33"/>
  <c r="N31" i="33"/>
  <c r="M62" i="33"/>
  <c r="N26" i="33"/>
  <c r="M66" i="33"/>
  <c r="N30" i="33"/>
  <c r="N65" i="33"/>
  <c r="O29" i="33"/>
  <c r="M63" i="33"/>
  <c r="N27" i="33"/>
  <c r="M60" i="33"/>
  <c r="N24" i="33"/>
  <c r="M37" i="33"/>
  <c r="M68" i="33"/>
  <c r="N32" i="33"/>
  <c r="N69" i="33"/>
  <c r="O33" i="33"/>
  <c r="M70" i="33"/>
  <c r="N34" i="33"/>
  <c r="L73" i="33"/>
  <c r="L105" i="28" s="1"/>
  <c r="L109" i="28" s="1"/>
  <c r="N61" i="33"/>
  <c r="O25" i="33"/>
  <c r="N64" i="33"/>
  <c r="O28" i="33"/>
  <c r="M71" i="33"/>
  <c r="N35" i="33"/>
  <c r="L178" i="29"/>
  <c r="L179" i="29" s="1"/>
  <c r="L189" i="29"/>
  <c r="L197" i="29" s="1"/>
  <c r="L158" i="29"/>
  <c r="K193" i="29"/>
  <c r="M157" i="29"/>
  <c r="M189" i="29" s="1"/>
  <c r="G194" i="31"/>
  <c r="L192" i="29"/>
  <c r="L183" i="29"/>
  <c r="L185" i="29" s="1"/>
  <c r="M73" i="29"/>
  <c r="M98" i="28" s="1"/>
  <c r="J157" i="31"/>
  <c r="J182" i="31" s="1"/>
  <c r="M176" i="29"/>
  <c r="M190" i="29" s="1"/>
  <c r="X61" i="32"/>
  <c r="X104" i="28" s="1"/>
  <c r="Z53" i="32"/>
  <c r="AA23" i="32"/>
  <c r="Y51" i="32"/>
  <c r="Z21" i="32"/>
  <c r="Y59" i="32"/>
  <c r="Z29" i="32"/>
  <c r="Y54" i="32"/>
  <c r="Z24" i="32"/>
  <c r="Y50" i="32"/>
  <c r="Z20" i="32"/>
  <c r="Y56" i="32"/>
  <c r="Z26" i="32"/>
  <c r="Y55" i="32"/>
  <c r="Z25" i="32"/>
  <c r="Y58" i="32"/>
  <c r="Z28" i="32"/>
  <c r="Z57" i="32"/>
  <c r="AA27" i="32"/>
  <c r="Z52" i="32"/>
  <c r="AA22" i="32"/>
  <c r="L34" i="31"/>
  <c r="K173" i="31"/>
  <c r="K154" i="31"/>
  <c r="K70" i="31"/>
  <c r="L23" i="31"/>
  <c r="K143" i="31"/>
  <c r="K162" i="31"/>
  <c r="K59" i="31"/>
  <c r="O25" i="29"/>
  <c r="N164" i="29"/>
  <c r="N145" i="29"/>
  <c r="N61" i="29"/>
  <c r="P24" i="30"/>
  <c r="O163" i="30"/>
  <c r="O144" i="30"/>
  <c r="O60" i="30"/>
  <c r="O29" i="29"/>
  <c r="N168" i="29"/>
  <c r="N149" i="29"/>
  <c r="N65" i="29"/>
  <c r="O34" i="29"/>
  <c r="N154" i="29"/>
  <c r="N173" i="29"/>
  <c r="N70" i="29"/>
  <c r="O32" i="30"/>
  <c r="P33" i="29"/>
  <c r="O172" i="29"/>
  <c r="O153" i="29"/>
  <c r="O69" i="29"/>
  <c r="L27" i="31"/>
  <c r="K147" i="31"/>
  <c r="K166" i="31"/>
  <c r="K63" i="31"/>
  <c r="L25" i="31"/>
  <c r="K145" i="31"/>
  <c r="K164" i="31"/>
  <c r="K61" i="31"/>
  <c r="O31" i="30"/>
  <c r="N170" i="30"/>
  <c r="N151" i="30"/>
  <c r="N67" i="30"/>
  <c r="L31" i="31"/>
  <c r="K170" i="31"/>
  <c r="K151" i="31"/>
  <c r="K67" i="31"/>
  <c r="Q27" i="30"/>
  <c r="P166" i="30"/>
  <c r="P147" i="30"/>
  <c r="P63" i="30"/>
  <c r="O31" i="29"/>
  <c r="N170" i="29"/>
  <c r="N151" i="29"/>
  <c r="N67" i="29"/>
  <c r="J73" i="31"/>
  <c r="L32" i="31"/>
  <c r="K171" i="31"/>
  <c r="K152" i="31"/>
  <c r="K68" i="31"/>
  <c r="L28" i="31"/>
  <c r="K167" i="31"/>
  <c r="K148" i="31"/>
  <c r="K64" i="31"/>
  <c r="O35" i="30"/>
  <c r="N174" i="30"/>
  <c r="N155" i="30"/>
  <c r="N71" i="30"/>
  <c r="G198" i="31"/>
  <c r="P33" i="30"/>
  <c r="O172" i="30"/>
  <c r="O153" i="30"/>
  <c r="O69" i="30"/>
  <c r="O32" i="29"/>
  <c r="N152" i="29"/>
  <c r="N171" i="29"/>
  <c r="N68" i="29"/>
  <c r="O29" i="30"/>
  <c r="L24" i="31"/>
  <c r="K163" i="31"/>
  <c r="K144" i="31"/>
  <c r="K60" i="31"/>
  <c r="O26" i="30"/>
  <c r="O34" i="30"/>
  <c r="N173" i="30"/>
  <c r="N154" i="30"/>
  <c r="N70" i="30"/>
  <c r="Q28" i="30"/>
  <c r="P167" i="30"/>
  <c r="P148" i="30"/>
  <c r="P64" i="30"/>
  <c r="O28" i="29"/>
  <c r="N167" i="29"/>
  <c r="N148" i="29"/>
  <c r="N64" i="29"/>
  <c r="I189" i="31"/>
  <c r="I182" i="31"/>
  <c r="I178" i="31"/>
  <c r="I179" i="31" s="1"/>
  <c r="H184" i="31"/>
  <c r="H186" i="31" s="1"/>
  <c r="H196" i="31"/>
  <c r="J176" i="31"/>
  <c r="O30" i="30"/>
  <c r="L33" i="31"/>
  <c r="K172" i="31"/>
  <c r="K153" i="31"/>
  <c r="K69" i="31"/>
  <c r="P23" i="29"/>
  <c r="O162" i="29"/>
  <c r="O143" i="29"/>
  <c r="O59" i="29"/>
  <c r="P23" i="30"/>
  <c r="O162" i="30"/>
  <c r="O143" i="30"/>
  <c r="O59" i="30"/>
  <c r="L26" i="31"/>
  <c r="K165" i="31"/>
  <c r="K146" i="31"/>
  <c r="K62" i="31"/>
  <c r="H197" i="31"/>
  <c r="H191" i="31"/>
  <c r="H193" i="31" s="1"/>
  <c r="L30" i="31"/>
  <c r="K169" i="31"/>
  <c r="K150" i="31"/>
  <c r="K66" i="31"/>
  <c r="O30" i="29"/>
  <c r="N169" i="29"/>
  <c r="N150" i="29"/>
  <c r="N66" i="29"/>
  <c r="P26" i="29"/>
  <c r="O165" i="29"/>
  <c r="O146" i="29"/>
  <c r="O62" i="29"/>
  <c r="I190" i="31"/>
  <c r="I192" i="31" s="1"/>
  <c r="I183" i="31"/>
  <c r="I185" i="31" s="1"/>
  <c r="P24" i="29"/>
  <c r="O163" i="29"/>
  <c r="O144" i="29"/>
  <c r="O60" i="29"/>
  <c r="P35" i="29"/>
  <c r="O174" i="29"/>
  <c r="O155" i="29"/>
  <c r="O71" i="29"/>
  <c r="L35" i="31"/>
  <c r="K174" i="31"/>
  <c r="K155" i="31"/>
  <c r="K71" i="31"/>
  <c r="P27" i="29"/>
  <c r="O166" i="29"/>
  <c r="O147" i="29"/>
  <c r="O63" i="29"/>
  <c r="O25" i="30"/>
  <c r="N164" i="30"/>
  <c r="N145" i="30"/>
  <c r="N61" i="30"/>
  <c r="L29" i="31"/>
  <c r="K168" i="31"/>
  <c r="K149" i="31"/>
  <c r="K65" i="31"/>
  <c r="L184" i="29"/>
  <c r="I37" i="36"/>
  <c r="F177" i="34"/>
  <c r="F178" i="34" s="1"/>
  <c r="I37" i="34"/>
  <c r="I31" i="32"/>
  <c r="I37" i="35"/>
  <c r="M74" i="35" l="1"/>
  <c r="L25" i="28"/>
  <c r="I74" i="31"/>
  <c r="I18" i="28" s="1"/>
  <c r="I74" i="30"/>
  <c r="H17" i="28"/>
  <c r="H9" i="28" s="1"/>
  <c r="H194" i="30"/>
  <c r="H198" i="30"/>
  <c r="K73" i="30"/>
  <c r="K157" i="30"/>
  <c r="L65" i="30"/>
  <c r="L62" i="30"/>
  <c r="L169" i="30"/>
  <c r="L152" i="30"/>
  <c r="L150" i="30"/>
  <c r="L168" i="30"/>
  <c r="L165" i="30"/>
  <c r="L68" i="30"/>
  <c r="L66" i="30"/>
  <c r="L149" i="30"/>
  <c r="L146" i="30"/>
  <c r="L171" i="30"/>
  <c r="J190" i="30"/>
  <c r="J192" i="30" s="1"/>
  <c r="J183" i="30"/>
  <c r="J185" i="30" s="1"/>
  <c r="I197" i="30"/>
  <c r="I191" i="30"/>
  <c r="I193" i="30" s="1"/>
  <c r="K176" i="30"/>
  <c r="J189" i="30"/>
  <c r="J178" i="30"/>
  <c r="J179" i="30" s="1"/>
  <c r="J182" i="30"/>
  <c r="I184" i="30"/>
  <c r="I186" i="30" s="1"/>
  <c r="I196" i="30"/>
  <c r="H74" i="36"/>
  <c r="G26" i="28"/>
  <c r="G10" i="28" s="1"/>
  <c r="H74" i="34"/>
  <c r="G24" i="28"/>
  <c r="G8" i="28" s="1"/>
  <c r="H62" i="32"/>
  <c r="G22" i="28"/>
  <c r="H74" i="33"/>
  <c r="G23" i="28"/>
  <c r="F27" i="28"/>
  <c r="M74" i="29"/>
  <c r="M16" i="28" s="1"/>
  <c r="J189" i="31"/>
  <c r="J191" i="31" s="1"/>
  <c r="L191" i="29"/>
  <c r="L193" i="29" s="1"/>
  <c r="L196" i="29"/>
  <c r="L198" i="29" s="1"/>
  <c r="J178" i="31"/>
  <c r="J179" i="31" s="1"/>
  <c r="M158" i="29"/>
  <c r="K194" i="29"/>
  <c r="M73" i="33"/>
  <c r="M105" i="28" s="1"/>
  <c r="M109" i="28" s="1"/>
  <c r="N70" i="33"/>
  <c r="O34" i="33"/>
  <c r="N68" i="33"/>
  <c r="O32" i="33"/>
  <c r="N71" i="33"/>
  <c r="O35" i="33"/>
  <c r="O61" i="33"/>
  <c r="P25" i="33"/>
  <c r="N63" i="33"/>
  <c r="O27" i="33"/>
  <c r="N66" i="33"/>
  <c r="O30" i="33"/>
  <c r="N67" i="33"/>
  <c r="O31" i="33"/>
  <c r="O69" i="33"/>
  <c r="P33" i="33"/>
  <c r="O64" i="33"/>
  <c r="P28" i="33"/>
  <c r="N60" i="33"/>
  <c r="O24" i="33"/>
  <c r="N37" i="33"/>
  <c r="O65" i="33"/>
  <c r="P29" i="33"/>
  <c r="N62" i="33"/>
  <c r="O26" i="33"/>
  <c r="M182" i="29"/>
  <c r="M184" i="29" s="1"/>
  <c r="L186" i="29"/>
  <c r="N73" i="29"/>
  <c r="N98" i="28" s="1"/>
  <c r="M178" i="29"/>
  <c r="M179" i="29" s="1"/>
  <c r="H194" i="31"/>
  <c r="M183" i="29"/>
  <c r="M185" i="29" s="1"/>
  <c r="M192" i="29"/>
  <c r="N157" i="29"/>
  <c r="N182" i="29" s="1"/>
  <c r="N176" i="29"/>
  <c r="N190" i="29" s="1"/>
  <c r="Z54" i="32"/>
  <c r="AA24" i="32"/>
  <c r="Z51" i="32"/>
  <c r="AA21" i="32"/>
  <c r="AA57" i="32"/>
  <c r="Z55" i="32"/>
  <c r="AA25" i="32"/>
  <c r="Z50" i="32"/>
  <c r="AA20" i="32"/>
  <c r="Y61" i="32"/>
  <c r="Y104" i="28" s="1"/>
  <c r="Z59" i="32"/>
  <c r="AA29" i="32"/>
  <c r="AA53" i="32"/>
  <c r="AA52" i="32"/>
  <c r="Z58" i="32"/>
  <c r="AA28" i="32"/>
  <c r="Z56" i="32"/>
  <c r="AA26" i="32"/>
  <c r="M29" i="31"/>
  <c r="L168" i="31"/>
  <c r="L149" i="31"/>
  <c r="L65" i="31"/>
  <c r="P25" i="30"/>
  <c r="O164" i="30"/>
  <c r="O145" i="30"/>
  <c r="O61" i="30"/>
  <c r="Q27" i="29"/>
  <c r="P166" i="29"/>
  <c r="P147" i="29"/>
  <c r="P63" i="29"/>
  <c r="M35" i="31"/>
  <c r="L174" i="31"/>
  <c r="L155" i="31"/>
  <c r="L71" i="31"/>
  <c r="Q35" i="29"/>
  <c r="P174" i="29"/>
  <c r="P155" i="29"/>
  <c r="P71" i="29"/>
  <c r="Q24" i="29"/>
  <c r="P163" i="29"/>
  <c r="P144" i="29"/>
  <c r="P60" i="29"/>
  <c r="J184" i="31"/>
  <c r="P30" i="30"/>
  <c r="J190" i="31"/>
  <c r="J192" i="31" s="1"/>
  <c r="J183" i="31"/>
  <c r="J185" i="31" s="1"/>
  <c r="I184" i="31"/>
  <c r="I186" i="31" s="1"/>
  <c r="I196" i="31"/>
  <c r="M24" i="31"/>
  <c r="L144" i="31"/>
  <c r="L163" i="31"/>
  <c r="L60" i="31"/>
  <c r="P29" i="30"/>
  <c r="P32" i="29"/>
  <c r="O152" i="29"/>
  <c r="O171" i="29"/>
  <c r="O68" i="29"/>
  <c r="Q33" i="30"/>
  <c r="P172" i="30"/>
  <c r="P153" i="30"/>
  <c r="P69" i="30"/>
  <c r="P29" i="29"/>
  <c r="O168" i="29"/>
  <c r="O149" i="29"/>
  <c r="O65" i="29"/>
  <c r="Q24" i="30"/>
  <c r="P163" i="30"/>
  <c r="P144" i="30"/>
  <c r="P60" i="30"/>
  <c r="P25" i="29"/>
  <c r="O164" i="29"/>
  <c r="O145" i="29"/>
  <c r="O61" i="29"/>
  <c r="M23" i="31"/>
  <c r="L162" i="31"/>
  <c r="L143" i="31"/>
  <c r="L59" i="31"/>
  <c r="M34" i="31"/>
  <c r="L173" i="31"/>
  <c r="L154" i="31"/>
  <c r="L70" i="31"/>
  <c r="H198" i="31"/>
  <c r="I191" i="31"/>
  <c r="I193" i="31" s="1"/>
  <c r="I197" i="31"/>
  <c r="P31" i="29"/>
  <c r="O170" i="29"/>
  <c r="O151" i="29"/>
  <c r="O67" i="29"/>
  <c r="R27" i="30"/>
  <c r="Q166" i="30"/>
  <c r="Q147" i="30"/>
  <c r="Q63" i="30"/>
  <c r="M31" i="31"/>
  <c r="L170" i="31"/>
  <c r="L151" i="31"/>
  <c r="L67" i="31"/>
  <c r="P31" i="30"/>
  <c r="O170" i="30"/>
  <c r="O151" i="30"/>
  <c r="O67" i="30"/>
  <c r="M25" i="31"/>
  <c r="L164" i="31"/>
  <c r="L145" i="31"/>
  <c r="L61" i="31"/>
  <c r="M27" i="31"/>
  <c r="L166" i="31"/>
  <c r="L147" i="31"/>
  <c r="L63" i="31"/>
  <c r="K73" i="31"/>
  <c r="Q26" i="29"/>
  <c r="P165" i="29"/>
  <c r="P146" i="29"/>
  <c r="P62" i="29"/>
  <c r="P30" i="29"/>
  <c r="O169" i="29"/>
  <c r="O150" i="29"/>
  <c r="O66" i="29"/>
  <c r="M30" i="31"/>
  <c r="L169" i="31"/>
  <c r="L150" i="31"/>
  <c r="L66" i="31"/>
  <c r="K176" i="31"/>
  <c r="M26" i="31"/>
  <c r="L146" i="31"/>
  <c r="L165" i="31"/>
  <c r="L62" i="31"/>
  <c r="Q23" i="30"/>
  <c r="P162" i="30"/>
  <c r="P143" i="30"/>
  <c r="P59" i="30"/>
  <c r="Q23" i="29"/>
  <c r="P162" i="29"/>
  <c r="P143" i="29"/>
  <c r="P59" i="29"/>
  <c r="M33" i="31"/>
  <c r="L172" i="31"/>
  <c r="L153" i="31"/>
  <c r="L69" i="31"/>
  <c r="P28" i="29"/>
  <c r="O167" i="29"/>
  <c r="O148" i="29"/>
  <c r="O64" i="29"/>
  <c r="R28" i="30"/>
  <c r="Q167" i="30"/>
  <c r="Q148" i="30"/>
  <c r="Q64" i="30"/>
  <c r="P34" i="30"/>
  <c r="O173" i="30"/>
  <c r="O154" i="30"/>
  <c r="O70" i="30"/>
  <c r="P26" i="30"/>
  <c r="P35" i="30"/>
  <c r="O174" i="30"/>
  <c r="O155" i="30"/>
  <c r="O71" i="30"/>
  <c r="M28" i="31"/>
  <c r="L167" i="31"/>
  <c r="L148" i="31"/>
  <c r="L64" i="31"/>
  <c r="M32" i="31"/>
  <c r="L171" i="31"/>
  <c r="L152" i="31"/>
  <c r="L68" i="31"/>
  <c r="Q33" i="29"/>
  <c r="P172" i="29"/>
  <c r="P153" i="29"/>
  <c r="P69" i="29"/>
  <c r="P32" i="30"/>
  <c r="P34" i="29"/>
  <c r="O173" i="29"/>
  <c r="O154" i="29"/>
  <c r="O70" i="29"/>
  <c r="K157" i="31"/>
  <c r="M191" i="29"/>
  <c r="M197" i="29"/>
  <c r="J37" i="36"/>
  <c r="G177" i="34"/>
  <c r="G178" i="34" s="1"/>
  <c r="J31" i="32"/>
  <c r="J37" i="34"/>
  <c r="J37" i="35"/>
  <c r="J74" i="31" l="1"/>
  <c r="J18" i="28" s="1"/>
  <c r="N74" i="29"/>
  <c r="N16" i="28" s="1"/>
  <c r="N74" i="35"/>
  <c r="M25" i="28"/>
  <c r="J74" i="30"/>
  <c r="I17" i="28"/>
  <c r="I9" i="28" s="1"/>
  <c r="I74" i="33"/>
  <c r="H23" i="28"/>
  <c r="I74" i="34"/>
  <c r="H24" i="28"/>
  <c r="H8" i="28" s="1"/>
  <c r="I62" i="32"/>
  <c r="H22" i="28"/>
  <c r="I74" i="36"/>
  <c r="H26" i="28"/>
  <c r="H10" i="28" s="1"/>
  <c r="L157" i="30"/>
  <c r="L182" i="30" s="1"/>
  <c r="J184" i="30"/>
  <c r="J186" i="30" s="1"/>
  <c r="J196" i="30"/>
  <c r="M146" i="30"/>
  <c r="M149" i="30"/>
  <c r="M169" i="30"/>
  <c r="M62" i="30"/>
  <c r="M65" i="30"/>
  <c r="M171" i="30"/>
  <c r="M150" i="30"/>
  <c r="M152" i="30"/>
  <c r="M66" i="30"/>
  <c r="M165" i="30"/>
  <c r="M168" i="30"/>
  <c r="M68" i="30"/>
  <c r="L176" i="30"/>
  <c r="K182" i="30"/>
  <c r="K189" i="30"/>
  <c r="K178" i="30"/>
  <c r="K179" i="30" s="1"/>
  <c r="I198" i="30"/>
  <c r="J191" i="30"/>
  <c r="J193" i="30" s="1"/>
  <c r="J197" i="30"/>
  <c r="L73" i="30"/>
  <c r="L99" i="28" s="1"/>
  <c r="I194" i="30"/>
  <c r="K183" i="30"/>
  <c r="K185" i="30" s="1"/>
  <c r="K190" i="30"/>
  <c r="K192" i="30" s="1"/>
  <c r="G27" i="28"/>
  <c r="K74" i="31"/>
  <c r="K18" i="28" s="1"/>
  <c r="M193" i="29"/>
  <c r="J197" i="31"/>
  <c r="L194" i="29"/>
  <c r="N192" i="29"/>
  <c r="M196" i="29"/>
  <c r="M198" i="29" s="1"/>
  <c r="M186" i="29"/>
  <c r="N73" i="33"/>
  <c r="N105" i="28" s="1"/>
  <c r="N109" i="28" s="1"/>
  <c r="P65" i="33"/>
  <c r="Q29" i="33"/>
  <c r="P64" i="33"/>
  <c r="Q28" i="33"/>
  <c r="O67" i="33"/>
  <c r="P31" i="33"/>
  <c r="O63" i="33"/>
  <c r="P27" i="33"/>
  <c r="O71" i="33"/>
  <c r="P35" i="33"/>
  <c r="O70" i="33"/>
  <c r="P34" i="33"/>
  <c r="O62" i="33"/>
  <c r="P26" i="33"/>
  <c r="O60" i="33"/>
  <c r="P24" i="33"/>
  <c r="O37" i="33"/>
  <c r="D38" i="47" s="1"/>
  <c r="P69" i="33"/>
  <c r="Q33" i="33"/>
  <c r="O66" i="33"/>
  <c r="P30" i="33"/>
  <c r="P61" i="33"/>
  <c r="Q25" i="33"/>
  <c r="O68" i="33"/>
  <c r="P32" i="33"/>
  <c r="N158" i="29"/>
  <c r="J193" i="31"/>
  <c r="I194" i="31"/>
  <c r="N183" i="29"/>
  <c r="N185" i="29" s="1"/>
  <c r="N178" i="29"/>
  <c r="N179" i="29" s="1"/>
  <c r="N189" i="29"/>
  <c r="N191" i="29" s="1"/>
  <c r="O157" i="29"/>
  <c r="O176" i="29"/>
  <c r="O183" i="29" s="1"/>
  <c r="O73" i="29"/>
  <c r="O98" i="28" s="1"/>
  <c r="AA55" i="32"/>
  <c r="AA51" i="32"/>
  <c r="AA58" i="32"/>
  <c r="AA50" i="32"/>
  <c r="AA54" i="32"/>
  <c r="AA56" i="32"/>
  <c r="AA59" i="32"/>
  <c r="Z61" i="32"/>
  <c r="Z104" i="28" s="1"/>
  <c r="K189" i="31"/>
  <c r="K182" i="31"/>
  <c r="K178" i="31"/>
  <c r="K179" i="31" s="1"/>
  <c r="N27" i="31"/>
  <c r="M166" i="31"/>
  <c r="M147" i="31"/>
  <c r="M63" i="31"/>
  <c r="N25" i="31"/>
  <c r="M164" i="31"/>
  <c r="M145" i="31"/>
  <c r="M61" i="31"/>
  <c r="Q31" i="30"/>
  <c r="P170" i="30"/>
  <c r="P151" i="30"/>
  <c r="P67" i="30"/>
  <c r="N31" i="31"/>
  <c r="M170" i="31"/>
  <c r="M151" i="31"/>
  <c r="M67" i="31"/>
  <c r="S27" i="30"/>
  <c r="R166" i="30"/>
  <c r="R147" i="30"/>
  <c r="R63" i="30"/>
  <c r="Q31" i="29"/>
  <c r="P151" i="29"/>
  <c r="P170" i="29"/>
  <c r="P67" i="29"/>
  <c r="N34" i="31"/>
  <c r="M173" i="31"/>
  <c r="M154" i="31"/>
  <c r="M70" i="31"/>
  <c r="N23" i="31"/>
  <c r="M162" i="31"/>
  <c r="M143" i="31"/>
  <c r="M59" i="31"/>
  <c r="Q25" i="29"/>
  <c r="P164" i="29"/>
  <c r="P145" i="29"/>
  <c r="P61" i="29"/>
  <c r="R24" i="30"/>
  <c r="Q163" i="30"/>
  <c r="Q144" i="30"/>
  <c r="Q60" i="30"/>
  <c r="Q29" i="29"/>
  <c r="P168" i="29"/>
  <c r="P149" i="29"/>
  <c r="P65" i="29"/>
  <c r="J196" i="31"/>
  <c r="Q34" i="29"/>
  <c r="P173" i="29"/>
  <c r="P154" i="29"/>
  <c r="P70" i="29"/>
  <c r="Q32" i="30"/>
  <c r="R33" i="29"/>
  <c r="Q172" i="29"/>
  <c r="Q153" i="29"/>
  <c r="Q69" i="29"/>
  <c r="N32" i="31"/>
  <c r="M171" i="31"/>
  <c r="M152" i="31"/>
  <c r="M68" i="31"/>
  <c r="N28" i="31"/>
  <c r="M167" i="31"/>
  <c r="M148" i="31"/>
  <c r="M64" i="31"/>
  <c r="Q35" i="30"/>
  <c r="P174" i="30"/>
  <c r="P155" i="30"/>
  <c r="P71" i="30"/>
  <c r="Q26" i="30"/>
  <c r="Q34" i="30"/>
  <c r="P173" i="30"/>
  <c r="P154" i="30"/>
  <c r="P70" i="30"/>
  <c r="S28" i="30"/>
  <c r="R167" i="30"/>
  <c r="R148" i="30"/>
  <c r="R64" i="30"/>
  <c r="Q28" i="29"/>
  <c r="P167" i="29"/>
  <c r="P148" i="29"/>
  <c r="P64" i="29"/>
  <c r="L73" i="31"/>
  <c r="L100" i="28" s="1"/>
  <c r="R33" i="30"/>
  <c r="Q172" i="30"/>
  <c r="Q153" i="30"/>
  <c r="Q69" i="30"/>
  <c r="Q32" i="29"/>
  <c r="P152" i="29"/>
  <c r="P171" i="29"/>
  <c r="P68" i="29"/>
  <c r="Q29" i="30"/>
  <c r="N24" i="31"/>
  <c r="M144" i="31"/>
  <c r="M163" i="31"/>
  <c r="M60" i="31"/>
  <c r="Q30" i="30"/>
  <c r="J186" i="31"/>
  <c r="R24" i="29"/>
  <c r="Q163" i="29"/>
  <c r="Q144" i="29"/>
  <c r="Q60" i="29"/>
  <c r="R35" i="29"/>
  <c r="Q174" i="29"/>
  <c r="Q155" i="29"/>
  <c r="Q71" i="29"/>
  <c r="N35" i="31"/>
  <c r="M174" i="31"/>
  <c r="M155" i="31"/>
  <c r="M71" i="31"/>
  <c r="R27" i="29"/>
  <c r="Q166" i="29"/>
  <c r="Q147" i="29"/>
  <c r="Q63" i="29"/>
  <c r="Q25" i="30"/>
  <c r="P164" i="30"/>
  <c r="P145" i="30"/>
  <c r="P61" i="30"/>
  <c r="N29" i="31"/>
  <c r="M168" i="31"/>
  <c r="M149" i="31"/>
  <c r="M65" i="31"/>
  <c r="N184" i="29"/>
  <c r="K190" i="31"/>
  <c r="K192" i="31" s="1"/>
  <c r="K183" i="31"/>
  <c r="K185" i="31" s="1"/>
  <c r="N30" i="31"/>
  <c r="M169" i="31"/>
  <c r="M150" i="31"/>
  <c r="M66" i="31"/>
  <c r="Q30" i="29"/>
  <c r="P169" i="29"/>
  <c r="P150" i="29"/>
  <c r="P66" i="29"/>
  <c r="R26" i="29"/>
  <c r="Q165" i="29"/>
  <c r="Q146" i="29"/>
  <c r="Q62" i="29"/>
  <c r="L157" i="31"/>
  <c r="I198" i="31"/>
  <c r="N33" i="31"/>
  <c r="M172" i="31"/>
  <c r="M153" i="31"/>
  <c r="M69" i="31"/>
  <c r="R23" i="29"/>
  <c r="Q162" i="29"/>
  <c r="Q143" i="29"/>
  <c r="Q59" i="29"/>
  <c r="R23" i="30"/>
  <c r="Q162" i="30"/>
  <c r="Q143" i="30"/>
  <c r="Q59" i="30"/>
  <c r="N26" i="31"/>
  <c r="M146" i="31"/>
  <c r="M165" i="31"/>
  <c r="M62" i="31"/>
  <c r="L176" i="31"/>
  <c r="K37" i="36"/>
  <c r="H177" i="34"/>
  <c r="H178" i="34" s="1"/>
  <c r="K37" i="34"/>
  <c r="K31" i="32"/>
  <c r="K37" i="35"/>
  <c r="O74" i="29" l="1"/>
  <c r="O16" i="28" s="1"/>
  <c r="O90" i="28"/>
  <c r="O74" i="35"/>
  <c r="N25" i="28"/>
  <c r="K74" i="30"/>
  <c r="J17" i="28"/>
  <c r="J9" i="28" s="1"/>
  <c r="J74" i="36"/>
  <c r="I26" i="28"/>
  <c r="I10" i="28" s="1"/>
  <c r="J74" i="34"/>
  <c r="I24" i="28"/>
  <c r="I8" i="28" s="1"/>
  <c r="J62" i="32"/>
  <c r="I22" i="28"/>
  <c r="J74" i="33"/>
  <c r="I23" i="28"/>
  <c r="L189" i="30"/>
  <c r="L191" i="30" s="1"/>
  <c r="H27" i="28"/>
  <c r="J194" i="30"/>
  <c r="L183" i="30"/>
  <c r="L185" i="30" s="1"/>
  <c r="L190" i="30"/>
  <c r="L192" i="30" s="1"/>
  <c r="M73" i="30"/>
  <c r="M99" i="28" s="1"/>
  <c r="N149" i="30"/>
  <c r="N146" i="30"/>
  <c r="N171" i="30"/>
  <c r="N65" i="30"/>
  <c r="N62" i="30"/>
  <c r="N169" i="30"/>
  <c r="N152" i="30"/>
  <c r="N150" i="30"/>
  <c r="N68" i="30"/>
  <c r="N168" i="30"/>
  <c r="N165" i="30"/>
  <c r="N66" i="30"/>
  <c r="J198" i="30"/>
  <c r="K191" i="30"/>
  <c r="K193" i="30" s="1"/>
  <c r="K197" i="30"/>
  <c r="L178" i="30"/>
  <c r="L179" i="30" s="1"/>
  <c r="M176" i="30"/>
  <c r="K184" i="30"/>
  <c r="K186" i="30" s="1"/>
  <c r="K196" i="30"/>
  <c r="L184" i="30"/>
  <c r="M157" i="30"/>
  <c r="J198" i="31"/>
  <c r="L74" i="31"/>
  <c r="L18" i="28" s="1"/>
  <c r="N186" i="29"/>
  <c r="O158" i="29"/>
  <c r="M194" i="29"/>
  <c r="N193" i="29"/>
  <c r="N196" i="29"/>
  <c r="J194" i="31"/>
  <c r="O73" i="33"/>
  <c r="O105" i="28" s="1"/>
  <c r="O109" i="28" s="1"/>
  <c r="P62" i="33"/>
  <c r="Q26" i="33"/>
  <c r="P71" i="33"/>
  <c r="Q35" i="33"/>
  <c r="P67" i="33"/>
  <c r="Q31" i="33"/>
  <c r="Q65" i="33"/>
  <c r="R29" i="33"/>
  <c r="Q69" i="33"/>
  <c r="R33" i="33"/>
  <c r="P68" i="33"/>
  <c r="Q32" i="33"/>
  <c r="P66" i="33"/>
  <c r="Q30" i="33"/>
  <c r="Q61" i="33"/>
  <c r="R25" i="33"/>
  <c r="P60" i="33"/>
  <c r="Q24" i="33"/>
  <c r="P37" i="33"/>
  <c r="P70" i="33"/>
  <c r="Q34" i="33"/>
  <c r="P63" i="33"/>
  <c r="Q27" i="33"/>
  <c r="Q64" i="33"/>
  <c r="R28" i="33"/>
  <c r="O189" i="29"/>
  <c r="N197" i="29"/>
  <c r="P176" i="29"/>
  <c r="P183" i="29" s="1"/>
  <c r="O190" i="29"/>
  <c r="O182" i="29"/>
  <c r="O196" i="29" s="1"/>
  <c r="O178" i="29"/>
  <c r="O179" i="29" s="1"/>
  <c r="P73" i="29"/>
  <c r="P98" i="28" s="1"/>
  <c r="AA61" i="32"/>
  <c r="AA104" i="28" s="1"/>
  <c r="O26" i="31"/>
  <c r="N165" i="31"/>
  <c r="N146" i="31"/>
  <c r="N62" i="31"/>
  <c r="O33" i="31"/>
  <c r="N172" i="31"/>
  <c r="N153" i="31"/>
  <c r="N69" i="31"/>
  <c r="S26" i="29"/>
  <c r="R165" i="29"/>
  <c r="R146" i="29"/>
  <c r="R62" i="29"/>
  <c r="R30" i="29"/>
  <c r="Q169" i="29"/>
  <c r="Q150" i="29"/>
  <c r="Q66" i="29"/>
  <c r="O30" i="31"/>
  <c r="N169" i="31"/>
  <c r="N150" i="31"/>
  <c r="N66" i="31"/>
  <c r="O29" i="31"/>
  <c r="N168" i="31"/>
  <c r="N149" i="31"/>
  <c r="N65" i="31"/>
  <c r="R25" i="30"/>
  <c r="Q164" i="30"/>
  <c r="Q145" i="30"/>
  <c r="Q61" i="30"/>
  <c r="S27" i="29"/>
  <c r="R166" i="29"/>
  <c r="R147" i="29"/>
  <c r="R63" i="29"/>
  <c r="O35" i="31"/>
  <c r="N174" i="31"/>
  <c r="N155" i="31"/>
  <c r="N71" i="31"/>
  <c r="S35" i="29"/>
  <c r="R174" i="29"/>
  <c r="R155" i="29"/>
  <c r="R71" i="29"/>
  <c r="S24" i="29"/>
  <c r="R163" i="29"/>
  <c r="R144" i="29"/>
  <c r="R60" i="29"/>
  <c r="M157" i="31"/>
  <c r="R29" i="29"/>
  <c r="Q168" i="29"/>
  <c r="Q149" i="29"/>
  <c r="Q65" i="29"/>
  <c r="S24" i="30"/>
  <c r="R163" i="30"/>
  <c r="R144" i="30"/>
  <c r="R60" i="30"/>
  <c r="R25" i="29"/>
  <c r="Q164" i="29"/>
  <c r="Q145" i="29"/>
  <c r="Q61" i="29"/>
  <c r="O23" i="31"/>
  <c r="N143" i="31"/>
  <c r="N162" i="31"/>
  <c r="N59" i="31"/>
  <c r="O34" i="31"/>
  <c r="N173" i="31"/>
  <c r="N154" i="31"/>
  <c r="N70" i="31"/>
  <c r="K191" i="31"/>
  <c r="K193" i="31" s="1"/>
  <c r="K197" i="31"/>
  <c r="L189" i="31"/>
  <c r="L182" i="31"/>
  <c r="L178" i="31"/>
  <c r="L179" i="31" s="1"/>
  <c r="L190" i="31"/>
  <c r="L192" i="31" s="1"/>
  <c r="L183" i="31"/>
  <c r="L185" i="31" s="1"/>
  <c r="S23" i="30"/>
  <c r="R162" i="30"/>
  <c r="R143" i="30"/>
  <c r="R59" i="30"/>
  <c r="S23" i="29"/>
  <c r="R162" i="29"/>
  <c r="R143" i="29"/>
  <c r="R59" i="29"/>
  <c r="R30" i="30"/>
  <c r="O24" i="31"/>
  <c r="N163" i="31"/>
  <c r="N144" i="31"/>
  <c r="N60" i="31"/>
  <c r="R29" i="30"/>
  <c r="R32" i="29"/>
  <c r="Q171" i="29"/>
  <c r="Q152" i="29"/>
  <c r="Q68" i="29"/>
  <c r="S33" i="30"/>
  <c r="R172" i="30"/>
  <c r="R153" i="30"/>
  <c r="R69" i="30"/>
  <c r="R28" i="29"/>
  <c r="Q167" i="29"/>
  <c r="Q148" i="29"/>
  <c r="Q64" i="29"/>
  <c r="T28" i="30"/>
  <c r="S167" i="30"/>
  <c r="S148" i="30"/>
  <c r="S64" i="30"/>
  <c r="R34" i="30"/>
  <c r="Q173" i="30"/>
  <c r="Q154" i="30"/>
  <c r="Q70" i="30"/>
  <c r="R26" i="30"/>
  <c r="R35" i="30"/>
  <c r="Q174" i="30"/>
  <c r="Q155" i="30"/>
  <c r="Q71" i="30"/>
  <c r="O28" i="31"/>
  <c r="N167" i="31"/>
  <c r="N148" i="31"/>
  <c r="N64" i="31"/>
  <c r="O32" i="31"/>
  <c r="N171" i="31"/>
  <c r="N152" i="31"/>
  <c r="N68" i="31"/>
  <c r="M73" i="31"/>
  <c r="M100" i="28" s="1"/>
  <c r="P157" i="29"/>
  <c r="M176" i="31"/>
  <c r="S33" i="29"/>
  <c r="R172" i="29"/>
  <c r="R153" i="29"/>
  <c r="R69" i="29"/>
  <c r="R32" i="30"/>
  <c r="Q173" i="29"/>
  <c r="Q154" i="29"/>
  <c r="Q70" i="29"/>
  <c r="R34" i="29"/>
  <c r="R31" i="29"/>
  <c r="Q151" i="29"/>
  <c r="Q170" i="29"/>
  <c r="Q67" i="29"/>
  <c r="T27" i="30"/>
  <c r="S166" i="30"/>
  <c r="S147" i="30"/>
  <c r="S63" i="30"/>
  <c r="O31" i="31"/>
  <c r="N170" i="31"/>
  <c r="N151" i="31"/>
  <c r="N67" i="31"/>
  <c r="R31" i="30"/>
  <c r="Q170" i="30"/>
  <c r="Q151" i="30"/>
  <c r="Q67" i="30"/>
  <c r="O25" i="31"/>
  <c r="N145" i="31"/>
  <c r="N164" i="31"/>
  <c r="N61" i="31"/>
  <c r="O27" i="31"/>
  <c r="N147" i="31"/>
  <c r="N166" i="31"/>
  <c r="N63" i="31"/>
  <c r="K184" i="31"/>
  <c r="K186" i="31" s="1"/>
  <c r="K196" i="31"/>
  <c r="L37" i="36"/>
  <c r="I177" i="34"/>
  <c r="I178" i="34" s="1"/>
  <c r="L37" i="34"/>
  <c r="L31" i="32"/>
  <c r="L37" i="35"/>
  <c r="P74" i="35" l="1"/>
  <c r="O25" i="28"/>
  <c r="P74" i="29"/>
  <c r="P16" i="28" s="1"/>
  <c r="K194" i="30"/>
  <c r="L196" i="30"/>
  <c r="L74" i="30"/>
  <c r="L17" i="28" s="1"/>
  <c r="L9" i="28" s="1"/>
  <c r="K17" i="28"/>
  <c r="K9" i="28" s="1"/>
  <c r="K74" i="33"/>
  <c r="J23" i="28"/>
  <c r="K74" i="36"/>
  <c r="J26" i="28"/>
  <c r="J10" i="28" s="1"/>
  <c r="K74" i="34"/>
  <c r="J24" i="28"/>
  <c r="J8" i="28" s="1"/>
  <c r="K62" i="32"/>
  <c r="J22" i="28"/>
  <c r="I27" i="28"/>
  <c r="L186" i="30"/>
  <c r="N194" i="29"/>
  <c r="N198" i="29"/>
  <c r="L197" i="30"/>
  <c r="N176" i="30"/>
  <c r="N183" i="30" s="1"/>
  <c r="M183" i="30"/>
  <c r="M185" i="30" s="1"/>
  <c r="M190" i="30"/>
  <c r="M192" i="30" s="1"/>
  <c r="N157" i="30"/>
  <c r="K198" i="30"/>
  <c r="L193" i="30"/>
  <c r="N73" i="30"/>
  <c r="N99" i="28" s="1"/>
  <c r="M182" i="30"/>
  <c r="M189" i="30"/>
  <c r="M178" i="30"/>
  <c r="M179" i="30" s="1"/>
  <c r="O66" i="30"/>
  <c r="O65" i="30"/>
  <c r="O165" i="30"/>
  <c r="O171" i="30"/>
  <c r="O152" i="30"/>
  <c r="O68" i="30"/>
  <c r="O169" i="30"/>
  <c r="O168" i="30"/>
  <c r="O146" i="30"/>
  <c r="O150" i="30"/>
  <c r="O149" i="30"/>
  <c r="O62" i="30"/>
  <c r="M74" i="31"/>
  <c r="M18" i="28" s="1"/>
  <c r="Q63" i="33"/>
  <c r="R27" i="33"/>
  <c r="Q60" i="33"/>
  <c r="R24" i="33"/>
  <c r="Q37" i="33"/>
  <c r="Q66" i="33"/>
  <c r="R30" i="33"/>
  <c r="R69" i="33"/>
  <c r="S33" i="33"/>
  <c r="Q67" i="33"/>
  <c r="R31" i="33"/>
  <c r="Q62" i="33"/>
  <c r="R26" i="33"/>
  <c r="R64" i="33"/>
  <c r="S28" i="33"/>
  <c r="Q70" i="33"/>
  <c r="R34" i="33"/>
  <c r="P73" i="33"/>
  <c r="P105" i="28" s="1"/>
  <c r="P109" i="28" s="1"/>
  <c r="R61" i="33"/>
  <c r="S25" i="33"/>
  <c r="Q68" i="33"/>
  <c r="R32" i="33"/>
  <c r="R65" i="33"/>
  <c r="S29" i="33"/>
  <c r="Q71" i="33"/>
  <c r="R35" i="33"/>
  <c r="O197" i="29"/>
  <c r="O198" i="29" s="1"/>
  <c r="P190" i="29"/>
  <c r="Q176" i="29"/>
  <c r="Q183" i="29" s="1"/>
  <c r="K198" i="31"/>
  <c r="Q157" i="29"/>
  <c r="Q182" i="29" s="1"/>
  <c r="Q73" i="29"/>
  <c r="P178" i="29"/>
  <c r="P179" i="29" s="1"/>
  <c r="P182" i="29"/>
  <c r="P196" i="29" s="1"/>
  <c r="P189" i="29"/>
  <c r="T23" i="29"/>
  <c r="S162" i="29"/>
  <c r="S143" i="29"/>
  <c r="S59" i="29"/>
  <c r="T23" i="30"/>
  <c r="S162" i="30"/>
  <c r="S143" i="30"/>
  <c r="S59" i="30"/>
  <c r="N73" i="31"/>
  <c r="N100" i="28" s="1"/>
  <c r="M189" i="31"/>
  <c r="M182" i="31"/>
  <c r="M178" i="31"/>
  <c r="M179" i="31" s="1"/>
  <c r="T24" i="29"/>
  <c r="S163" i="29"/>
  <c r="S144" i="29"/>
  <c r="S60" i="29"/>
  <c r="T35" i="29"/>
  <c r="S174" i="29"/>
  <c r="S155" i="29"/>
  <c r="S71" i="29"/>
  <c r="P35" i="31"/>
  <c r="O174" i="31"/>
  <c r="O155" i="31"/>
  <c r="O71" i="31"/>
  <c r="T27" i="29"/>
  <c r="S166" i="29"/>
  <c r="S147" i="29"/>
  <c r="S63" i="29"/>
  <c r="S25" i="30"/>
  <c r="R164" i="30"/>
  <c r="R145" i="30"/>
  <c r="R61" i="30"/>
  <c r="P29" i="31"/>
  <c r="O168" i="31"/>
  <c r="O149" i="31"/>
  <c r="O65" i="31"/>
  <c r="P33" i="31"/>
  <c r="O172" i="31"/>
  <c r="O153" i="31"/>
  <c r="O69" i="31"/>
  <c r="P26" i="31"/>
  <c r="O165" i="31"/>
  <c r="O146" i="31"/>
  <c r="O62" i="31"/>
  <c r="L184" i="31"/>
  <c r="L186" i="31" s="1"/>
  <c r="L196" i="31"/>
  <c r="N176" i="31"/>
  <c r="S32" i="30"/>
  <c r="T33" i="29"/>
  <c r="S172" i="29"/>
  <c r="S153" i="29"/>
  <c r="S69" i="29"/>
  <c r="M190" i="31"/>
  <c r="M192" i="31" s="1"/>
  <c r="M183" i="31"/>
  <c r="M185" i="31" s="1"/>
  <c r="P32" i="31"/>
  <c r="O171" i="31"/>
  <c r="O152" i="31"/>
  <c r="O68" i="31"/>
  <c r="P28" i="31"/>
  <c r="O167" i="31"/>
  <c r="O148" i="31"/>
  <c r="O64" i="31"/>
  <c r="S35" i="30"/>
  <c r="R174" i="30"/>
  <c r="R155" i="30"/>
  <c r="R71" i="30"/>
  <c r="S26" i="30"/>
  <c r="S34" i="30"/>
  <c r="R173" i="30"/>
  <c r="R154" i="30"/>
  <c r="R70" i="30"/>
  <c r="U28" i="30"/>
  <c r="T167" i="30"/>
  <c r="T148" i="30"/>
  <c r="T64" i="30"/>
  <c r="S28" i="29"/>
  <c r="R167" i="29"/>
  <c r="R148" i="29"/>
  <c r="R64" i="29"/>
  <c r="T33" i="30"/>
  <c r="S172" i="30"/>
  <c r="S153" i="30"/>
  <c r="S69" i="30"/>
  <c r="S32" i="29"/>
  <c r="R152" i="29"/>
  <c r="R171" i="29"/>
  <c r="R68" i="29"/>
  <c r="S29" i="30"/>
  <c r="P24" i="31"/>
  <c r="O163" i="31"/>
  <c r="O144" i="31"/>
  <c r="O60" i="31"/>
  <c r="P158" i="29"/>
  <c r="L197" i="31"/>
  <c r="L191" i="31"/>
  <c r="L193" i="31" s="1"/>
  <c r="N157" i="31"/>
  <c r="P30" i="31"/>
  <c r="O169" i="31"/>
  <c r="O150" i="31"/>
  <c r="O66" i="31"/>
  <c r="S30" i="29"/>
  <c r="R169" i="29"/>
  <c r="R150" i="29"/>
  <c r="R66" i="29"/>
  <c r="T26" i="29"/>
  <c r="S165" i="29"/>
  <c r="S146" i="29"/>
  <c r="S62" i="29"/>
  <c r="P27" i="31"/>
  <c r="O166" i="31"/>
  <c r="O147" i="31"/>
  <c r="O63" i="31"/>
  <c r="P25" i="31"/>
  <c r="O145" i="31"/>
  <c r="O164" i="31"/>
  <c r="O61" i="31"/>
  <c r="S31" i="30"/>
  <c r="R170" i="30"/>
  <c r="R151" i="30"/>
  <c r="R67" i="30"/>
  <c r="P31" i="31"/>
  <c r="O170" i="31"/>
  <c r="O151" i="31"/>
  <c r="O67" i="31"/>
  <c r="U27" i="30"/>
  <c r="T166" i="30"/>
  <c r="T147" i="30"/>
  <c r="T63" i="30"/>
  <c r="S31" i="29"/>
  <c r="R170" i="29"/>
  <c r="R151" i="29"/>
  <c r="R67" i="29"/>
  <c r="S34" i="29"/>
  <c r="R173" i="29"/>
  <c r="R154" i="29"/>
  <c r="R70" i="29"/>
  <c r="S30" i="30"/>
  <c r="K194" i="31"/>
  <c r="P34" i="31"/>
  <c r="O173" i="31"/>
  <c r="O154" i="31"/>
  <c r="O70" i="31"/>
  <c r="P23" i="31"/>
  <c r="O143" i="31"/>
  <c r="O162" i="31"/>
  <c r="O59" i="31"/>
  <c r="S25" i="29"/>
  <c r="R164" i="29"/>
  <c r="R145" i="29"/>
  <c r="R61" i="29"/>
  <c r="T24" i="30"/>
  <c r="S163" i="30"/>
  <c r="S144" i="30"/>
  <c r="S60" i="30"/>
  <c r="S29" i="29"/>
  <c r="R168" i="29"/>
  <c r="R149" i="29"/>
  <c r="R65" i="29"/>
  <c r="M37" i="36"/>
  <c r="J177" i="34"/>
  <c r="J178" i="34" s="1"/>
  <c r="M37" i="34"/>
  <c r="M31" i="32"/>
  <c r="M37" i="35"/>
  <c r="P90" i="28" l="1"/>
  <c r="Q74" i="29"/>
  <c r="Q16" i="28" s="1"/>
  <c r="Q98" i="28"/>
  <c r="Q90" i="28" s="1"/>
  <c r="Q74" i="35"/>
  <c r="P25" i="28"/>
  <c r="M74" i="30"/>
  <c r="M17" i="28" s="1"/>
  <c r="M9" i="28" s="1"/>
  <c r="L198" i="30"/>
  <c r="L62" i="32"/>
  <c r="K22" i="28"/>
  <c r="L74" i="36"/>
  <c r="K26" i="28"/>
  <c r="K10" i="28" s="1"/>
  <c r="L74" i="34"/>
  <c r="K24" i="28"/>
  <c r="K8" i="28" s="1"/>
  <c r="L74" i="33"/>
  <c r="K23" i="28"/>
  <c r="J27" i="28"/>
  <c r="L194" i="30"/>
  <c r="N190" i="30"/>
  <c r="N192" i="30" s="1"/>
  <c r="L194" i="31"/>
  <c r="O73" i="30"/>
  <c r="O157" i="30"/>
  <c r="M196" i="30"/>
  <c r="M184" i="30"/>
  <c r="M186" i="30" s="1"/>
  <c r="N189" i="30"/>
  <c r="N182" i="30"/>
  <c r="N178" i="30"/>
  <c r="N179" i="30" s="1"/>
  <c r="N185" i="30"/>
  <c r="P65" i="30"/>
  <c r="P66" i="30"/>
  <c r="P169" i="30"/>
  <c r="P150" i="30"/>
  <c r="P171" i="30"/>
  <c r="P165" i="30"/>
  <c r="P152" i="30"/>
  <c r="P168" i="30"/>
  <c r="P146" i="30"/>
  <c r="P68" i="30"/>
  <c r="P62" i="30"/>
  <c r="P149" i="30"/>
  <c r="O176" i="30"/>
  <c r="M191" i="30"/>
  <c r="M193" i="30" s="1"/>
  <c r="M197" i="30"/>
  <c r="N74" i="31"/>
  <c r="N18" i="28" s="1"/>
  <c r="S65" i="33"/>
  <c r="T29" i="33"/>
  <c r="S61" i="33"/>
  <c r="T25" i="33"/>
  <c r="R60" i="33"/>
  <c r="S24" i="33"/>
  <c r="R37" i="33"/>
  <c r="S64" i="33"/>
  <c r="T28" i="33"/>
  <c r="R67" i="33"/>
  <c r="S31" i="33"/>
  <c r="R66" i="33"/>
  <c r="S30" i="33"/>
  <c r="Q73" i="33"/>
  <c r="Q105" i="28" s="1"/>
  <c r="Q109" i="28" s="1"/>
  <c r="R71" i="33"/>
  <c r="S35" i="33"/>
  <c r="R68" i="33"/>
  <c r="S32" i="33"/>
  <c r="R63" i="33"/>
  <c r="S27" i="33"/>
  <c r="R70" i="33"/>
  <c r="S34" i="33"/>
  <c r="R62" i="33"/>
  <c r="S26" i="33"/>
  <c r="S69" i="33"/>
  <c r="T33" i="33"/>
  <c r="P197" i="29"/>
  <c r="P198" i="29" s="1"/>
  <c r="Q158" i="29"/>
  <c r="R176" i="29"/>
  <c r="R190" i="29" s="1"/>
  <c r="Q190" i="29"/>
  <c r="Q189" i="29"/>
  <c r="O73" i="31"/>
  <c r="Q178" i="29"/>
  <c r="Q179" i="29" s="1"/>
  <c r="Q196" i="29"/>
  <c r="R157" i="29"/>
  <c r="R182" i="29" s="1"/>
  <c r="O176" i="31"/>
  <c r="O183" i="31" s="1"/>
  <c r="R73" i="29"/>
  <c r="R98" i="28" s="1"/>
  <c r="R90" i="28" s="1"/>
  <c r="O157" i="31"/>
  <c r="U23" i="30"/>
  <c r="T162" i="30"/>
  <c r="T143" i="30"/>
  <c r="T59" i="30"/>
  <c r="U23" i="29"/>
  <c r="T162" i="29"/>
  <c r="T143" i="29"/>
  <c r="T59" i="29"/>
  <c r="T29" i="29"/>
  <c r="S168" i="29"/>
  <c r="S149" i="29"/>
  <c r="S65" i="29"/>
  <c r="U24" i="30"/>
  <c r="T163" i="30"/>
  <c r="T144" i="30"/>
  <c r="T60" i="30"/>
  <c r="T25" i="29"/>
  <c r="S164" i="29"/>
  <c r="S145" i="29"/>
  <c r="S61" i="29"/>
  <c r="Q23" i="31"/>
  <c r="P162" i="31"/>
  <c r="P143" i="31"/>
  <c r="P59" i="31"/>
  <c r="Q34" i="31"/>
  <c r="P173" i="31"/>
  <c r="P154" i="31"/>
  <c r="P70" i="31"/>
  <c r="U26" i="29"/>
  <c r="T165" i="29"/>
  <c r="T146" i="29"/>
  <c r="T62" i="29"/>
  <c r="T30" i="29"/>
  <c r="S169" i="29"/>
  <c r="S150" i="29"/>
  <c r="S66" i="29"/>
  <c r="Q30" i="31"/>
  <c r="P169" i="31"/>
  <c r="P150" i="31"/>
  <c r="P66" i="31"/>
  <c r="U33" i="29"/>
  <c r="T172" i="29"/>
  <c r="T153" i="29"/>
  <c r="T69" i="29"/>
  <c r="T32" i="30"/>
  <c r="L198" i="31"/>
  <c r="Q26" i="31"/>
  <c r="P146" i="31"/>
  <c r="P165" i="31"/>
  <c r="P62" i="31"/>
  <c r="Q33" i="31"/>
  <c r="P172" i="31"/>
  <c r="P153" i="31"/>
  <c r="P69" i="31"/>
  <c r="M184" i="31"/>
  <c r="M186" i="31" s="1"/>
  <c r="M196" i="31"/>
  <c r="T34" i="29"/>
  <c r="S173" i="29"/>
  <c r="S154" i="29"/>
  <c r="S70" i="29"/>
  <c r="T31" i="29"/>
  <c r="S170" i="29"/>
  <c r="S151" i="29"/>
  <c r="S67" i="29"/>
  <c r="V27" i="30"/>
  <c r="U166" i="30"/>
  <c r="U147" i="30"/>
  <c r="U63" i="30"/>
  <c r="Q31" i="31"/>
  <c r="P170" i="31"/>
  <c r="P151" i="31"/>
  <c r="P67" i="31"/>
  <c r="T31" i="30"/>
  <c r="S170" i="30"/>
  <c r="S151" i="30"/>
  <c r="S67" i="30"/>
  <c r="Q25" i="31"/>
  <c r="P164" i="31"/>
  <c r="P145" i="31"/>
  <c r="P61" i="31"/>
  <c r="Q27" i="31"/>
  <c r="P166" i="31"/>
  <c r="P147" i="31"/>
  <c r="P63" i="31"/>
  <c r="N189" i="31"/>
  <c r="N182" i="31"/>
  <c r="N178" i="31"/>
  <c r="N179" i="31" s="1"/>
  <c r="M191" i="31"/>
  <c r="M193" i="31" s="1"/>
  <c r="M197" i="31"/>
  <c r="T30" i="30"/>
  <c r="Q24" i="31"/>
  <c r="P144" i="31"/>
  <c r="P163" i="31"/>
  <c r="P60" i="31"/>
  <c r="T29" i="30"/>
  <c r="T32" i="29"/>
  <c r="S152" i="29"/>
  <c r="S171" i="29"/>
  <c r="S68" i="29"/>
  <c r="U33" i="30"/>
  <c r="T172" i="30"/>
  <c r="T153" i="30"/>
  <c r="T69" i="30"/>
  <c r="T28" i="29"/>
  <c r="S167" i="29"/>
  <c r="S148" i="29"/>
  <c r="S64" i="29"/>
  <c r="V28" i="30"/>
  <c r="U167" i="30"/>
  <c r="U148" i="30"/>
  <c r="U64" i="30"/>
  <c r="T34" i="30"/>
  <c r="S173" i="30"/>
  <c r="S154" i="30"/>
  <c r="S70" i="30"/>
  <c r="T26" i="30"/>
  <c r="T35" i="30"/>
  <c r="S174" i="30"/>
  <c r="S155" i="30"/>
  <c r="S71" i="30"/>
  <c r="Q28" i="31"/>
  <c r="P167" i="31"/>
  <c r="P148" i="31"/>
  <c r="P64" i="31"/>
  <c r="Q32" i="31"/>
  <c r="P171" i="31"/>
  <c r="P152" i="31"/>
  <c r="P68" i="31"/>
  <c r="N190" i="31"/>
  <c r="N192" i="31" s="1"/>
  <c r="N183" i="31"/>
  <c r="N185" i="31" s="1"/>
  <c r="Q29" i="31"/>
  <c r="P168" i="31"/>
  <c r="P149" i="31"/>
  <c r="P65" i="31"/>
  <c r="T25" i="30"/>
  <c r="S164" i="30"/>
  <c r="S145" i="30"/>
  <c r="S61" i="30"/>
  <c r="U27" i="29"/>
  <c r="T166" i="29"/>
  <c r="T147" i="29"/>
  <c r="T63" i="29"/>
  <c r="Q35" i="31"/>
  <c r="P174" i="31"/>
  <c r="P155" i="31"/>
  <c r="P71" i="31"/>
  <c r="U35" i="29"/>
  <c r="T174" i="29"/>
  <c r="T155" i="29"/>
  <c r="T71" i="29"/>
  <c r="U24" i="29"/>
  <c r="T163" i="29"/>
  <c r="T144" i="29"/>
  <c r="T60" i="29"/>
  <c r="N37" i="36"/>
  <c r="K177" i="34"/>
  <c r="K178" i="34" s="1"/>
  <c r="N31" i="32"/>
  <c r="N37" i="34"/>
  <c r="N37" i="35"/>
  <c r="O99" i="28" l="1"/>
  <c r="O91" i="28" s="1"/>
  <c r="O100" i="28"/>
  <c r="O92" i="28" s="1"/>
  <c r="R74" i="29"/>
  <c r="R16" i="28" s="1"/>
  <c r="R74" i="35"/>
  <c r="Q25" i="28"/>
  <c r="N74" i="30"/>
  <c r="N17" i="28" s="1"/>
  <c r="N9" i="28" s="1"/>
  <c r="M198" i="30"/>
  <c r="M74" i="34"/>
  <c r="L24" i="28"/>
  <c r="L8" i="28" s="1"/>
  <c r="M62" i="32"/>
  <c r="L22" i="28"/>
  <c r="M74" i="33"/>
  <c r="L23" i="28"/>
  <c r="M74" i="36"/>
  <c r="L26" i="28"/>
  <c r="L10" i="28" s="1"/>
  <c r="K27" i="28"/>
  <c r="M194" i="30"/>
  <c r="P176" i="30"/>
  <c r="P183" i="30" s="1"/>
  <c r="P157" i="30"/>
  <c r="P182" i="30" s="1"/>
  <c r="Q150" i="30"/>
  <c r="Q168" i="30"/>
  <c r="Q165" i="30"/>
  <c r="Q171" i="30"/>
  <c r="Q65" i="30"/>
  <c r="Q68" i="30"/>
  <c r="Q66" i="30"/>
  <c r="Q149" i="30"/>
  <c r="Q146" i="30"/>
  <c r="Q152" i="30"/>
  <c r="Q62" i="30"/>
  <c r="Q169" i="30"/>
  <c r="N191" i="30"/>
  <c r="N193" i="30" s="1"/>
  <c r="N197" i="30"/>
  <c r="P73" i="30"/>
  <c r="O190" i="30"/>
  <c r="O183" i="30"/>
  <c r="N196" i="30"/>
  <c r="N184" i="30"/>
  <c r="N186" i="30" s="1"/>
  <c r="O189" i="30"/>
  <c r="O178" i="30"/>
  <c r="O179" i="30" s="1"/>
  <c r="O182" i="30"/>
  <c r="O74" i="31"/>
  <c r="O18" i="28" s="1"/>
  <c r="R183" i="29"/>
  <c r="R196" i="29" s="1"/>
  <c r="S71" i="33"/>
  <c r="T35" i="33"/>
  <c r="T61" i="33"/>
  <c r="U25" i="33"/>
  <c r="T69" i="33"/>
  <c r="U33" i="33"/>
  <c r="S70" i="33"/>
  <c r="T34" i="33"/>
  <c r="S67" i="33"/>
  <c r="T31" i="33"/>
  <c r="S68" i="33"/>
  <c r="T32" i="33"/>
  <c r="S60" i="33"/>
  <c r="T24" i="33"/>
  <c r="S37" i="33"/>
  <c r="T65" i="33"/>
  <c r="U29" i="33"/>
  <c r="S62" i="33"/>
  <c r="T26" i="33"/>
  <c r="S63" i="33"/>
  <c r="T27" i="33"/>
  <c r="S66" i="33"/>
  <c r="T30" i="33"/>
  <c r="T64" i="33"/>
  <c r="U28" i="33"/>
  <c r="R73" i="33"/>
  <c r="R105" i="28" s="1"/>
  <c r="R109" i="28" s="1"/>
  <c r="Q197" i="29"/>
  <c r="Q198" i="29" s="1"/>
  <c r="S157" i="29"/>
  <c r="S182" i="29" s="1"/>
  <c r="O190" i="31"/>
  <c r="R189" i="29"/>
  <c r="R197" i="29" s="1"/>
  <c r="R178" i="29"/>
  <c r="R179" i="29" s="1"/>
  <c r="S73" i="29"/>
  <c r="S98" i="28" s="1"/>
  <c r="S90" i="28" s="1"/>
  <c r="R158" i="29"/>
  <c r="S176" i="29"/>
  <c r="S183" i="29" s="1"/>
  <c r="M194" i="31"/>
  <c r="V24" i="29"/>
  <c r="U163" i="29"/>
  <c r="U144" i="29"/>
  <c r="U60" i="29"/>
  <c r="V35" i="29"/>
  <c r="U174" i="29"/>
  <c r="U155" i="29"/>
  <c r="U71" i="29"/>
  <c r="R35" i="31"/>
  <c r="Q174" i="31"/>
  <c r="Q155" i="31"/>
  <c r="Q71" i="31"/>
  <c r="V27" i="29"/>
  <c r="U166" i="29"/>
  <c r="U147" i="29"/>
  <c r="U63" i="29"/>
  <c r="U25" i="30"/>
  <c r="T164" i="30"/>
  <c r="T145" i="30"/>
  <c r="T61" i="30"/>
  <c r="R29" i="31"/>
  <c r="Q168" i="31"/>
  <c r="Q149" i="31"/>
  <c r="Q65" i="31"/>
  <c r="P176" i="31"/>
  <c r="R32" i="31"/>
  <c r="Q171" i="31"/>
  <c r="Q152" i="31"/>
  <c r="Q68" i="31"/>
  <c r="R28" i="31"/>
  <c r="Q167" i="31"/>
  <c r="Q148" i="31"/>
  <c r="Q64" i="31"/>
  <c r="U35" i="30"/>
  <c r="T174" i="30"/>
  <c r="T155" i="30"/>
  <c r="T71" i="30"/>
  <c r="U26" i="30"/>
  <c r="U34" i="30"/>
  <c r="T173" i="30"/>
  <c r="T154" i="30"/>
  <c r="T70" i="30"/>
  <c r="W28" i="30"/>
  <c r="V167" i="30"/>
  <c r="V148" i="30"/>
  <c r="V64" i="30"/>
  <c r="U28" i="29"/>
  <c r="T167" i="29"/>
  <c r="T148" i="29"/>
  <c r="T64" i="29"/>
  <c r="V33" i="30"/>
  <c r="U172" i="30"/>
  <c r="U153" i="30"/>
  <c r="U69" i="30"/>
  <c r="U32" i="29"/>
  <c r="T152" i="29"/>
  <c r="T171" i="29"/>
  <c r="T68" i="29"/>
  <c r="U29" i="30"/>
  <c r="R24" i="31"/>
  <c r="Q144" i="31"/>
  <c r="Q163" i="31"/>
  <c r="Q60" i="31"/>
  <c r="N184" i="31"/>
  <c r="N186" i="31" s="1"/>
  <c r="N196" i="31"/>
  <c r="R34" i="31"/>
  <c r="Q173" i="31"/>
  <c r="Q154" i="31"/>
  <c r="Q70" i="31"/>
  <c r="R23" i="31"/>
  <c r="Q162" i="31"/>
  <c r="Q143" i="31"/>
  <c r="Q59" i="31"/>
  <c r="U25" i="29"/>
  <c r="T164" i="29"/>
  <c r="T145" i="29"/>
  <c r="T61" i="29"/>
  <c r="V24" i="30"/>
  <c r="U163" i="30"/>
  <c r="U144" i="30"/>
  <c r="U60" i="30"/>
  <c r="U29" i="29"/>
  <c r="T168" i="29"/>
  <c r="T149" i="29"/>
  <c r="T65" i="29"/>
  <c r="O178" i="31"/>
  <c r="O179" i="31" s="1"/>
  <c r="O182" i="31"/>
  <c r="O196" i="31" s="1"/>
  <c r="O189" i="31"/>
  <c r="U30" i="30"/>
  <c r="N191" i="31"/>
  <c r="N193" i="31" s="1"/>
  <c r="N197" i="31"/>
  <c r="R27" i="31"/>
  <c r="Q166" i="31"/>
  <c r="Q147" i="31"/>
  <c r="Q63" i="31"/>
  <c r="R25" i="31"/>
  <c r="Q164" i="31"/>
  <c r="Q145" i="31"/>
  <c r="Q61" i="31"/>
  <c r="U31" i="30"/>
  <c r="T170" i="30"/>
  <c r="T151" i="30"/>
  <c r="T67" i="30"/>
  <c r="R31" i="31"/>
  <c r="Q170" i="31"/>
  <c r="Q151" i="31"/>
  <c r="Q67" i="31"/>
  <c r="W27" i="30"/>
  <c r="V166" i="30"/>
  <c r="V147" i="30"/>
  <c r="V63" i="30"/>
  <c r="U31" i="29"/>
  <c r="T151" i="29"/>
  <c r="T170" i="29"/>
  <c r="T67" i="29"/>
  <c r="U34" i="29"/>
  <c r="T173" i="29"/>
  <c r="T154" i="29"/>
  <c r="T70" i="29"/>
  <c r="M198" i="31"/>
  <c r="V33" i="29"/>
  <c r="U172" i="29"/>
  <c r="U153" i="29"/>
  <c r="U69" i="29"/>
  <c r="R30" i="31"/>
  <c r="Q169" i="31"/>
  <c r="Q150" i="31"/>
  <c r="Q66" i="31"/>
  <c r="U30" i="29"/>
  <c r="T169" i="29"/>
  <c r="T150" i="29"/>
  <c r="T66" i="29"/>
  <c r="V26" i="29"/>
  <c r="U165" i="29"/>
  <c r="U146" i="29"/>
  <c r="U62" i="29"/>
  <c r="P73" i="31"/>
  <c r="V23" i="29"/>
  <c r="U162" i="29"/>
  <c r="U143" i="29"/>
  <c r="U59" i="29"/>
  <c r="V23" i="30"/>
  <c r="U162" i="30"/>
  <c r="U143" i="30"/>
  <c r="U59" i="30"/>
  <c r="R33" i="31"/>
  <c r="Q172" i="31"/>
  <c r="Q153" i="31"/>
  <c r="Q69" i="31"/>
  <c r="R26" i="31"/>
  <c r="Q146" i="31"/>
  <c r="Q165" i="31"/>
  <c r="Q62" i="31"/>
  <c r="U32" i="30"/>
  <c r="P157" i="31"/>
  <c r="O37" i="36"/>
  <c r="D41" i="47" s="1"/>
  <c r="L177" i="34"/>
  <c r="L178" i="34" s="1"/>
  <c r="O31" i="32"/>
  <c r="D37" i="47" s="1"/>
  <c r="O37" i="34"/>
  <c r="D39" i="47" s="1"/>
  <c r="O37" i="35"/>
  <c r="D40" i="47" s="1"/>
  <c r="S74" i="35" l="1"/>
  <c r="R25" i="28"/>
  <c r="P100" i="28"/>
  <c r="P92" i="28" s="1"/>
  <c r="P99" i="28"/>
  <c r="P91" i="28" s="1"/>
  <c r="S74" i="29"/>
  <c r="S16" i="28" s="1"/>
  <c r="O74" i="30"/>
  <c r="N74" i="33"/>
  <c r="M23" i="28"/>
  <c r="N62" i="32"/>
  <c r="M22" i="28"/>
  <c r="N74" i="36"/>
  <c r="M26" i="28"/>
  <c r="M10" i="28" s="1"/>
  <c r="N74" i="34"/>
  <c r="M24" i="28"/>
  <c r="M8" i="28" s="1"/>
  <c r="L27" i="28"/>
  <c r="P178" i="30"/>
  <c r="P179" i="30" s="1"/>
  <c r="P189" i="30"/>
  <c r="O196" i="30"/>
  <c r="P190" i="30"/>
  <c r="P196" i="30"/>
  <c r="O197" i="30"/>
  <c r="Q157" i="30"/>
  <c r="Q189" i="30" s="1"/>
  <c r="Q73" i="30"/>
  <c r="Q99" i="28" s="1"/>
  <c r="Q91" i="28" s="1"/>
  <c r="Q176" i="30"/>
  <c r="Q183" i="30" s="1"/>
  <c r="N198" i="30"/>
  <c r="N194" i="30"/>
  <c r="R152" i="30"/>
  <c r="R66" i="30"/>
  <c r="R68" i="30"/>
  <c r="R165" i="30"/>
  <c r="R168" i="30"/>
  <c r="R146" i="30"/>
  <c r="R149" i="30"/>
  <c r="R169" i="30"/>
  <c r="R171" i="30"/>
  <c r="R62" i="30"/>
  <c r="R65" i="30"/>
  <c r="R150" i="30"/>
  <c r="P74" i="31"/>
  <c r="P18" i="28" s="1"/>
  <c r="S190" i="29"/>
  <c r="S158" i="29"/>
  <c r="T66" i="33"/>
  <c r="U30" i="33"/>
  <c r="T62" i="33"/>
  <c r="U26" i="33"/>
  <c r="T60" i="33"/>
  <c r="U24" i="33"/>
  <c r="T37" i="33"/>
  <c r="T67" i="33"/>
  <c r="U31" i="33"/>
  <c r="U69" i="33"/>
  <c r="V33" i="33"/>
  <c r="T71" i="33"/>
  <c r="U35" i="33"/>
  <c r="U64" i="33"/>
  <c r="V28" i="33"/>
  <c r="T63" i="33"/>
  <c r="U27" i="33"/>
  <c r="U65" i="33"/>
  <c r="V29" i="33"/>
  <c r="S73" i="33"/>
  <c r="S105" i="28" s="1"/>
  <c r="S109" i="28" s="1"/>
  <c r="T68" i="33"/>
  <c r="U32" i="33"/>
  <c r="T70" i="33"/>
  <c r="U34" i="33"/>
  <c r="U61" i="33"/>
  <c r="V25" i="33"/>
  <c r="S189" i="29"/>
  <c r="S178" i="29"/>
  <c r="S179" i="29" s="1"/>
  <c r="T176" i="29"/>
  <c r="T183" i="29" s="1"/>
  <c r="N194" i="31"/>
  <c r="O197" i="31"/>
  <c r="O198" i="31" s="1"/>
  <c r="T73" i="29"/>
  <c r="R198" i="29"/>
  <c r="P178" i="31"/>
  <c r="P179" i="31" s="1"/>
  <c r="P182" i="31"/>
  <c r="P189" i="31"/>
  <c r="V32" i="30"/>
  <c r="S26" i="31"/>
  <c r="R165" i="31"/>
  <c r="R146" i="31"/>
  <c r="R62" i="31"/>
  <c r="S33" i="31"/>
  <c r="R172" i="31"/>
  <c r="R153" i="31"/>
  <c r="R69" i="31"/>
  <c r="W23" i="30"/>
  <c r="V162" i="30"/>
  <c r="V143" i="30"/>
  <c r="V59" i="30"/>
  <c r="W23" i="29"/>
  <c r="V162" i="29"/>
  <c r="V143" i="29"/>
  <c r="V59" i="29"/>
  <c r="V30" i="30"/>
  <c r="S24" i="31"/>
  <c r="R163" i="31"/>
  <c r="R144" i="31"/>
  <c r="R60" i="31"/>
  <c r="V29" i="30"/>
  <c r="V32" i="29"/>
  <c r="U171" i="29"/>
  <c r="U152" i="29"/>
  <c r="U68" i="29"/>
  <c r="W33" i="30"/>
  <c r="V172" i="30"/>
  <c r="V153" i="30"/>
  <c r="V69" i="30"/>
  <c r="V28" i="29"/>
  <c r="U167" i="29"/>
  <c r="U148" i="29"/>
  <c r="U64" i="29"/>
  <c r="X28" i="30"/>
  <c r="W167" i="30"/>
  <c r="W148" i="30"/>
  <c r="W64" i="30"/>
  <c r="V34" i="30"/>
  <c r="U173" i="30"/>
  <c r="U154" i="30"/>
  <c r="U70" i="30"/>
  <c r="V26" i="30"/>
  <c r="V35" i="30"/>
  <c r="U174" i="30"/>
  <c r="U155" i="30"/>
  <c r="U71" i="30"/>
  <c r="S28" i="31"/>
  <c r="R167" i="31"/>
  <c r="R148" i="31"/>
  <c r="R64" i="31"/>
  <c r="S32" i="31"/>
  <c r="R171" i="31"/>
  <c r="R152" i="31"/>
  <c r="R68" i="31"/>
  <c r="P190" i="31"/>
  <c r="P183" i="31"/>
  <c r="W26" i="29"/>
  <c r="V165" i="29"/>
  <c r="V146" i="29"/>
  <c r="V62" i="29"/>
  <c r="V30" i="29"/>
  <c r="U169" i="29"/>
  <c r="U150" i="29"/>
  <c r="U66" i="29"/>
  <c r="S30" i="31"/>
  <c r="R169" i="31"/>
  <c r="R150" i="31"/>
  <c r="R66" i="31"/>
  <c r="W33" i="29"/>
  <c r="V172" i="29"/>
  <c r="V153" i="29"/>
  <c r="V69" i="29"/>
  <c r="T157" i="29"/>
  <c r="Q73" i="31"/>
  <c r="Q100" i="28" s="1"/>
  <c r="Q92" i="28" s="1"/>
  <c r="V34" i="29"/>
  <c r="U173" i="29"/>
  <c r="U154" i="29"/>
  <c r="U70" i="29"/>
  <c r="V31" i="29"/>
  <c r="U151" i="29"/>
  <c r="U170" i="29"/>
  <c r="U67" i="29"/>
  <c r="X27" i="30"/>
  <c r="W166" i="30"/>
  <c r="W147" i="30"/>
  <c r="W63" i="30"/>
  <c r="S31" i="31"/>
  <c r="R170" i="31"/>
  <c r="R151" i="31"/>
  <c r="R67" i="31"/>
  <c r="V31" i="30"/>
  <c r="U170" i="30"/>
  <c r="U151" i="30"/>
  <c r="U67" i="30"/>
  <c r="S25" i="31"/>
  <c r="R145" i="31"/>
  <c r="R164" i="31"/>
  <c r="R61" i="31"/>
  <c r="S27" i="31"/>
  <c r="R166" i="31"/>
  <c r="R147" i="31"/>
  <c r="R63" i="31"/>
  <c r="N198" i="31"/>
  <c r="Q176" i="31"/>
  <c r="S29" i="31"/>
  <c r="R168" i="31"/>
  <c r="R149" i="31"/>
  <c r="R65" i="31"/>
  <c r="V25" i="30"/>
  <c r="U164" i="30"/>
  <c r="U145" i="30"/>
  <c r="U61" i="30"/>
  <c r="W27" i="29"/>
  <c r="V166" i="29"/>
  <c r="V147" i="29"/>
  <c r="V63" i="29"/>
  <c r="S35" i="31"/>
  <c r="R174" i="31"/>
  <c r="R155" i="31"/>
  <c r="R71" i="31"/>
  <c r="V174" i="29"/>
  <c r="V155" i="29"/>
  <c r="V71" i="29"/>
  <c r="W35" i="29"/>
  <c r="W24" i="29"/>
  <c r="V163" i="29"/>
  <c r="V144" i="29"/>
  <c r="V60" i="29"/>
  <c r="S196" i="29"/>
  <c r="V29" i="29"/>
  <c r="U168" i="29"/>
  <c r="U149" i="29"/>
  <c r="U65" i="29"/>
  <c r="W24" i="30"/>
  <c r="V163" i="30"/>
  <c r="V144" i="30"/>
  <c r="V60" i="30"/>
  <c r="V25" i="29"/>
  <c r="U164" i="29"/>
  <c r="U145" i="29"/>
  <c r="U61" i="29"/>
  <c r="S23" i="31"/>
  <c r="R143" i="31"/>
  <c r="R162" i="31"/>
  <c r="R59" i="31"/>
  <c r="S34" i="31"/>
  <c r="R173" i="31"/>
  <c r="R154" i="31"/>
  <c r="R70" i="31"/>
  <c r="Q157" i="31"/>
  <c r="P37" i="36"/>
  <c r="M177" i="34"/>
  <c r="M178" i="34" s="1"/>
  <c r="P31" i="32"/>
  <c r="P37" i="34"/>
  <c r="P37" i="35"/>
  <c r="T74" i="29" l="1"/>
  <c r="T16" i="28" s="1"/>
  <c r="T98" i="28"/>
  <c r="T90" i="28" s="1"/>
  <c r="T74" i="35"/>
  <c r="S25" i="28"/>
  <c r="P74" i="30"/>
  <c r="P17" i="28" s="1"/>
  <c r="P9" i="28" s="1"/>
  <c r="O17" i="28"/>
  <c r="O9" i="28" s="1"/>
  <c r="O62" i="32"/>
  <c r="N22" i="28"/>
  <c r="O74" i="34"/>
  <c r="N24" i="28"/>
  <c r="N8" i="28" s="1"/>
  <c r="O74" i="36"/>
  <c r="N26" i="28"/>
  <c r="N10" i="28" s="1"/>
  <c r="O74" i="33"/>
  <c r="N23" i="28"/>
  <c r="M27" i="28"/>
  <c r="P197" i="30"/>
  <c r="P198" i="30" s="1"/>
  <c r="O198" i="30"/>
  <c r="Q178" i="30"/>
  <c r="Q179" i="30" s="1"/>
  <c r="Q182" i="30"/>
  <c r="Q196" i="30" s="1"/>
  <c r="Q190" i="30"/>
  <c r="Q197" i="30" s="1"/>
  <c r="Q74" i="31"/>
  <c r="Q18" i="28" s="1"/>
  <c r="R73" i="30"/>
  <c r="R99" i="28" s="1"/>
  <c r="R91" i="28" s="1"/>
  <c r="R157" i="30"/>
  <c r="R176" i="30"/>
  <c r="S152" i="30"/>
  <c r="S68" i="30"/>
  <c r="S169" i="30"/>
  <c r="S168" i="30"/>
  <c r="S165" i="30"/>
  <c r="S150" i="30"/>
  <c r="S149" i="30"/>
  <c r="S146" i="30"/>
  <c r="S171" i="30"/>
  <c r="S66" i="30"/>
  <c r="S65" i="30"/>
  <c r="S62" i="30"/>
  <c r="T190" i="29"/>
  <c r="S197" i="29"/>
  <c r="S198" i="29" s="1"/>
  <c r="V65" i="33"/>
  <c r="W29" i="33"/>
  <c r="V64" i="33"/>
  <c r="W28" i="33"/>
  <c r="V69" i="33"/>
  <c r="W33" i="33"/>
  <c r="V61" i="33"/>
  <c r="W25" i="33"/>
  <c r="U68" i="33"/>
  <c r="V32" i="33"/>
  <c r="U60" i="33"/>
  <c r="V24" i="33"/>
  <c r="U37" i="33"/>
  <c r="U66" i="33"/>
  <c r="V30" i="33"/>
  <c r="U63" i="33"/>
  <c r="V27" i="33"/>
  <c r="U71" i="33"/>
  <c r="V35" i="33"/>
  <c r="U67" i="33"/>
  <c r="V31" i="33"/>
  <c r="T73" i="33"/>
  <c r="T105" i="28" s="1"/>
  <c r="T109" i="28" s="1"/>
  <c r="U70" i="33"/>
  <c r="V34" i="33"/>
  <c r="U62" i="33"/>
  <c r="V26" i="33"/>
  <c r="U157" i="29"/>
  <c r="U189" i="29" s="1"/>
  <c r="R73" i="31"/>
  <c r="R100" i="28" s="1"/>
  <c r="R92" i="28" s="1"/>
  <c r="U73" i="29"/>
  <c r="U176" i="29"/>
  <c r="U183" i="29" s="1"/>
  <c r="X24" i="29"/>
  <c r="W163" i="29"/>
  <c r="W144" i="29"/>
  <c r="W60" i="29"/>
  <c r="T35" i="31"/>
  <c r="S174" i="31"/>
  <c r="S155" i="31"/>
  <c r="S71" i="31"/>
  <c r="X27" i="29"/>
  <c r="W166" i="29"/>
  <c r="W147" i="29"/>
  <c r="W63" i="29"/>
  <c r="W25" i="30"/>
  <c r="V164" i="30"/>
  <c r="V145" i="30"/>
  <c r="V61" i="30"/>
  <c r="T29" i="31"/>
  <c r="S168" i="31"/>
  <c r="S149" i="31"/>
  <c r="S65" i="31"/>
  <c r="W30" i="30"/>
  <c r="T33" i="31"/>
  <c r="S172" i="31"/>
  <c r="S153" i="31"/>
  <c r="S69" i="31"/>
  <c r="T26" i="31"/>
  <c r="S165" i="31"/>
  <c r="S146" i="31"/>
  <c r="S62" i="31"/>
  <c r="W32" i="30"/>
  <c r="R176" i="31"/>
  <c r="X35" i="29"/>
  <c r="W174" i="29"/>
  <c r="W155" i="29"/>
  <c r="W71" i="29"/>
  <c r="Q190" i="31"/>
  <c r="Q183" i="31"/>
  <c r="T27" i="31"/>
  <c r="S166" i="31"/>
  <c r="S147" i="31"/>
  <c r="S63" i="31"/>
  <c r="T25" i="31"/>
  <c r="S145" i="31"/>
  <c r="S164" i="31"/>
  <c r="S61" i="31"/>
  <c r="W31" i="30"/>
  <c r="V170" i="30"/>
  <c r="V151" i="30"/>
  <c r="V67" i="30"/>
  <c r="T31" i="31"/>
  <c r="S170" i="31"/>
  <c r="S151" i="31"/>
  <c r="S67" i="31"/>
  <c r="Y27" i="30"/>
  <c r="X166" i="30"/>
  <c r="X147" i="30"/>
  <c r="X63" i="30"/>
  <c r="W31" i="29"/>
  <c r="V170" i="29"/>
  <c r="V151" i="29"/>
  <c r="V67" i="29"/>
  <c r="W34" i="29"/>
  <c r="V173" i="29"/>
  <c r="V154" i="29"/>
  <c r="V70" i="29"/>
  <c r="P197" i="31"/>
  <c r="T178" i="29"/>
  <c r="T179" i="29" s="1"/>
  <c r="T182" i="29"/>
  <c r="T196" i="29" s="1"/>
  <c r="T189" i="29"/>
  <c r="T158" i="29"/>
  <c r="X33" i="29"/>
  <c r="W172" i="29"/>
  <c r="W153" i="29"/>
  <c r="W69" i="29"/>
  <c r="T30" i="31"/>
  <c r="S169" i="31"/>
  <c r="S150" i="31"/>
  <c r="S66" i="31"/>
  <c r="W30" i="29"/>
  <c r="V169" i="29"/>
  <c r="V150" i="29"/>
  <c r="V66" i="29"/>
  <c r="X26" i="29"/>
  <c r="W165" i="29"/>
  <c r="W146" i="29"/>
  <c r="W62" i="29"/>
  <c r="T32" i="31"/>
  <c r="S171" i="31"/>
  <c r="S152" i="31"/>
  <c r="S68" i="31"/>
  <c r="T28" i="31"/>
  <c r="S167" i="31"/>
  <c r="S148" i="31"/>
  <c r="S64" i="31"/>
  <c r="V174" i="30"/>
  <c r="V155" i="30"/>
  <c r="V71" i="30"/>
  <c r="W35" i="30"/>
  <c r="W26" i="30"/>
  <c r="W34" i="30"/>
  <c r="V173" i="30"/>
  <c r="V154" i="30"/>
  <c r="V70" i="30"/>
  <c r="Y28" i="30"/>
  <c r="X167" i="30"/>
  <c r="X148" i="30"/>
  <c r="X64" i="30"/>
  <c r="W28" i="29"/>
  <c r="V167" i="29"/>
  <c r="V148" i="29"/>
  <c r="V64" i="29"/>
  <c r="X33" i="30"/>
  <c r="W172" i="30"/>
  <c r="W153" i="30"/>
  <c r="W69" i="30"/>
  <c r="W32" i="29"/>
  <c r="V152" i="29"/>
  <c r="V171" i="29"/>
  <c r="V68" i="29"/>
  <c r="W29" i="30"/>
  <c r="T24" i="31"/>
  <c r="S163" i="31"/>
  <c r="S144" i="31"/>
  <c r="S60" i="31"/>
  <c r="X23" i="29"/>
  <c r="W162" i="29"/>
  <c r="W143" i="29"/>
  <c r="W59" i="29"/>
  <c r="X23" i="30"/>
  <c r="W162" i="30"/>
  <c r="W143" i="30"/>
  <c r="W59" i="30"/>
  <c r="P196" i="31"/>
  <c r="R157" i="31"/>
  <c r="Q178" i="31"/>
  <c r="Q179" i="31" s="1"/>
  <c r="Q182" i="31"/>
  <c r="Q189" i="31"/>
  <c r="T34" i="31"/>
  <c r="S173" i="31"/>
  <c r="S154" i="31"/>
  <c r="S70" i="31"/>
  <c r="T23" i="31"/>
  <c r="S143" i="31"/>
  <c r="S162" i="31"/>
  <c r="S59" i="31"/>
  <c r="W25" i="29"/>
  <c r="V164" i="29"/>
  <c r="V145" i="29"/>
  <c r="V61" i="29"/>
  <c r="X24" i="30"/>
  <c r="W163" i="30"/>
  <c r="W144" i="30"/>
  <c r="W60" i="30"/>
  <c r="W29" i="29"/>
  <c r="V168" i="29"/>
  <c r="V149" i="29"/>
  <c r="V65" i="29"/>
  <c r="Q37" i="36"/>
  <c r="N177" i="34"/>
  <c r="N178" i="34" s="1"/>
  <c r="Q31" i="32"/>
  <c r="Q37" i="34"/>
  <c r="Q37" i="35"/>
  <c r="U74" i="29" l="1"/>
  <c r="U16" i="28" s="1"/>
  <c r="U98" i="28"/>
  <c r="U90" i="28" s="1"/>
  <c r="U74" i="35"/>
  <c r="T25" i="28"/>
  <c r="Q74" i="30"/>
  <c r="Q17" i="28" s="1"/>
  <c r="Q9" i="28" s="1"/>
  <c r="P62" i="32"/>
  <c r="O22" i="28"/>
  <c r="P74" i="33"/>
  <c r="O23" i="28"/>
  <c r="P74" i="36"/>
  <c r="O26" i="28"/>
  <c r="O10" i="28" s="1"/>
  <c r="P74" i="34"/>
  <c r="O24" i="28"/>
  <c r="O8" i="28" s="1"/>
  <c r="N27" i="28"/>
  <c r="T197" i="29"/>
  <c r="T198" i="29" s="1"/>
  <c r="R74" i="31"/>
  <c r="R18" i="28" s="1"/>
  <c r="Q198" i="30"/>
  <c r="S73" i="30"/>
  <c r="S99" i="28" s="1"/>
  <c r="S91" i="28" s="1"/>
  <c r="R190" i="30"/>
  <c r="R183" i="30"/>
  <c r="S176" i="30"/>
  <c r="R178" i="30"/>
  <c r="R179" i="30" s="1"/>
  <c r="R189" i="30"/>
  <c r="R182" i="30"/>
  <c r="S157" i="30"/>
  <c r="T62" i="30"/>
  <c r="T65" i="30"/>
  <c r="T150" i="30"/>
  <c r="T152" i="30"/>
  <c r="T66" i="30"/>
  <c r="T68" i="30"/>
  <c r="T165" i="30"/>
  <c r="T168" i="30"/>
  <c r="T146" i="30"/>
  <c r="T149" i="30"/>
  <c r="T169" i="30"/>
  <c r="T171" i="30"/>
  <c r="U178" i="29"/>
  <c r="U179" i="29" s="1"/>
  <c r="Q197" i="31"/>
  <c r="U158" i="29"/>
  <c r="V71" i="33"/>
  <c r="W35" i="33"/>
  <c r="V66" i="33"/>
  <c r="W30" i="33"/>
  <c r="U73" i="33"/>
  <c r="U105" i="28" s="1"/>
  <c r="U109" i="28" s="1"/>
  <c r="V62" i="33"/>
  <c r="W26" i="33"/>
  <c r="V68" i="33"/>
  <c r="W32" i="33"/>
  <c r="W69" i="33"/>
  <c r="X33" i="33"/>
  <c r="W65" i="33"/>
  <c r="X29" i="33"/>
  <c r="V67" i="33"/>
  <c r="W31" i="33"/>
  <c r="V63" i="33"/>
  <c r="W27" i="33"/>
  <c r="V70" i="33"/>
  <c r="W34" i="33"/>
  <c r="V60" i="33"/>
  <c r="W24" i="33"/>
  <c r="V37" i="33"/>
  <c r="W61" i="33"/>
  <c r="X25" i="33"/>
  <c r="W64" i="33"/>
  <c r="X28" i="33"/>
  <c r="U182" i="29"/>
  <c r="U196" i="29" s="1"/>
  <c r="P198" i="31"/>
  <c r="Q196" i="31"/>
  <c r="U190" i="29"/>
  <c r="U197" i="29" s="1"/>
  <c r="S176" i="31"/>
  <c r="S183" i="31" s="1"/>
  <c r="V73" i="29"/>
  <c r="V176" i="29"/>
  <c r="V183" i="29" s="1"/>
  <c r="V157" i="29"/>
  <c r="V182" i="29" s="1"/>
  <c r="S73" i="31"/>
  <c r="S100" i="28" s="1"/>
  <c r="S92" i="28" s="1"/>
  <c r="S157" i="31"/>
  <c r="X30" i="30"/>
  <c r="X29" i="29"/>
  <c r="W168" i="29"/>
  <c r="W149" i="29"/>
  <c r="W65" i="29"/>
  <c r="Y24" i="30"/>
  <c r="X163" i="30"/>
  <c r="X144" i="30"/>
  <c r="X60" i="30"/>
  <c r="X25" i="29"/>
  <c r="W164" i="29"/>
  <c r="W145" i="29"/>
  <c r="W61" i="29"/>
  <c r="U23" i="31"/>
  <c r="T162" i="31"/>
  <c r="T143" i="31"/>
  <c r="T59" i="31"/>
  <c r="U34" i="31"/>
  <c r="T173" i="31"/>
  <c r="T154" i="31"/>
  <c r="T70" i="31"/>
  <c r="R178" i="31"/>
  <c r="R179" i="31" s="1"/>
  <c r="R182" i="31"/>
  <c r="R189" i="31"/>
  <c r="U24" i="31"/>
  <c r="T144" i="31"/>
  <c r="T163" i="31"/>
  <c r="T60" i="31"/>
  <c r="X29" i="30"/>
  <c r="X32" i="29"/>
  <c r="W152" i="29"/>
  <c r="W171" i="29"/>
  <c r="W68" i="29"/>
  <c r="Y33" i="30"/>
  <c r="X172" i="30"/>
  <c r="X153" i="30"/>
  <c r="X69" i="30"/>
  <c r="X28" i="29"/>
  <c r="W167" i="29"/>
  <c r="W148" i="29"/>
  <c r="W64" i="29"/>
  <c r="Z28" i="30"/>
  <c r="Y167" i="30"/>
  <c r="Y148" i="30"/>
  <c r="Y64" i="30"/>
  <c r="X34" i="30"/>
  <c r="W173" i="30"/>
  <c r="W154" i="30"/>
  <c r="W70" i="30"/>
  <c r="X26" i="30"/>
  <c r="U28" i="31"/>
  <c r="T167" i="31"/>
  <c r="T148" i="31"/>
  <c r="T64" i="31"/>
  <c r="U32" i="31"/>
  <c r="T171" i="31"/>
  <c r="T152" i="31"/>
  <c r="T68" i="31"/>
  <c r="R183" i="31"/>
  <c r="R190" i="31"/>
  <c r="X32" i="30"/>
  <c r="U26" i="31"/>
  <c r="T146" i="31"/>
  <c r="T165" i="31"/>
  <c r="T62" i="31"/>
  <c r="U33" i="31"/>
  <c r="T172" i="31"/>
  <c r="T153" i="31"/>
  <c r="T69" i="31"/>
  <c r="X35" i="30"/>
  <c r="W174" i="30"/>
  <c r="W155" i="30"/>
  <c r="W71" i="30"/>
  <c r="Y26" i="29"/>
  <c r="X165" i="29"/>
  <c r="X146" i="29"/>
  <c r="X62" i="29"/>
  <c r="X30" i="29"/>
  <c r="W169" i="29"/>
  <c r="W150" i="29"/>
  <c r="W66" i="29"/>
  <c r="U30" i="31"/>
  <c r="T169" i="31"/>
  <c r="T150" i="31"/>
  <c r="T66" i="31"/>
  <c r="Y33" i="29"/>
  <c r="X172" i="29"/>
  <c r="X153" i="29"/>
  <c r="X69" i="29"/>
  <c r="X34" i="29"/>
  <c r="W173" i="29"/>
  <c r="W154" i="29"/>
  <c r="W70" i="29"/>
  <c r="X31" i="29"/>
  <c r="W170" i="29"/>
  <c r="W151" i="29"/>
  <c r="W67" i="29"/>
  <c r="Z27" i="30"/>
  <c r="Y166" i="30"/>
  <c r="Y147" i="30"/>
  <c r="Y63" i="30"/>
  <c r="U31" i="31"/>
  <c r="T170" i="31"/>
  <c r="T151" i="31"/>
  <c r="T67" i="31"/>
  <c r="X31" i="30"/>
  <c r="W170" i="30"/>
  <c r="W151" i="30"/>
  <c r="W67" i="30"/>
  <c r="U25" i="31"/>
  <c r="T164" i="31"/>
  <c r="T145" i="31"/>
  <c r="T61" i="31"/>
  <c r="U27" i="31"/>
  <c r="T166" i="31"/>
  <c r="T147" i="31"/>
  <c r="T63" i="31"/>
  <c r="Y35" i="29"/>
  <c r="X174" i="29"/>
  <c r="X155" i="29"/>
  <c r="X71" i="29"/>
  <c r="Y23" i="30"/>
  <c r="X162" i="30"/>
  <c r="X143" i="30"/>
  <c r="X59" i="30"/>
  <c r="Y23" i="29"/>
  <c r="X162" i="29"/>
  <c r="X143" i="29"/>
  <c r="X59" i="29"/>
  <c r="U29" i="31"/>
  <c r="T168" i="31"/>
  <c r="T149" i="31"/>
  <c r="T65" i="31"/>
  <c r="X25" i="30"/>
  <c r="W164" i="30"/>
  <c r="W145" i="30"/>
  <c r="W61" i="30"/>
  <c r="Y27" i="29"/>
  <c r="X166" i="29"/>
  <c r="X147" i="29"/>
  <c r="X63" i="29"/>
  <c r="U35" i="31"/>
  <c r="T174" i="31"/>
  <c r="T155" i="31"/>
  <c r="T71" i="31"/>
  <c r="Y24" i="29"/>
  <c r="X163" i="29"/>
  <c r="X144" i="29"/>
  <c r="X60" i="29"/>
  <c r="R37" i="36"/>
  <c r="R37" i="34"/>
  <c r="R31" i="32"/>
  <c r="R37" i="35"/>
  <c r="V74" i="29" l="1"/>
  <c r="V16" i="28" s="1"/>
  <c r="V98" i="28"/>
  <c r="V90" i="28" s="1"/>
  <c r="V74" i="35"/>
  <c r="U25" i="28"/>
  <c r="R74" i="30"/>
  <c r="R17" i="28" s="1"/>
  <c r="R9" i="28" s="1"/>
  <c r="O27" i="28"/>
  <c r="Q74" i="36"/>
  <c r="P26" i="28"/>
  <c r="P10" i="28" s="1"/>
  <c r="Q74" i="33"/>
  <c r="P23" i="28"/>
  <c r="Q62" i="32"/>
  <c r="P22" i="28"/>
  <c r="Q74" i="34"/>
  <c r="P24" i="28"/>
  <c r="P8" i="28" s="1"/>
  <c r="R197" i="30"/>
  <c r="S74" i="31"/>
  <c r="S18" i="28" s="1"/>
  <c r="R196" i="30"/>
  <c r="S190" i="31"/>
  <c r="T157" i="30"/>
  <c r="T189" i="30" s="1"/>
  <c r="U171" i="30"/>
  <c r="U152" i="30"/>
  <c r="U169" i="30"/>
  <c r="U168" i="30"/>
  <c r="U165" i="30"/>
  <c r="U68" i="30"/>
  <c r="U150" i="30"/>
  <c r="U149" i="30"/>
  <c r="U146" i="30"/>
  <c r="U66" i="30"/>
  <c r="U65" i="30"/>
  <c r="U62" i="30"/>
  <c r="T176" i="30"/>
  <c r="S182" i="30"/>
  <c r="S178" i="30"/>
  <c r="S179" i="30" s="1"/>
  <c r="S189" i="30"/>
  <c r="S190" i="30"/>
  <c r="S183" i="30"/>
  <c r="T73" i="30"/>
  <c r="T99" i="28" s="1"/>
  <c r="T91" i="28" s="1"/>
  <c r="Q198" i="31"/>
  <c r="V73" i="33"/>
  <c r="V105" i="28" s="1"/>
  <c r="V109" i="28" s="1"/>
  <c r="W70" i="33"/>
  <c r="X34" i="33"/>
  <c r="W67" i="33"/>
  <c r="X31" i="33"/>
  <c r="X69" i="33"/>
  <c r="Y33" i="33"/>
  <c r="W62" i="33"/>
  <c r="X26" i="33"/>
  <c r="X64" i="33"/>
  <c r="Y28" i="33"/>
  <c r="W71" i="33"/>
  <c r="X35" i="33"/>
  <c r="W60" i="33"/>
  <c r="X24" i="33"/>
  <c r="W37" i="33"/>
  <c r="W63" i="33"/>
  <c r="X27" i="33"/>
  <c r="X65" i="33"/>
  <c r="Y29" i="33"/>
  <c r="W68" i="33"/>
  <c r="X32" i="33"/>
  <c r="X61" i="33"/>
  <c r="Y25" i="33"/>
  <c r="W66" i="33"/>
  <c r="X30" i="33"/>
  <c r="V189" i="29"/>
  <c r="V158" i="29"/>
  <c r="U198" i="29"/>
  <c r="V190" i="29"/>
  <c r="V178" i="29"/>
  <c r="V179" i="29" s="1"/>
  <c r="V196" i="29"/>
  <c r="W176" i="29"/>
  <c r="W190" i="29" s="1"/>
  <c r="W157" i="29"/>
  <c r="W189" i="29" s="1"/>
  <c r="W73" i="29"/>
  <c r="R197" i="31"/>
  <c r="T157" i="31"/>
  <c r="Y30" i="30"/>
  <c r="Z24" i="29"/>
  <c r="Y163" i="29"/>
  <c r="Y144" i="29"/>
  <c r="Y60" i="29"/>
  <c r="V35" i="31"/>
  <c r="U174" i="31"/>
  <c r="U155" i="31"/>
  <c r="U71" i="31"/>
  <c r="Z27" i="29"/>
  <c r="Y166" i="29"/>
  <c r="Y147" i="29"/>
  <c r="Y63" i="29"/>
  <c r="Y25" i="30"/>
  <c r="X164" i="30"/>
  <c r="X145" i="30"/>
  <c r="X61" i="30"/>
  <c r="V29" i="31"/>
  <c r="U168" i="31"/>
  <c r="U149" i="31"/>
  <c r="U65" i="31"/>
  <c r="V33" i="31"/>
  <c r="U172" i="31"/>
  <c r="U153" i="31"/>
  <c r="U69" i="31"/>
  <c r="V26" i="31"/>
  <c r="U146" i="31"/>
  <c r="U165" i="31"/>
  <c r="U62" i="31"/>
  <c r="Y32" i="30"/>
  <c r="R196" i="31"/>
  <c r="T176" i="31"/>
  <c r="Z35" i="29"/>
  <c r="Y174" i="29"/>
  <c r="Y155" i="29"/>
  <c r="Y71" i="29"/>
  <c r="V27" i="31"/>
  <c r="U166" i="31"/>
  <c r="U147" i="31"/>
  <c r="U63" i="31"/>
  <c r="V25" i="31"/>
  <c r="U164" i="31"/>
  <c r="U145" i="31"/>
  <c r="U61" i="31"/>
  <c r="Y31" i="30"/>
  <c r="X170" i="30"/>
  <c r="X151" i="30"/>
  <c r="X67" i="30"/>
  <c r="V31" i="31"/>
  <c r="U170" i="31"/>
  <c r="U151" i="31"/>
  <c r="U67" i="31"/>
  <c r="AA27" i="30"/>
  <c r="Z166" i="30"/>
  <c r="Z147" i="30"/>
  <c r="Z63" i="30"/>
  <c r="Y31" i="29"/>
  <c r="X151" i="29"/>
  <c r="X170" i="29"/>
  <c r="X67" i="29"/>
  <c r="Y34" i="29"/>
  <c r="X173" i="29"/>
  <c r="X154" i="29"/>
  <c r="X70" i="29"/>
  <c r="Z33" i="29"/>
  <c r="Y172" i="29"/>
  <c r="Y153" i="29"/>
  <c r="Y69" i="29"/>
  <c r="V30" i="31"/>
  <c r="U169" i="31"/>
  <c r="U150" i="31"/>
  <c r="U66" i="31"/>
  <c r="Y30" i="29"/>
  <c r="X169" i="29"/>
  <c r="X150" i="29"/>
  <c r="X66" i="29"/>
  <c r="Z26" i="29"/>
  <c r="Y165" i="29"/>
  <c r="Y146" i="29"/>
  <c r="Y62" i="29"/>
  <c r="Y35" i="30"/>
  <c r="X174" i="30"/>
  <c r="X155" i="30"/>
  <c r="X71" i="30"/>
  <c r="V34" i="31"/>
  <c r="U173" i="31"/>
  <c r="U154" i="31"/>
  <c r="U70" i="31"/>
  <c r="V23" i="31"/>
  <c r="U162" i="31"/>
  <c r="U143" i="31"/>
  <c r="U59" i="31"/>
  <c r="Y25" i="29"/>
  <c r="X164" i="29"/>
  <c r="X145" i="29"/>
  <c r="X61" i="29"/>
  <c r="Z24" i="30"/>
  <c r="Y163" i="30"/>
  <c r="Y144" i="30"/>
  <c r="Y60" i="30"/>
  <c r="Y29" i="29"/>
  <c r="X168" i="29"/>
  <c r="X149" i="29"/>
  <c r="X65" i="29"/>
  <c r="Z23" i="29"/>
  <c r="Y162" i="29"/>
  <c r="Y143" i="29"/>
  <c r="Y59" i="29"/>
  <c r="Z23" i="30"/>
  <c r="Y162" i="30"/>
  <c r="Y143" i="30"/>
  <c r="Y59" i="30"/>
  <c r="V32" i="31"/>
  <c r="U171" i="31"/>
  <c r="U152" i="31"/>
  <c r="U68" i="31"/>
  <c r="V28" i="31"/>
  <c r="U167" i="31"/>
  <c r="U148" i="31"/>
  <c r="U64" i="31"/>
  <c r="Y26" i="30"/>
  <c r="Y34" i="30"/>
  <c r="X173" i="30"/>
  <c r="X154" i="30"/>
  <c r="X70" i="30"/>
  <c r="AA28" i="30"/>
  <c r="Z167" i="30"/>
  <c r="Z148" i="30"/>
  <c r="Z64" i="30"/>
  <c r="Y28" i="29"/>
  <c r="X167" i="29"/>
  <c r="X148" i="29"/>
  <c r="X64" i="29"/>
  <c r="Z33" i="30"/>
  <c r="Y172" i="30"/>
  <c r="Y153" i="30"/>
  <c r="Y69" i="30"/>
  <c r="Y32" i="29"/>
  <c r="X152" i="29"/>
  <c r="X171" i="29"/>
  <c r="X68" i="29"/>
  <c r="Y29" i="30"/>
  <c r="V24" i="31"/>
  <c r="U144" i="31"/>
  <c r="U163" i="31"/>
  <c r="U60" i="31"/>
  <c r="T73" i="31"/>
  <c r="T100" i="28" s="1"/>
  <c r="T92" i="28" s="1"/>
  <c r="S178" i="31"/>
  <c r="S179" i="31" s="1"/>
  <c r="S182" i="31"/>
  <c r="S196" i="31" s="1"/>
  <c r="S189" i="31"/>
  <c r="S37" i="36"/>
  <c r="S37" i="34"/>
  <c r="S31" i="32"/>
  <c r="S37" i="35"/>
  <c r="S74" i="30" l="1"/>
  <c r="S17" i="28" s="1"/>
  <c r="S9" i="28" s="1"/>
  <c r="W74" i="35"/>
  <c r="V25" i="28"/>
  <c r="W74" i="29"/>
  <c r="W16" i="28" s="1"/>
  <c r="W98" i="28"/>
  <c r="W90" i="28" s="1"/>
  <c r="R74" i="34"/>
  <c r="Q24" i="28"/>
  <c r="Q8" i="28" s="1"/>
  <c r="P27" i="28"/>
  <c r="R62" i="32"/>
  <c r="Q22" i="28"/>
  <c r="R74" i="33"/>
  <c r="Q23" i="28"/>
  <c r="R74" i="36"/>
  <c r="Q26" i="28"/>
  <c r="Q10" i="28" s="1"/>
  <c r="T74" i="31"/>
  <c r="T18" i="28" s="1"/>
  <c r="R198" i="30"/>
  <c r="S197" i="31"/>
  <c r="S198" i="31" s="1"/>
  <c r="S196" i="30"/>
  <c r="T178" i="30"/>
  <c r="T179" i="30" s="1"/>
  <c r="T182" i="30"/>
  <c r="T190" i="30"/>
  <c r="T197" i="30" s="1"/>
  <c r="T183" i="30"/>
  <c r="U157" i="30"/>
  <c r="U176" i="30"/>
  <c r="S197" i="30"/>
  <c r="U73" i="30"/>
  <c r="U99" i="28" s="1"/>
  <c r="U91" i="28" s="1"/>
  <c r="V150" i="30"/>
  <c r="V152" i="30"/>
  <c r="V146" i="30"/>
  <c r="V149" i="30"/>
  <c r="V66" i="30"/>
  <c r="V68" i="30"/>
  <c r="V62" i="30"/>
  <c r="V65" i="30"/>
  <c r="V169" i="30"/>
  <c r="V171" i="30"/>
  <c r="V165" i="30"/>
  <c r="V168" i="30"/>
  <c r="V197" i="29"/>
  <c r="V198" i="29" s="1"/>
  <c r="Y61" i="33"/>
  <c r="Z25" i="33"/>
  <c r="Y65" i="33"/>
  <c r="Z29" i="33"/>
  <c r="X60" i="33"/>
  <c r="Y24" i="33"/>
  <c r="X37" i="33"/>
  <c r="Y64" i="33"/>
  <c r="Z28" i="33"/>
  <c r="Y69" i="33"/>
  <c r="Z33" i="33"/>
  <c r="X70" i="33"/>
  <c r="Y34" i="33"/>
  <c r="X66" i="33"/>
  <c r="Y30" i="33"/>
  <c r="X68" i="33"/>
  <c r="Y32" i="33"/>
  <c r="X63" i="33"/>
  <c r="Y27" i="33"/>
  <c r="W73" i="33"/>
  <c r="W105" i="28" s="1"/>
  <c r="W109" i="28" s="1"/>
  <c r="X71" i="33"/>
  <c r="Y35" i="33"/>
  <c r="X62" i="33"/>
  <c r="Y26" i="33"/>
  <c r="X67" i="33"/>
  <c r="Y31" i="33"/>
  <c r="R198" i="31"/>
  <c r="W183" i="29"/>
  <c r="U73" i="31"/>
  <c r="U176" i="31"/>
  <c r="U183" i="31" s="1"/>
  <c r="W158" i="29"/>
  <c r="W178" i="29"/>
  <c r="W179" i="29" s="1"/>
  <c r="W182" i="29"/>
  <c r="U157" i="31"/>
  <c r="U182" i="31" s="1"/>
  <c r="X176" i="29"/>
  <c r="X190" i="29" s="1"/>
  <c r="X73" i="29"/>
  <c r="Z32" i="30"/>
  <c r="W26" i="31"/>
  <c r="V165" i="31"/>
  <c r="V146" i="31"/>
  <c r="V62" i="31"/>
  <c r="W33" i="31"/>
  <c r="V172" i="31"/>
  <c r="V153" i="31"/>
  <c r="V69" i="31"/>
  <c r="T178" i="31"/>
  <c r="T179" i="31" s="1"/>
  <c r="T189" i="31"/>
  <c r="T182" i="31"/>
  <c r="W24" i="31"/>
  <c r="V163" i="31"/>
  <c r="V144" i="31"/>
  <c r="V60" i="31"/>
  <c r="Z29" i="30"/>
  <c r="Z32" i="29"/>
  <c r="Y171" i="29"/>
  <c r="Y152" i="29"/>
  <c r="Y68" i="29"/>
  <c r="AA33" i="30"/>
  <c r="Z172" i="30"/>
  <c r="Z153" i="30"/>
  <c r="Z69" i="30"/>
  <c r="Z28" i="29"/>
  <c r="Y167" i="29"/>
  <c r="Y148" i="29"/>
  <c r="Y64" i="29"/>
  <c r="AA167" i="30"/>
  <c r="AA148" i="30"/>
  <c r="AA64" i="30"/>
  <c r="Z34" i="30"/>
  <c r="Y173" i="30"/>
  <c r="Y154" i="30"/>
  <c r="Y70" i="30"/>
  <c r="Z26" i="30"/>
  <c r="W28" i="31"/>
  <c r="V167" i="31"/>
  <c r="V148" i="31"/>
  <c r="V64" i="31"/>
  <c r="W32" i="31"/>
  <c r="V171" i="31"/>
  <c r="V152" i="31"/>
  <c r="V68" i="31"/>
  <c r="AA23" i="30"/>
  <c r="Z162" i="30"/>
  <c r="Z143" i="30"/>
  <c r="Z59" i="30"/>
  <c r="AA23" i="29"/>
  <c r="Z162" i="29"/>
  <c r="Z143" i="29"/>
  <c r="Z59" i="29"/>
  <c r="Z29" i="29"/>
  <c r="Y168" i="29"/>
  <c r="Y149" i="29"/>
  <c r="Y65" i="29"/>
  <c r="AA24" i="30"/>
  <c r="Z163" i="30"/>
  <c r="Z144" i="30"/>
  <c r="Z60" i="30"/>
  <c r="Z25" i="29"/>
  <c r="Y164" i="29"/>
  <c r="Y145" i="29"/>
  <c r="Y61" i="29"/>
  <c r="W23" i="31"/>
  <c r="V143" i="31"/>
  <c r="V162" i="31"/>
  <c r="V59" i="31"/>
  <c r="W34" i="31"/>
  <c r="V173" i="31"/>
  <c r="V154" i="31"/>
  <c r="V70" i="31"/>
  <c r="Z35" i="30"/>
  <c r="Y174" i="30"/>
  <c r="Y155" i="30"/>
  <c r="Y71" i="30"/>
  <c r="AA26" i="29"/>
  <c r="Z165" i="29"/>
  <c r="Z146" i="29"/>
  <c r="Z62" i="29"/>
  <c r="Z30" i="29"/>
  <c r="Y169" i="29"/>
  <c r="Y150" i="29"/>
  <c r="Y66" i="29"/>
  <c r="V169" i="31"/>
  <c r="V150" i="31"/>
  <c r="V66" i="31"/>
  <c r="W30" i="31"/>
  <c r="AA33" i="29"/>
  <c r="Z172" i="29"/>
  <c r="Z153" i="29"/>
  <c r="Z69" i="29"/>
  <c r="T190" i="31"/>
  <c r="T183" i="31"/>
  <c r="W197" i="29"/>
  <c r="X157" i="29"/>
  <c r="Z34" i="29"/>
  <c r="Y173" i="29"/>
  <c r="Y154" i="29"/>
  <c r="Y70" i="29"/>
  <c r="Z31" i="29"/>
  <c r="Y151" i="29"/>
  <c r="Y170" i="29"/>
  <c r="Y67" i="29"/>
  <c r="AA166" i="30"/>
  <c r="AA147" i="30"/>
  <c r="AA63" i="30"/>
  <c r="W31" i="31"/>
  <c r="V170" i="31"/>
  <c r="V151" i="31"/>
  <c r="V67" i="31"/>
  <c r="Z31" i="30"/>
  <c r="Y170" i="30"/>
  <c r="Y151" i="30"/>
  <c r="Y67" i="30"/>
  <c r="W25" i="31"/>
  <c r="V145" i="31"/>
  <c r="V164" i="31"/>
  <c r="V61" i="31"/>
  <c r="W27" i="31"/>
  <c r="V166" i="31"/>
  <c r="V147" i="31"/>
  <c r="V63" i="31"/>
  <c r="AA35" i="29"/>
  <c r="Z174" i="29"/>
  <c r="Z155" i="29"/>
  <c r="Z71" i="29"/>
  <c r="W29" i="31"/>
  <c r="V168" i="31"/>
  <c r="V149" i="31"/>
  <c r="V65" i="31"/>
  <c r="Z25" i="30"/>
  <c r="Y164" i="30"/>
  <c r="Y145" i="30"/>
  <c r="Y61" i="30"/>
  <c r="AA27" i="29"/>
  <c r="Z166" i="29"/>
  <c r="Z147" i="29"/>
  <c r="Z63" i="29"/>
  <c r="V174" i="31"/>
  <c r="V155" i="31"/>
  <c r="V71" i="31"/>
  <c r="W35" i="31"/>
  <c r="AA24" i="29"/>
  <c r="Z163" i="29"/>
  <c r="Z144" i="29"/>
  <c r="Z60" i="29"/>
  <c r="Z30" i="30"/>
  <c r="T37" i="36"/>
  <c r="T37" i="34"/>
  <c r="T31" i="32"/>
  <c r="T37" i="35"/>
  <c r="T74" i="30" l="1"/>
  <c r="T17" i="28" s="1"/>
  <c r="T9" i="28" s="1"/>
  <c r="S74" i="36"/>
  <c r="R26" i="28"/>
  <c r="R10" i="28" s="1"/>
  <c r="S74" i="33"/>
  <c r="R23" i="28"/>
  <c r="U74" i="31"/>
  <c r="U18" i="28" s="1"/>
  <c r="U100" i="28"/>
  <c r="U92" i="28" s="1"/>
  <c r="X74" i="29"/>
  <c r="X16" i="28" s="1"/>
  <c r="X98" i="28"/>
  <c r="X90" i="28" s="1"/>
  <c r="X74" i="35"/>
  <c r="W25" i="28"/>
  <c r="S74" i="34"/>
  <c r="R24" i="28"/>
  <c r="R8" i="28" s="1"/>
  <c r="S62" i="32"/>
  <c r="R22" i="28"/>
  <c r="Q27" i="28"/>
  <c r="U74" i="30"/>
  <c r="U17" i="28" s="1"/>
  <c r="U9" i="28" s="1"/>
  <c r="T196" i="30"/>
  <c r="T198" i="30" s="1"/>
  <c r="S198" i="30"/>
  <c r="W168" i="30"/>
  <c r="W165" i="30"/>
  <c r="W68" i="30"/>
  <c r="W169" i="30"/>
  <c r="W149" i="30"/>
  <c r="W146" i="30"/>
  <c r="W150" i="30"/>
  <c r="W65" i="30"/>
  <c r="W62" i="30"/>
  <c r="W171" i="30"/>
  <c r="W66" i="30"/>
  <c r="W152" i="30"/>
  <c r="U183" i="30"/>
  <c r="U190" i="30"/>
  <c r="V176" i="30"/>
  <c r="V73" i="30"/>
  <c r="V99" i="28" s="1"/>
  <c r="V91" i="28" s="1"/>
  <c r="V157" i="30"/>
  <c r="U182" i="30"/>
  <c r="U178" i="30"/>
  <c r="U179" i="30" s="1"/>
  <c r="U189" i="30"/>
  <c r="U190" i="31"/>
  <c r="Y62" i="33"/>
  <c r="Z26" i="33"/>
  <c r="Z65" i="33"/>
  <c r="AA29" i="33"/>
  <c r="Y63" i="33"/>
  <c r="Z27" i="33"/>
  <c r="Y66" i="33"/>
  <c r="Z30" i="33"/>
  <c r="Z69" i="33"/>
  <c r="AA33" i="33"/>
  <c r="Y67" i="33"/>
  <c r="Z31" i="33"/>
  <c r="Y71" i="33"/>
  <c r="Z35" i="33"/>
  <c r="Y60" i="33"/>
  <c r="Z24" i="33"/>
  <c r="Y37" i="33"/>
  <c r="Z61" i="33"/>
  <c r="AA25" i="33"/>
  <c r="Y68" i="33"/>
  <c r="Z32" i="33"/>
  <c r="Y70" i="33"/>
  <c r="Z34" i="33"/>
  <c r="Z64" i="33"/>
  <c r="AA28" i="33"/>
  <c r="X73" i="33"/>
  <c r="X105" i="28" s="1"/>
  <c r="X109" i="28" s="1"/>
  <c r="W196" i="29"/>
  <c r="W198" i="29" s="1"/>
  <c r="X183" i="29"/>
  <c r="U189" i="31"/>
  <c r="U178" i="31"/>
  <c r="U179" i="31" s="1"/>
  <c r="Y157" i="29"/>
  <c r="Y189" i="29" s="1"/>
  <c r="Y176" i="29"/>
  <c r="Y183" i="29" s="1"/>
  <c r="Y73" i="29"/>
  <c r="X35" i="31"/>
  <c r="W174" i="31"/>
  <c r="W155" i="31"/>
  <c r="W71" i="31"/>
  <c r="X30" i="31"/>
  <c r="W169" i="31"/>
  <c r="W150" i="31"/>
  <c r="W66" i="31"/>
  <c r="V73" i="31"/>
  <c r="T197" i="31"/>
  <c r="V176" i="31"/>
  <c r="AA162" i="29"/>
  <c r="AA143" i="29"/>
  <c r="AA59" i="29"/>
  <c r="AA162" i="30"/>
  <c r="AA143" i="30"/>
  <c r="AA59" i="30"/>
  <c r="X32" i="31"/>
  <c r="W171" i="31"/>
  <c r="W152" i="31"/>
  <c r="W68" i="31"/>
  <c r="X28" i="31"/>
  <c r="W167" i="31"/>
  <c r="W148" i="31"/>
  <c r="W64" i="31"/>
  <c r="AA26" i="30"/>
  <c r="AA34" i="30"/>
  <c r="Z173" i="30"/>
  <c r="Z154" i="30"/>
  <c r="Z70" i="30"/>
  <c r="AA28" i="29"/>
  <c r="Z167" i="29"/>
  <c r="Z148" i="29"/>
  <c r="Z64" i="29"/>
  <c r="AA172" i="30"/>
  <c r="AA153" i="30"/>
  <c r="AA69" i="30"/>
  <c r="AA32" i="29"/>
  <c r="Z152" i="29"/>
  <c r="Z171" i="29"/>
  <c r="Z68" i="29"/>
  <c r="AA29" i="30"/>
  <c r="X24" i="31"/>
  <c r="W163" i="31"/>
  <c r="W144" i="31"/>
  <c r="W60" i="31"/>
  <c r="U196" i="31"/>
  <c r="AA30" i="30"/>
  <c r="X178" i="29"/>
  <c r="X179" i="29" s="1"/>
  <c r="X182" i="29"/>
  <c r="X189" i="29"/>
  <c r="X197" i="29" s="1"/>
  <c r="X158" i="29"/>
  <c r="V157" i="31"/>
  <c r="X33" i="31"/>
  <c r="W172" i="31"/>
  <c r="W153" i="31"/>
  <c r="W69" i="31"/>
  <c r="X26" i="31"/>
  <c r="W165" i="31"/>
  <c r="W146" i="31"/>
  <c r="W62" i="31"/>
  <c r="AA32" i="30"/>
  <c r="AA163" i="29"/>
  <c r="AA144" i="29"/>
  <c r="AA60" i="29"/>
  <c r="AA166" i="29"/>
  <c r="AA147" i="29"/>
  <c r="AA63" i="29"/>
  <c r="AA25" i="30"/>
  <c r="Z164" i="30"/>
  <c r="Z145" i="30"/>
  <c r="Z61" i="30"/>
  <c r="X29" i="31"/>
  <c r="W168" i="31"/>
  <c r="W149" i="31"/>
  <c r="W65" i="31"/>
  <c r="AA174" i="29"/>
  <c r="AA155" i="29"/>
  <c r="AA71" i="29"/>
  <c r="X27" i="31"/>
  <c r="W166" i="31"/>
  <c r="W147" i="31"/>
  <c r="W63" i="31"/>
  <c r="X25" i="31"/>
  <c r="W145" i="31"/>
  <c r="W164" i="31"/>
  <c r="W61" i="31"/>
  <c r="Z170" i="30"/>
  <c r="Z151" i="30"/>
  <c r="Z67" i="30"/>
  <c r="AA31" i="30"/>
  <c r="X31" i="31"/>
  <c r="W170" i="31"/>
  <c r="W151" i="31"/>
  <c r="W67" i="31"/>
  <c r="AA31" i="29"/>
  <c r="Z170" i="29"/>
  <c r="Z151" i="29"/>
  <c r="Z67" i="29"/>
  <c r="AA34" i="29"/>
  <c r="Z173" i="29"/>
  <c r="Z154" i="29"/>
  <c r="Z70" i="29"/>
  <c r="AA172" i="29"/>
  <c r="AA153" i="29"/>
  <c r="AA69" i="29"/>
  <c r="AA30" i="29"/>
  <c r="Z169" i="29"/>
  <c r="Z150" i="29"/>
  <c r="Z66" i="29"/>
  <c r="AA165" i="29"/>
  <c r="AA146" i="29"/>
  <c r="AA62" i="29"/>
  <c r="AA35" i="30"/>
  <c r="Z174" i="30"/>
  <c r="Z155" i="30"/>
  <c r="Z71" i="30"/>
  <c r="X34" i="31"/>
  <c r="W173" i="31"/>
  <c r="W154" i="31"/>
  <c r="W70" i="31"/>
  <c r="X23" i="31"/>
  <c r="W143" i="31"/>
  <c r="W162" i="31"/>
  <c r="W59" i="31"/>
  <c r="AA25" i="29"/>
  <c r="Z164" i="29"/>
  <c r="Z145" i="29"/>
  <c r="Z61" i="29"/>
  <c r="AA163" i="30"/>
  <c r="AA144" i="30"/>
  <c r="AA60" i="30"/>
  <c r="AA29" i="29"/>
  <c r="Z168" i="29"/>
  <c r="Z149" i="29"/>
  <c r="Z65" i="29"/>
  <c r="T196" i="31"/>
  <c r="U37" i="36"/>
  <c r="U31" i="32"/>
  <c r="U37" i="34"/>
  <c r="U37" i="35"/>
  <c r="T198" i="31" l="1"/>
  <c r="Y74" i="29"/>
  <c r="Y16" i="28" s="1"/>
  <c r="Y98" i="28"/>
  <c r="Y90" i="28" s="1"/>
  <c r="V74" i="31"/>
  <c r="V18" i="28" s="1"/>
  <c r="V100" i="28"/>
  <c r="V92" i="28" s="1"/>
  <c r="T74" i="34"/>
  <c r="S24" i="28"/>
  <c r="S8" i="28" s="1"/>
  <c r="Y74" i="35"/>
  <c r="X25" i="28"/>
  <c r="T74" i="33"/>
  <c r="S23" i="28"/>
  <c r="R27" i="28"/>
  <c r="T74" i="36"/>
  <c r="S26" i="28"/>
  <c r="S10" i="28" s="1"/>
  <c r="T62" i="32"/>
  <c r="S22" i="28"/>
  <c r="V74" i="30"/>
  <c r="V17" i="28" s="1"/>
  <c r="V9" i="28" s="1"/>
  <c r="U196" i="30"/>
  <c r="W157" i="30"/>
  <c r="W176" i="30"/>
  <c r="V189" i="30"/>
  <c r="V182" i="30"/>
  <c r="V178" i="30"/>
  <c r="V179" i="30" s="1"/>
  <c r="W73" i="30"/>
  <c r="W99" i="28" s="1"/>
  <c r="W91" i="28" s="1"/>
  <c r="V190" i="30"/>
  <c r="V183" i="30"/>
  <c r="U197" i="30"/>
  <c r="X169" i="30"/>
  <c r="X171" i="30"/>
  <c r="X62" i="30"/>
  <c r="X65" i="30"/>
  <c r="X150" i="30"/>
  <c r="X152" i="30"/>
  <c r="X66" i="30"/>
  <c r="X68" i="30"/>
  <c r="X165" i="30"/>
  <c r="X168" i="30"/>
  <c r="X146" i="30"/>
  <c r="X149" i="30"/>
  <c r="Y182" i="29"/>
  <c r="Y196" i="29" s="1"/>
  <c r="U197" i="31"/>
  <c r="U198" i="31" s="1"/>
  <c r="Z70" i="33"/>
  <c r="AA34" i="33"/>
  <c r="AA61" i="33"/>
  <c r="Y73" i="33"/>
  <c r="Y105" i="28" s="1"/>
  <c r="Y109" i="28" s="1"/>
  <c r="Z71" i="33"/>
  <c r="AA35" i="33"/>
  <c r="AA69" i="33"/>
  <c r="Z63" i="33"/>
  <c r="AA27" i="33"/>
  <c r="AA64" i="33"/>
  <c r="Z68" i="33"/>
  <c r="AA32" i="33"/>
  <c r="Z62" i="33"/>
  <c r="AA26" i="33"/>
  <c r="Z60" i="33"/>
  <c r="AA24" i="33"/>
  <c r="Z37" i="33"/>
  <c r="Z67" i="33"/>
  <c r="AA31" i="33"/>
  <c r="Z66" i="33"/>
  <c r="AA30" i="33"/>
  <c r="AA65" i="33"/>
  <c r="Y158" i="29"/>
  <c r="X196" i="29"/>
  <c r="X198" i="29" s="1"/>
  <c r="W73" i="31"/>
  <c r="Y190" i="29"/>
  <c r="Y197" i="29" s="1"/>
  <c r="Z157" i="29"/>
  <c r="Y178" i="29"/>
  <c r="Y179" i="29" s="1"/>
  <c r="Z73" i="29"/>
  <c r="W157" i="31"/>
  <c r="W182" i="31" s="1"/>
  <c r="Z176" i="29"/>
  <c r="Z183" i="29" s="1"/>
  <c r="Y24" i="31"/>
  <c r="X144" i="31"/>
  <c r="X163" i="31"/>
  <c r="X60" i="31"/>
  <c r="AA152" i="29"/>
  <c r="AA171" i="29"/>
  <c r="AA68" i="29"/>
  <c r="AA167" i="29"/>
  <c r="AA148" i="29"/>
  <c r="AA64" i="29"/>
  <c r="AA173" i="30"/>
  <c r="AA154" i="30"/>
  <c r="AA70" i="30"/>
  <c r="Y28" i="31"/>
  <c r="X167" i="31"/>
  <c r="X148" i="31"/>
  <c r="X64" i="31"/>
  <c r="Y32" i="31"/>
  <c r="X171" i="31"/>
  <c r="X152" i="31"/>
  <c r="X68" i="31"/>
  <c r="Y30" i="31"/>
  <c r="X169" i="31"/>
  <c r="X150" i="31"/>
  <c r="X66" i="31"/>
  <c r="W176" i="31"/>
  <c r="AA173" i="29"/>
  <c r="AA154" i="29"/>
  <c r="AA70" i="29"/>
  <c r="AA170" i="29"/>
  <c r="AA151" i="29"/>
  <c r="AA67" i="29"/>
  <c r="Y31" i="31"/>
  <c r="X170" i="31"/>
  <c r="X151" i="31"/>
  <c r="X67" i="31"/>
  <c r="Y25" i="31"/>
  <c r="X164" i="31"/>
  <c r="X145" i="31"/>
  <c r="X61" i="31"/>
  <c r="Y27" i="31"/>
  <c r="X166" i="31"/>
  <c r="X147" i="31"/>
  <c r="X63" i="31"/>
  <c r="Y29" i="31"/>
  <c r="X168" i="31"/>
  <c r="X149" i="31"/>
  <c r="X65" i="31"/>
  <c r="AA164" i="30"/>
  <c r="AA145" i="30"/>
  <c r="AA61" i="30"/>
  <c r="V178" i="31"/>
  <c r="V179" i="31" s="1"/>
  <c r="V182" i="31"/>
  <c r="V189" i="31"/>
  <c r="Y35" i="31"/>
  <c r="X174" i="31"/>
  <c r="X155" i="31"/>
  <c r="X71" i="31"/>
  <c r="AA168" i="29"/>
  <c r="AA149" i="29"/>
  <c r="AA65" i="29"/>
  <c r="AA164" i="29"/>
  <c r="AA145" i="29"/>
  <c r="AA61" i="29"/>
  <c r="Y23" i="31"/>
  <c r="X162" i="31"/>
  <c r="X143" i="31"/>
  <c r="X59" i="31"/>
  <c r="Y34" i="31"/>
  <c r="X173" i="31"/>
  <c r="X154" i="31"/>
  <c r="X70" i="31"/>
  <c r="AA174" i="30"/>
  <c r="AA155" i="30"/>
  <c r="AA71" i="30"/>
  <c r="AA169" i="29"/>
  <c r="AA150" i="29"/>
  <c r="AA66" i="29"/>
  <c r="AA170" i="30"/>
  <c r="AA151" i="30"/>
  <c r="AA67" i="30"/>
  <c r="Y26" i="31"/>
  <c r="X146" i="31"/>
  <c r="X165" i="31"/>
  <c r="X62" i="31"/>
  <c r="Y33" i="31"/>
  <c r="X172" i="31"/>
  <c r="X153" i="31"/>
  <c r="X69" i="31"/>
  <c r="V183" i="31"/>
  <c r="V190" i="31"/>
  <c r="V37" i="36"/>
  <c r="V37" i="34"/>
  <c r="V31" i="32"/>
  <c r="V37" i="35"/>
  <c r="Z74" i="29" l="1"/>
  <c r="Z16" i="28" s="1"/>
  <c r="Z98" i="28"/>
  <c r="Z90" i="28" s="1"/>
  <c r="Z74" i="35"/>
  <c r="Y25" i="28"/>
  <c r="U74" i="36"/>
  <c r="T26" i="28"/>
  <c r="T10" i="28" s="1"/>
  <c r="U74" i="34"/>
  <c r="T24" i="28"/>
  <c r="T8" i="28" s="1"/>
  <c r="W74" i="31"/>
  <c r="W18" i="28" s="1"/>
  <c r="W100" i="28"/>
  <c r="W92" i="28" s="1"/>
  <c r="U74" i="33"/>
  <c r="T23" i="28"/>
  <c r="S27" i="28"/>
  <c r="U62" i="32"/>
  <c r="T22" i="28"/>
  <c r="W74" i="30"/>
  <c r="W17" i="28" s="1"/>
  <c r="W9" i="28" s="1"/>
  <c r="V197" i="30"/>
  <c r="U198" i="30"/>
  <c r="Y168" i="30"/>
  <c r="Y165" i="30"/>
  <c r="Y169" i="30"/>
  <c r="Y66" i="30"/>
  <c r="Y171" i="30"/>
  <c r="Y149" i="30"/>
  <c r="Y146" i="30"/>
  <c r="Y152" i="30"/>
  <c r="Y65" i="30"/>
  <c r="Y62" i="30"/>
  <c r="Y150" i="30"/>
  <c r="Y68" i="30"/>
  <c r="W183" i="30"/>
  <c r="W190" i="30"/>
  <c r="X157" i="30"/>
  <c r="X73" i="30"/>
  <c r="W182" i="30"/>
  <c r="W178" i="30"/>
  <c r="W179" i="30" s="1"/>
  <c r="W189" i="30"/>
  <c r="X176" i="30"/>
  <c r="V196" i="30"/>
  <c r="Z178" i="29"/>
  <c r="Z179" i="29" s="1"/>
  <c r="Z158" i="29"/>
  <c r="Z189" i="29"/>
  <c r="Z191" i="29" s="1"/>
  <c r="Z182" i="29"/>
  <c r="Z196" i="29" s="1"/>
  <c r="AA60" i="33"/>
  <c r="AA37" i="33"/>
  <c r="AA68" i="33"/>
  <c r="AA63" i="33"/>
  <c r="AA71" i="33"/>
  <c r="AA67" i="33"/>
  <c r="Z73" i="33"/>
  <c r="AA70" i="33"/>
  <c r="AA62" i="33"/>
  <c r="AA66" i="33"/>
  <c r="AA157" i="29"/>
  <c r="AA189" i="29" s="1"/>
  <c r="Y198" i="29"/>
  <c r="Z190" i="29"/>
  <c r="Z192" i="29" s="1"/>
  <c r="W178" i="31"/>
  <c r="W179" i="31" s="1"/>
  <c r="AA176" i="29"/>
  <c r="AA183" i="29" s="1"/>
  <c r="W189" i="31"/>
  <c r="AA73" i="29"/>
  <c r="X176" i="31"/>
  <c r="V197" i="31"/>
  <c r="Z33" i="31"/>
  <c r="Y172" i="31"/>
  <c r="Y153" i="31"/>
  <c r="Y69" i="31"/>
  <c r="Z26" i="31"/>
  <c r="Y146" i="31"/>
  <c r="Y165" i="31"/>
  <c r="Y62" i="31"/>
  <c r="Z34" i="31"/>
  <c r="Y173" i="31"/>
  <c r="Y154" i="31"/>
  <c r="Y70" i="31"/>
  <c r="Z23" i="31"/>
  <c r="Y162" i="31"/>
  <c r="Y143" i="31"/>
  <c r="Y59" i="31"/>
  <c r="Z35" i="31"/>
  <c r="Y174" i="31"/>
  <c r="Y155" i="31"/>
  <c r="Y71" i="31"/>
  <c r="V196" i="31"/>
  <c r="W190" i="31"/>
  <c r="W183" i="31"/>
  <c r="W196" i="31" s="1"/>
  <c r="X73" i="31"/>
  <c r="Z29" i="31"/>
  <c r="Y168" i="31"/>
  <c r="Y149" i="31"/>
  <c r="Y65" i="31"/>
  <c r="Z27" i="31"/>
  <c r="Y166" i="31"/>
  <c r="Y147" i="31"/>
  <c r="Y63" i="31"/>
  <c r="Z25" i="31"/>
  <c r="Y164" i="31"/>
  <c r="Y145" i="31"/>
  <c r="Y61" i="31"/>
  <c r="Z31" i="31"/>
  <c r="Y170" i="31"/>
  <c r="Y151" i="31"/>
  <c r="Y67" i="31"/>
  <c r="Z32" i="31"/>
  <c r="Y171" i="31"/>
  <c r="Y152" i="31"/>
  <c r="Y68" i="31"/>
  <c r="Z28" i="31"/>
  <c r="Y167" i="31"/>
  <c r="Y148" i="31"/>
  <c r="Y64" i="31"/>
  <c r="Z24" i="31"/>
  <c r="Y144" i="31"/>
  <c r="Y163" i="31"/>
  <c r="Y60" i="31"/>
  <c r="X157" i="31"/>
  <c r="Z30" i="31"/>
  <c r="Y169" i="31"/>
  <c r="Y150" i="31"/>
  <c r="Y66" i="31"/>
  <c r="W37" i="36"/>
  <c r="W37" i="34"/>
  <c r="W31" i="32"/>
  <c r="W37" i="35"/>
  <c r="V74" i="34" l="1"/>
  <c r="U24" i="28"/>
  <c r="U8" i="28" s="1"/>
  <c r="V74" i="36"/>
  <c r="U26" i="28"/>
  <c r="U10" i="28" s="1"/>
  <c r="U23" i="28"/>
  <c r="V74" i="33"/>
  <c r="X74" i="31"/>
  <c r="X18" i="28" s="1"/>
  <c r="X100" i="28"/>
  <c r="X92" i="28" s="1"/>
  <c r="AA74" i="29"/>
  <c r="AA16" i="28" s="1"/>
  <c r="AA98" i="28"/>
  <c r="AA90" i="28" s="1"/>
  <c r="AA74" i="35"/>
  <c r="Z25" i="28"/>
  <c r="X74" i="30"/>
  <c r="X17" i="28" s="1"/>
  <c r="X9" i="28" s="1"/>
  <c r="X99" i="28"/>
  <c r="X91" i="28" s="1"/>
  <c r="T27" i="28"/>
  <c r="Z105" i="28"/>
  <c r="Z109" i="28" s="1"/>
  <c r="V62" i="32"/>
  <c r="U22" i="28"/>
  <c r="W196" i="30"/>
  <c r="V198" i="30"/>
  <c r="W197" i="30"/>
  <c r="Y157" i="30"/>
  <c r="Y189" i="30" s="1"/>
  <c r="Y73" i="30"/>
  <c r="Y176" i="30"/>
  <c r="X182" i="30"/>
  <c r="X189" i="30"/>
  <c r="X178" i="30"/>
  <c r="X179" i="30" s="1"/>
  <c r="X183" i="30"/>
  <c r="X190" i="30"/>
  <c r="Z66" i="30"/>
  <c r="Z152" i="30"/>
  <c r="Z65" i="30"/>
  <c r="Z171" i="30"/>
  <c r="Z165" i="30"/>
  <c r="Z168" i="30"/>
  <c r="Z68" i="30"/>
  <c r="Z146" i="30"/>
  <c r="Z149" i="30"/>
  <c r="Z169" i="30"/>
  <c r="Z62" i="30"/>
  <c r="Z150" i="30"/>
  <c r="V198" i="31"/>
  <c r="AA182" i="29"/>
  <c r="AA196" i="29" s="1"/>
  <c r="AA158" i="29"/>
  <c r="W197" i="31"/>
  <c r="W198" i="31" s="1"/>
  <c r="AA73" i="33"/>
  <c r="Z193" i="29"/>
  <c r="Z197" i="29"/>
  <c r="Z198" i="29" s="1"/>
  <c r="AA178" i="29"/>
  <c r="AA179" i="29" s="1"/>
  <c r="AA190" i="29"/>
  <c r="AA197" i="29" s="1"/>
  <c r="Y157" i="31"/>
  <c r="AA24" i="31"/>
  <c r="Z163" i="31"/>
  <c r="Z144" i="31"/>
  <c r="Z60" i="31"/>
  <c r="AA28" i="31"/>
  <c r="Z167" i="31"/>
  <c r="Z148" i="31"/>
  <c r="Z64" i="31"/>
  <c r="AA32" i="31"/>
  <c r="Z171" i="31"/>
  <c r="Z152" i="31"/>
  <c r="Z68" i="31"/>
  <c r="AA31" i="31"/>
  <c r="Z170" i="31"/>
  <c r="Z151" i="31"/>
  <c r="Z67" i="31"/>
  <c r="AA25" i="31"/>
  <c r="Z145" i="31"/>
  <c r="Z164" i="31"/>
  <c r="Z61" i="31"/>
  <c r="AA27" i="31"/>
  <c r="Z166" i="31"/>
  <c r="Z147" i="31"/>
  <c r="Z63" i="31"/>
  <c r="AA29" i="31"/>
  <c r="Z168" i="31"/>
  <c r="Z149" i="31"/>
  <c r="Z65" i="31"/>
  <c r="AA35" i="31"/>
  <c r="Z174" i="31"/>
  <c r="Z155" i="31"/>
  <c r="Z71" i="31"/>
  <c r="AA30" i="31"/>
  <c r="Z169" i="31"/>
  <c r="Z150" i="31"/>
  <c r="Z66" i="31"/>
  <c r="X178" i="31"/>
  <c r="X179" i="31" s="1"/>
  <c r="X182" i="31"/>
  <c r="X189" i="31"/>
  <c r="Y73" i="31"/>
  <c r="X183" i="31"/>
  <c r="X190" i="31"/>
  <c r="Y176" i="31"/>
  <c r="AA23" i="31"/>
  <c r="Z143" i="31"/>
  <c r="Z162" i="31"/>
  <c r="Z59" i="31"/>
  <c r="AA34" i="31"/>
  <c r="Z173" i="31"/>
  <c r="Z154" i="31"/>
  <c r="Z70" i="31"/>
  <c r="AA26" i="31"/>
  <c r="Z165" i="31"/>
  <c r="Z146" i="31"/>
  <c r="Z62" i="31"/>
  <c r="Z172" i="31"/>
  <c r="Z153" i="31"/>
  <c r="Z69" i="31"/>
  <c r="AA33" i="31"/>
  <c r="X37" i="36"/>
  <c r="X37" i="34"/>
  <c r="X31" i="32"/>
  <c r="X37" i="35"/>
  <c r="U27" i="28" l="1"/>
  <c r="Y74" i="31"/>
  <c r="Y18" i="28" s="1"/>
  <c r="Y100" i="28"/>
  <c r="Y92" i="28" s="1"/>
  <c r="Y74" i="30"/>
  <c r="Y17" i="28" s="1"/>
  <c r="Y9" i="28" s="1"/>
  <c r="Y99" i="28"/>
  <c r="Y91" i="28" s="1"/>
  <c r="V23" i="28"/>
  <c r="W74" i="33"/>
  <c r="AA25" i="28"/>
  <c r="W74" i="36"/>
  <c r="V26" i="28"/>
  <c r="V10" i="28" s="1"/>
  <c r="AA105" i="28"/>
  <c r="AA109" i="28" s="1"/>
  <c r="W74" i="34"/>
  <c r="V24" i="28"/>
  <c r="V8" i="28" s="1"/>
  <c r="W62" i="32"/>
  <c r="V22" i="28"/>
  <c r="W198" i="30"/>
  <c r="X197" i="30"/>
  <c r="Y182" i="30"/>
  <c r="Z73" i="30"/>
  <c r="Y190" i="30"/>
  <c r="Y197" i="30" s="1"/>
  <c r="Y183" i="30"/>
  <c r="Z176" i="30"/>
  <c r="Z157" i="30"/>
  <c r="AA168" i="30"/>
  <c r="AA165" i="30"/>
  <c r="AA169" i="30"/>
  <c r="AA171" i="30"/>
  <c r="AA149" i="30"/>
  <c r="AA146" i="30"/>
  <c r="AA150" i="30"/>
  <c r="AA152" i="30"/>
  <c r="AA65" i="30"/>
  <c r="AA62" i="30"/>
  <c r="AA66" i="30"/>
  <c r="AA68" i="30"/>
  <c r="Y178" i="30"/>
  <c r="Y179" i="30" s="1"/>
  <c r="X196" i="30"/>
  <c r="AA198" i="29"/>
  <c r="X196" i="31"/>
  <c r="AA165" i="31"/>
  <c r="AA146" i="31"/>
  <c r="AA62" i="31"/>
  <c r="AA143" i="31"/>
  <c r="AA162" i="31"/>
  <c r="AA59" i="31"/>
  <c r="Y190" i="31"/>
  <c r="Y183" i="31"/>
  <c r="AA174" i="31"/>
  <c r="AA155" i="31"/>
  <c r="AA71" i="31"/>
  <c r="AA171" i="31"/>
  <c r="AA152" i="31"/>
  <c r="AA68" i="31"/>
  <c r="AA167" i="31"/>
  <c r="AA148" i="31"/>
  <c r="AA64" i="31"/>
  <c r="AA163" i="31"/>
  <c r="AA144" i="31"/>
  <c r="AA60" i="31"/>
  <c r="AA173" i="31"/>
  <c r="AA154" i="31"/>
  <c r="AA70" i="31"/>
  <c r="AA172" i="31"/>
  <c r="AA153" i="31"/>
  <c r="AA69" i="31"/>
  <c r="Z73" i="31"/>
  <c r="X197" i="31"/>
  <c r="AA169" i="31"/>
  <c r="AA150" i="31"/>
  <c r="AA66" i="31"/>
  <c r="Y178" i="31"/>
  <c r="Y179" i="31" s="1"/>
  <c r="Y182" i="31"/>
  <c r="Y189" i="31"/>
  <c r="Z176" i="31"/>
  <c r="AA168" i="31"/>
  <c r="AA149" i="31"/>
  <c r="AA65" i="31"/>
  <c r="AA166" i="31"/>
  <c r="AA147" i="31"/>
  <c r="AA63" i="31"/>
  <c r="AA145" i="31"/>
  <c r="AA164" i="31"/>
  <c r="AA61" i="31"/>
  <c r="AA170" i="31"/>
  <c r="AA151" i="31"/>
  <c r="AA67" i="31"/>
  <c r="Z157" i="31"/>
  <c r="Y37" i="36"/>
  <c r="Y31" i="32"/>
  <c r="Y37" i="34"/>
  <c r="Y37" i="35"/>
  <c r="V27" i="28" l="1"/>
  <c r="X74" i="34"/>
  <c r="W24" i="28"/>
  <c r="W8" i="28" s="1"/>
  <c r="W23" i="28"/>
  <c r="X74" i="33"/>
  <c r="Z74" i="31"/>
  <c r="Z18" i="28" s="1"/>
  <c r="Z100" i="28"/>
  <c r="Z92" i="28" s="1"/>
  <c r="Z74" i="30"/>
  <c r="Z17" i="28" s="1"/>
  <c r="Z9" i="28" s="1"/>
  <c r="Z99" i="28"/>
  <c r="Z91" i="28" s="1"/>
  <c r="X74" i="36"/>
  <c r="W26" i="28"/>
  <c r="W10" i="28" s="1"/>
  <c r="X62" i="32"/>
  <c r="W22" i="28"/>
  <c r="X198" i="30"/>
  <c r="Y196" i="30"/>
  <c r="Y198" i="30" s="1"/>
  <c r="AA73" i="30"/>
  <c r="AA157" i="30"/>
  <c r="AA189" i="30" s="1"/>
  <c r="AA176" i="30"/>
  <c r="AA190" i="30" s="1"/>
  <c r="Y196" i="31"/>
  <c r="Z190" i="30"/>
  <c r="Z192" i="30" s="1"/>
  <c r="Z183" i="30"/>
  <c r="Z182" i="30"/>
  <c r="Z189" i="30"/>
  <c r="Z178" i="30"/>
  <c r="Z179" i="30" s="1"/>
  <c r="X198" i="31"/>
  <c r="Y197" i="31"/>
  <c r="Z178" i="31"/>
  <c r="Z179" i="31" s="1"/>
  <c r="Z182" i="31"/>
  <c r="Z189" i="31"/>
  <c r="Z190" i="31"/>
  <c r="Z192" i="31" s="1"/>
  <c r="Z183" i="31"/>
  <c r="AA176" i="31"/>
  <c r="AA157" i="31"/>
  <c r="AA73" i="31"/>
  <c r="Z37" i="36"/>
  <c r="Z37" i="34"/>
  <c r="Z31" i="32"/>
  <c r="Z37" i="35"/>
  <c r="W27" i="28" l="1"/>
  <c r="X23" i="28"/>
  <c r="Y74" i="33"/>
  <c r="AA74" i="31"/>
  <c r="AA18" i="28" s="1"/>
  <c r="AA100" i="28"/>
  <c r="AA92" i="28" s="1"/>
  <c r="Y74" i="36"/>
  <c r="X26" i="28"/>
  <c r="X10" i="28" s="1"/>
  <c r="AA74" i="30"/>
  <c r="AA17" i="28" s="1"/>
  <c r="AA9" i="28" s="1"/>
  <c r="AA99" i="28"/>
  <c r="AA91" i="28" s="1"/>
  <c r="Y74" i="34"/>
  <c r="X24" i="28"/>
  <c r="X8" i="28" s="1"/>
  <c r="Y62" i="32"/>
  <c r="X22" i="28"/>
  <c r="AA183" i="30"/>
  <c r="Y198" i="31"/>
  <c r="AA178" i="30"/>
  <c r="AA179" i="30" s="1"/>
  <c r="AA182" i="30"/>
  <c r="Z196" i="30"/>
  <c r="Z197" i="30"/>
  <c r="Z191" i="30"/>
  <c r="Z193" i="30" s="1"/>
  <c r="AA197" i="30"/>
  <c r="Z196" i="31"/>
  <c r="AA178" i="31"/>
  <c r="AA179" i="31" s="1"/>
  <c r="AA182" i="31"/>
  <c r="AA189" i="31"/>
  <c r="Z197" i="31"/>
  <c r="Z191" i="31"/>
  <c r="Z193" i="31" s="1"/>
  <c r="AA183" i="31"/>
  <c r="AA190" i="31"/>
  <c r="AA37" i="36"/>
  <c r="AA31" i="32"/>
  <c r="AA37" i="34"/>
  <c r="AA37" i="35"/>
  <c r="Z74" i="36" l="1"/>
  <c r="Y26" i="28"/>
  <c r="Y10" i="28" s="1"/>
  <c r="X27" i="28"/>
  <c r="Y23" i="28"/>
  <c r="Z74" i="33"/>
  <c r="Z74" i="34"/>
  <c r="Y24" i="28"/>
  <c r="Y8" i="28" s="1"/>
  <c r="Z62" i="32"/>
  <c r="Y22" i="28"/>
  <c r="AA196" i="30"/>
  <c r="AA198" i="30" s="1"/>
  <c r="Z198" i="30"/>
  <c r="Z198" i="31"/>
  <c r="AA196" i="31"/>
  <c r="AA197" i="31"/>
  <c r="AA74" i="34" l="1"/>
  <c r="Z24" i="28"/>
  <c r="Z8" i="28" s="1"/>
  <c r="Z23" i="28"/>
  <c r="AA74" i="33"/>
  <c r="AA74" i="36"/>
  <c r="Z26" i="28"/>
  <c r="Z10" i="28" s="1"/>
  <c r="Y27" i="28"/>
  <c r="AA62" i="32"/>
  <c r="Z22" i="28"/>
  <c r="AA198" i="31"/>
  <c r="AA26" i="28" l="1"/>
  <c r="AA10" i="28" s="1"/>
  <c r="AA23" i="28"/>
  <c r="Z27" i="28"/>
  <c r="AA24" i="28"/>
  <c r="AA8" i="28" s="1"/>
  <c r="AA22" i="28"/>
  <c r="AA27" i="28" l="1"/>
  <c r="B19" i="10" l="1"/>
  <c r="B37" i="10" s="1"/>
  <c r="B55" i="10" s="1"/>
  <c r="B33" i="10"/>
  <c r="B51" i="10" s="1"/>
  <c r="B34" i="10"/>
  <c r="B52" i="10" s="1"/>
  <c r="B35" i="10"/>
  <c r="B53" i="10" s="1"/>
  <c r="B36" i="10"/>
  <c r="B54" i="10" s="1"/>
  <c r="B72" i="10" s="1"/>
  <c r="B32" i="10"/>
  <c r="B50" i="10" s="1"/>
  <c r="B31" i="10"/>
  <c r="B49" i="10" s="1"/>
  <c r="B30" i="10"/>
  <c r="B48" i="10" s="1"/>
  <c r="B29" i="10"/>
  <c r="B47" i="10" s="1"/>
  <c r="B28" i="10"/>
  <c r="B46" i="10" s="1"/>
  <c r="B27" i="10"/>
  <c r="B45" i="10" s="1"/>
  <c r="B26" i="10"/>
  <c r="B44" i="10" s="1"/>
  <c r="B25" i="10"/>
  <c r="B43" i="10" s="1"/>
  <c r="B24" i="10"/>
  <c r="B42" i="10" s="1"/>
  <c r="B23" i="10"/>
  <c r="B41" i="10" s="1"/>
  <c r="B70" i="10" l="1"/>
  <c r="B89" i="10" s="1"/>
  <c r="B69" i="10"/>
  <c r="B88" i="10" s="1"/>
  <c r="B65" i="10"/>
  <c r="B84" i="10" s="1"/>
  <c r="B66" i="10"/>
  <c r="B85" i="10" s="1"/>
  <c r="B64" i="10"/>
  <c r="B83" i="10" s="1"/>
  <c r="B59" i="10"/>
  <c r="B78" i="10" s="1"/>
  <c r="B67" i="10"/>
  <c r="B86" i="10" s="1"/>
  <c r="B63" i="10"/>
  <c r="B82" i="10" s="1"/>
  <c r="B60" i="10"/>
  <c r="B79" i="10" s="1"/>
  <c r="B68" i="10"/>
  <c r="B87" i="10" s="1"/>
  <c r="B61" i="10"/>
  <c r="B80" i="10" s="1"/>
  <c r="B62" i="10"/>
  <c r="B81" i="10" s="1"/>
  <c r="B71" i="10"/>
  <c r="B90" i="10" s="1"/>
  <c r="E69" i="28"/>
  <c r="N69" i="28"/>
  <c r="L69" i="28"/>
  <c r="D69" i="28"/>
  <c r="F69" i="28"/>
  <c r="M69" i="28"/>
  <c r="C69" i="28"/>
  <c r="C61" i="28" s="1"/>
  <c r="G69" i="28"/>
  <c r="C97" i="28"/>
  <c r="G61" i="28" l="1"/>
  <c r="M61" i="28"/>
  <c r="D61" i="28"/>
  <c r="N61" i="28"/>
  <c r="F61" i="28"/>
  <c r="L61" i="28"/>
  <c r="E61" i="28"/>
  <c r="C89" i="28"/>
  <c r="C74" i="10"/>
  <c r="C15" i="28" l="1"/>
  <c r="C7" i="28" s="1"/>
  <c r="B30" i="2"/>
  <c r="B45" i="2" s="1"/>
  <c r="B60" i="2" s="1"/>
  <c r="B31" i="2"/>
  <c r="B46" i="2" s="1"/>
  <c r="C34" i="28" l="1"/>
  <c r="C59" i="28" s="1"/>
  <c r="B20" i="2"/>
  <c r="B35" i="2" s="1"/>
  <c r="B50" i="2" s="1"/>
  <c r="B21" i="2"/>
  <c r="B36" i="2" s="1"/>
  <c r="B51" i="2" s="1"/>
  <c r="B22" i="2"/>
  <c r="B37" i="2" s="1"/>
  <c r="B52" i="2" s="1"/>
  <c r="B23" i="2"/>
  <c r="B38" i="2" s="1"/>
  <c r="B53" i="2" s="1"/>
  <c r="B24" i="2"/>
  <c r="B39" i="2" s="1"/>
  <c r="B54" i="2" s="1"/>
  <c r="B25" i="2"/>
  <c r="B40" i="2" s="1"/>
  <c r="B55" i="2" s="1"/>
  <c r="B26" i="2"/>
  <c r="B41" i="2" s="1"/>
  <c r="B56" i="2" s="1"/>
  <c r="B27" i="2"/>
  <c r="B42" i="2" s="1"/>
  <c r="B57" i="2" s="1"/>
  <c r="B28" i="2"/>
  <c r="B43" i="2" s="1"/>
  <c r="B58" i="2" s="1"/>
  <c r="B29" i="2"/>
  <c r="B44" i="2" s="1"/>
  <c r="B59" i="2" s="1"/>
  <c r="D34" i="28" l="1"/>
  <c r="D59" i="28" s="1"/>
  <c r="L34" i="28"/>
  <c r="L59" i="28" s="1"/>
  <c r="K34" i="28"/>
  <c r="K59" i="28" s="1"/>
  <c r="K87" i="28" s="1"/>
  <c r="K95" i="28" s="1"/>
  <c r="K103" i="28" s="1"/>
  <c r="W34" i="28"/>
  <c r="W59" i="28" s="1"/>
  <c r="W87" i="28" s="1"/>
  <c r="W95" i="28" s="1"/>
  <c r="W103" i="28" s="1"/>
  <c r="N34" i="28"/>
  <c r="N59" i="28" s="1"/>
  <c r="N67" i="28" s="1"/>
  <c r="N75" i="28" s="1"/>
  <c r="M34" i="28"/>
  <c r="M59" i="28" s="1"/>
  <c r="M67" i="28" s="1"/>
  <c r="M75" i="28" s="1"/>
  <c r="X34" i="28"/>
  <c r="X59" i="28" s="1"/>
  <c r="X87" i="28" s="1"/>
  <c r="X95" i="28" s="1"/>
  <c r="X103" i="28" s="1"/>
  <c r="I34" i="28"/>
  <c r="I59" i="28" s="1"/>
  <c r="I87" i="28" s="1"/>
  <c r="I95" i="28" s="1"/>
  <c r="I103" i="28" s="1"/>
  <c r="R34" i="28"/>
  <c r="R59" i="28" s="1"/>
  <c r="R67" i="28" s="1"/>
  <c r="R75" i="28" s="1"/>
  <c r="S34" i="28"/>
  <c r="S59" i="28" s="1"/>
  <c r="S67" i="28" s="1"/>
  <c r="S75" i="28" s="1"/>
  <c r="T34" i="28"/>
  <c r="T59" i="28" s="1"/>
  <c r="T67" i="28" s="1"/>
  <c r="T75" i="28" s="1"/>
  <c r="Y34" i="28"/>
  <c r="Y59" i="28" s="1"/>
  <c r="Y67" i="28" s="1"/>
  <c r="Y75" i="28" s="1"/>
  <c r="E34" i="28"/>
  <c r="E59" i="28" s="1"/>
  <c r="E67" i="28" s="1"/>
  <c r="E75" i="28" s="1"/>
  <c r="U34" i="28"/>
  <c r="U59" i="28" s="1"/>
  <c r="U67" i="28" s="1"/>
  <c r="U75" i="28" s="1"/>
  <c r="Z34" i="28"/>
  <c r="Z59" i="28" s="1"/>
  <c r="Z67" i="28" s="1"/>
  <c r="Z75" i="28" s="1"/>
  <c r="P34" i="28"/>
  <c r="P59" i="28" s="1"/>
  <c r="P67" i="28" s="1"/>
  <c r="P75" i="28" s="1"/>
  <c r="AA34" i="28"/>
  <c r="AA59" i="28" s="1"/>
  <c r="AA67" i="28" s="1"/>
  <c r="AA75" i="28" s="1"/>
  <c r="V34" i="28"/>
  <c r="V59" i="28" s="1"/>
  <c r="J34" i="28"/>
  <c r="J59" i="28" s="1"/>
  <c r="J67" i="28" s="1"/>
  <c r="J75" i="28" s="1"/>
  <c r="O34" i="28"/>
  <c r="O59" i="28" s="1"/>
  <c r="O67" i="28" s="1"/>
  <c r="O75" i="28" s="1"/>
  <c r="Q34" i="28"/>
  <c r="Q59" i="28" s="1"/>
  <c r="F34" i="28"/>
  <c r="F59" i="28" s="1"/>
  <c r="G34" i="28"/>
  <c r="G59" i="28" s="1"/>
  <c r="G67" i="28" s="1"/>
  <c r="G75" i="28" s="1"/>
  <c r="H34" i="28"/>
  <c r="H59" i="28" s="1"/>
  <c r="H67" i="28" s="1"/>
  <c r="H75" i="28" s="1"/>
  <c r="V67" i="28"/>
  <c r="V75" i="28" s="1"/>
  <c r="V87" i="28"/>
  <c r="V95" i="28" s="1"/>
  <c r="V103" i="28" s="1"/>
  <c r="L67" i="28"/>
  <c r="L75" i="28" s="1"/>
  <c r="L87" i="28"/>
  <c r="L95" i="28" s="1"/>
  <c r="L103" i="28" s="1"/>
  <c r="Q67" i="28"/>
  <c r="Q75" i="28" s="1"/>
  <c r="Q87" i="28"/>
  <c r="Q95" i="28" s="1"/>
  <c r="Q103" i="28" s="1"/>
  <c r="K67" i="28"/>
  <c r="K75" i="28" s="1"/>
  <c r="D67" i="28"/>
  <c r="D75" i="28" s="1"/>
  <c r="D87" i="28"/>
  <c r="D95" i="28" s="1"/>
  <c r="D103" i="28" s="1"/>
  <c r="U87" i="28"/>
  <c r="U95" i="28" s="1"/>
  <c r="U103" i="28" s="1"/>
  <c r="F67" i="28"/>
  <c r="F75" i="28" s="1"/>
  <c r="F87" i="28"/>
  <c r="F95" i="28" s="1"/>
  <c r="F103" i="28" s="1"/>
  <c r="W67" i="28"/>
  <c r="W75" i="28" s="1"/>
  <c r="O87" i="28"/>
  <c r="O95" i="28" s="1"/>
  <c r="O103" i="28" s="1"/>
  <c r="C67" i="28"/>
  <c r="C75" i="28" s="1"/>
  <c r="C87" i="28"/>
  <c r="C95" i="28" s="1"/>
  <c r="C103" i="28" s="1"/>
  <c r="G87" i="28" l="1"/>
  <c r="G95" i="28" s="1"/>
  <c r="G103" i="28" s="1"/>
  <c r="N87" i="28"/>
  <c r="N95" i="28" s="1"/>
  <c r="N103" i="28" s="1"/>
  <c r="I67" i="28"/>
  <c r="I75" i="28" s="1"/>
  <c r="J87" i="28"/>
  <c r="J95" i="28" s="1"/>
  <c r="J103" i="28" s="1"/>
  <c r="X67" i="28"/>
  <c r="X75" i="28" s="1"/>
  <c r="T87" i="28"/>
  <c r="T95" i="28" s="1"/>
  <c r="T103" i="28" s="1"/>
  <c r="Y87" i="28"/>
  <c r="Y95" i="28" s="1"/>
  <c r="Y103" i="28" s="1"/>
  <c r="R87" i="28"/>
  <c r="R95" i="28" s="1"/>
  <c r="R103" i="28" s="1"/>
  <c r="M87" i="28"/>
  <c r="M95" i="28" s="1"/>
  <c r="M103" i="28" s="1"/>
  <c r="H87" i="28"/>
  <c r="H95" i="28" s="1"/>
  <c r="H103" i="28" s="1"/>
  <c r="E87" i="28"/>
  <c r="E95" i="28" s="1"/>
  <c r="E103" i="28" s="1"/>
  <c r="AA87" i="28"/>
  <c r="AA95" i="28" s="1"/>
  <c r="AA103" i="28" s="1"/>
  <c r="P87" i="28"/>
  <c r="P95" i="28" s="1"/>
  <c r="P103" i="28" s="1"/>
  <c r="Z87" i="28"/>
  <c r="Z95" i="28" s="1"/>
  <c r="Z103" i="28" s="1"/>
  <c r="S87" i="28"/>
  <c r="S95" i="28" s="1"/>
  <c r="S103" i="28" s="1"/>
  <c r="H5" i="10" l="1"/>
  <c r="H70" i="28" l="1"/>
  <c r="H62" i="28" s="1"/>
  <c r="H72" i="28" l="1"/>
  <c r="H64" i="28" s="1"/>
  <c r="J14" i="10" l="1"/>
  <c r="J8" i="10"/>
  <c r="K6" i="10" l="1"/>
  <c r="K7" i="10"/>
  <c r="K5" i="10"/>
  <c r="J9" i="10" l="1"/>
  <c r="J10" i="10"/>
  <c r="I10" i="10"/>
  <c r="J11" i="10"/>
  <c r="I11" i="10"/>
  <c r="J16" i="10" l="1"/>
  <c r="J15" i="10"/>
  <c r="J17" i="10"/>
  <c r="J13" i="10"/>
  <c r="I9" i="10"/>
  <c r="J7" i="10"/>
  <c r="J6" i="10"/>
  <c r="J5" i="10"/>
  <c r="H9" i="10"/>
  <c r="H19" i="10" s="1"/>
  <c r="K9" i="10"/>
  <c r="K8" i="10"/>
  <c r="K11" i="10"/>
  <c r="K10" i="10"/>
  <c r="J19" i="10" l="1"/>
  <c r="H69" i="28"/>
  <c r="J69" i="28" l="1"/>
  <c r="H61" i="28"/>
  <c r="K12" i="10"/>
  <c r="I12" i="10"/>
  <c r="I19" i="10" s="1"/>
  <c r="K19" i="10" l="1"/>
  <c r="D33" i="10" s="1"/>
  <c r="D69" i="10" s="1"/>
  <c r="O38" i="10"/>
  <c r="I69" i="28"/>
  <c r="J61" i="28"/>
  <c r="D25" i="10" l="1"/>
  <c r="D61" i="10" s="1"/>
  <c r="D32" i="10"/>
  <c r="D68" i="10" s="1"/>
  <c r="D31" i="10"/>
  <c r="D67" i="10" s="1"/>
  <c r="D30" i="10"/>
  <c r="D66" i="10" s="1"/>
  <c r="D24" i="10"/>
  <c r="D60" i="10" s="1"/>
  <c r="D35" i="10"/>
  <c r="D71" i="10" s="1"/>
  <c r="D34" i="10"/>
  <c r="D70" i="10" s="1"/>
  <c r="D23" i="10"/>
  <c r="D28" i="10"/>
  <c r="D64" i="10" s="1"/>
  <c r="D29" i="10"/>
  <c r="D65" i="10" s="1"/>
  <c r="K69" i="28"/>
  <c r="K61" i="28" s="1"/>
  <c r="D26" i="10"/>
  <c r="D62" i="10" s="1"/>
  <c r="D27" i="10"/>
  <c r="D63" i="10" s="1"/>
  <c r="E29" i="10"/>
  <c r="F29" i="10" s="1"/>
  <c r="E32" i="10"/>
  <c r="E68" i="10" s="1"/>
  <c r="E33" i="10"/>
  <c r="E69" i="10" s="1"/>
  <c r="E25" i="10"/>
  <c r="F25" i="10" s="1"/>
  <c r="K70" i="28"/>
  <c r="K62" i="28" s="1"/>
  <c r="I61" i="28"/>
  <c r="E28" i="10" l="1"/>
  <c r="F28" i="10" s="1"/>
  <c r="E27" i="10"/>
  <c r="E63" i="10" s="1"/>
  <c r="E31" i="10"/>
  <c r="E67" i="10" s="1"/>
  <c r="E26" i="10"/>
  <c r="F26" i="10" s="1"/>
  <c r="F62" i="10" s="1"/>
  <c r="D59" i="10"/>
  <c r="D73" i="10" s="1"/>
  <c r="D74" i="10" s="1"/>
  <c r="D15" i="28" s="1"/>
  <c r="D7" i="28" s="1"/>
  <c r="E30" i="10"/>
  <c r="E66" i="10" s="1"/>
  <c r="D37" i="10"/>
  <c r="E23" i="10"/>
  <c r="E34" i="10"/>
  <c r="F34" i="10" s="1"/>
  <c r="E35" i="10"/>
  <c r="E71" i="10" s="1"/>
  <c r="E24" i="10"/>
  <c r="E60" i="10" s="1"/>
  <c r="E65" i="10"/>
  <c r="F27" i="10"/>
  <c r="F63" i="10" s="1"/>
  <c r="F32" i="10"/>
  <c r="F33" i="10"/>
  <c r="G33" i="10" s="1"/>
  <c r="E61" i="10"/>
  <c r="G25" i="10"/>
  <c r="F61" i="10"/>
  <c r="G26" i="10"/>
  <c r="G29" i="10"/>
  <c r="F65" i="10"/>
  <c r="D37" i="29"/>
  <c r="D162" i="29"/>
  <c r="D176" i="29" s="1"/>
  <c r="E37" i="29"/>
  <c r="E64" i="10" l="1"/>
  <c r="F31" i="10"/>
  <c r="G31" i="10" s="1"/>
  <c r="F30" i="10"/>
  <c r="F66" i="10" s="1"/>
  <c r="E62" i="10"/>
  <c r="F23" i="10"/>
  <c r="F59" i="10" s="1"/>
  <c r="E70" i="10"/>
  <c r="E59" i="10"/>
  <c r="F24" i="10"/>
  <c r="F60" i="10" s="1"/>
  <c r="F35" i="10"/>
  <c r="F71" i="10" s="1"/>
  <c r="E37" i="10"/>
  <c r="G27" i="10"/>
  <c r="G63" i="10" s="1"/>
  <c r="F67" i="10"/>
  <c r="F69" i="10"/>
  <c r="F68" i="10"/>
  <c r="G32" i="10"/>
  <c r="D190" i="29"/>
  <c r="D183" i="29"/>
  <c r="D178" i="29"/>
  <c r="D179" i="29" s="1"/>
  <c r="D177" i="29"/>
  <c r="E177" i="29" s="1"/>
  <c r="F177" i="29" s="1"/>
  <c r="G177" i="29" s="1"/>
  <c r="H177" i="29" s="1"/>
  <c r="I177" i="29" s="1"/>
  <c r="J177" i="29" s="1"/>
  <c r="K177" i="29" s="1"/>
  <c r="L177" i="29" s="1"/>
  <c r="M177" i="29" s="1"/>
  <c r="N177" i="29" s="1"/>
  <c r="O177" i="29" s="1"/>
  <c r="P177" i="29" s="1"/>
  <c r="Q177" i="29" s="1"/>
  <c r="R177" i="29" s="1"/>
  <c r="S177" i="29" s="1"/>
  <c r="T177" i="29" s="1"/>
  <c r="U177" i="29" s="1"/>
  <c r="V177" i="29" s="1"/>
  <c r="W177" i="29" s="1"/>
  <c r="X177" i="29" s="1"/>
  <c r="Y177" i="29" s="1"/>
  <c r="Z177" i="29" s="1"/>
  <c r="AA177" i="29" s="1"/>
  <c r="H31" i="10"/>
  <c r="G67" i="10"/>
  <c r="H33" i="10"/>
  <c r="G69" i="10"/>
  <c r="H26" i="10"/>
  <c r="G62" i="10"/>
  <c r="G28" i="10"/>
  <c r="F64" i="10"/>
  <c r="H29" i="10"/>
  <c r="G65" i="10"/>
  <c r="H25" i="10"/>
  <c r="G61" i="10"/>
  <c r="G34" i="10"/>
  <c r="F70" i="10"/>
  <c r="D97" i="28"/>
  <c r="F37" i="29"/>
  <c r="G30" i="10" l="1"/>
  <c r="H30" i="10" s="1"/>
  <c r="G35" i="10"/>
  <c r="G23" i="10"/>
  <c r="E73" i="10"/>
  <c r="E74" i="10" s="1"/>
  <c r="E15" i="28" s="1"/>
  <c r="E7" i="28" s="1"/>
  <c r="G24" i="10"/>
  <c r="H24" i="10" s="1"/>
  <c r="H60" i="10" s="1"/>
  <c r="F37" i="10"/>
  <c r="H27" i="10"/>
  <c r="I27" i="10" s="1"/>
  <c r="H32" i="10"/>
  <c r="G68" i="10"/>
  <c r="G66" i="10"/>
  <c r="G59" i="10"/>
  <c r="H23" i="10"/>
  <c r="I29" i="10"/>
  <c r="H65" i="10"/>
  <c r="H62" i="10"/>
  <c r="I26" i="10"/>
  <c r="H35" i="10"/>
  <c r="G71" i="10"/>
  <c r="D185" i="29"/>
  <c r="D186" i="29" s="1"/>
  <c r="D196" i="29"/>
  <c r="H34" i="10"/>
  <c r="G70" i="10"/>
  <c r="F73" i="10"/>
  <c r="H28" i="10"/>
  <c r="G64" i="10"/>
  <c r="I33" i="10"/>
  <c r="H69" i="10"/>
  <c r="I31" i="10"/>
  <c r="H67" i="10"/>
  <c r="D192" i="29"/>
  <c r="D193" i="29" s="1"/>
  <c r="D197" i="29"/>
  <c r="I25" i="10"/>
  <c r="H61" i="10"/>
  <c r="D89" i="28"/>
  <c r="E97" i="28"/>
  <c r="D98" i="28"/>
  <c r="G37" i="29"/>
  <c r="I24" i="10" l="1"/>
  <c r="F74" i="10"/>
  <c r="F15" i="28" s="1"/>
  <c r="F7" i="28" s="1"/>
  <c r="G37" i="10"/>
  <c r="G60" i="10"/>
  <c r="H63" i="10"/>
  <c r="D90" i="28"/>
  <c r="H68" i="10"/>
  <c r="I32" i="10"/>
  <c r="H66" i="10"/>
  <c r="I30" i="10"/>
  <c r="D198" i="29"/>
  <c r="D194" i="29"/>
  <c r="I34" i="10"/>
  <c r="H70" i="10"/>
  <c r="J29" i="10"/>
  <c r="I65" i="10"/>
  <c r="J27" i="10"/>
  <c r="I63" i="10"/>
  <c r="H64" i="10"/>
  <c r="I28" i="10"/>
  <c r="J26" i="10"/>
  <c r="I62" i="10"/>
  <c r="H71" i="10"/>
  <c r="I35" i="10"/>
  <c r="J25" i="10"/>
  <c r="I61" i="10"/>
  <c r="J31" i="10"/>
  <c r="I67" i="10"/>
  <c r="H59" i="10"/>
  <c r="H37" i="10"/>
  <c r="I23" i="10"/>
  <c r="J33" i="10"/>
  <c r="I69" i="10"/>
  <c r="J24" i="10"/>
  <c r="I60" i="10"/>
  <c r="G73" i="10"/>
  <c r="G74" i="10" s="1"/>
  <c r="G15" i="28" s="1"/>
  <c r="G7" i="28" s="1"/>
  <c r="E89" i="28"/>
  <c r="F97" i="28"/>
  <c r="E98" i="28"/>
  <c r="H37" i="29"/>
  <c r="E90" i="28" l="1"/>
  <c r="I68" i="10"/>
  <c r="J32" i="10"/>
  <c r="H73" i="10"/>
  <c r="H74" i="10" s="1"/>
  <c r="H15" i="28" s="1"/>
  <c r="H7" i="28" s="1"/>
  <c r="J30" i="10"/>
  <c r="I66" i="10"/>
  <c r="K25" i="10"/>
  <c r="J61" i="10"/>
  <c r="J28" i="10"/>
  <c r="I64" i="10"/>
  <c r="I59" i="10"/>
  <c r="I37" i="10"/>
  <c r="J23" i="10"/>
  <c r="K31" i="10"/>
  <c r="J67" i="10"/>
  <c r="K24" i="10"/>
  <c r="J60" i="10"/>
  <c r="K29" i="10"/>
  <c r="J65" i="10"/>
  <c r="J69" i="10"/>
  <c r="K33" i="10"/>
  <c r="J35" i="10"/>
  <c r="I71" i="10"/>
  <c r="K26" i="10"/>
  <c r="J62" i="10"/>
  <c r="K27" i="10"/>
  <c r="J63" i="10"/>
  <c r="J34" i="10"/>
  <c r="I70" i="10"/>
  <c r="F89" i="28"/>
  <c r="G97" i="28"/>
  <c r="F98" i="28"/>
  <c r="I37" i="29"/>
  <c r="F90" i="28" l="1"/>
  <c r="K32" i="10"/>
  <c r="J68" i="10"/>
  <c r="K30" i="10"/>
  <c r="J66" i="10"/>
  <c r="I73" i="10"/>
  <c r="I74" i="10" s="1"/>
  <c r="I15" i="28" s="1"/>
  <c r="I7" i="28" s="1"/>
  <c r="L26" i="10"/>
  <c r="K62" i="10"/>
  <c r="K28" i="10"/>
  <c r="J64" i="10"/>
  <c r="L27" i="10"/>
  <c r="K63" i="10"/>
  <c r="K35" i="10"/>
  <c r="J71" i="10"/>
  <c r="L29" i="10"/>
  <c r="K65" i="10"/>
  <c r="L31" i="10"/>
  <c r="K67" i="10"/>
  <c r="J70" i="10"/>
  <c r="K34" i="10"/>
  <c r="L24" i="10"/>
  <c r="K60" i="10"/>
  <c r="L33" i="10"/>
  <c r="K69" i="10"/>
  <c r="J59" i="10"/>
  <c r="J37" i="10"/>
  <c r="K23" i="10"/>
  <c r="L25" i="10"/>
  <c r="K61" i="10"/>
  <c r="G89" i="28"/>
  <c r="H97" i="28"/>
  <c r="G98" i="28"/>
  <c r="G90" i="28" s="1"/>
  <c r="J37" i="29"/>
  <c r="L32" i="10" l="1"/>
  <c r="K68" i="10"/>
  <c r="L30" i="10"/>
  <c r="K66" i="10"/>
  <c r="M25" i="10"/>
  <c r="L61" i="10"/>
  <c r="M33" i="10"/>
  <c r="L69" i="10"/>
  <c r="M31" i="10"/>
  <c r="L67" i="10"/>
  <c r="L28" i="10"/>
  <c r="K64" i="10"/>
  <c r="L34" i="10"/>
  <c r="K70" i="10"/>
  <c r="K59" i="10"/>
  <c r="K37" i="10"/>
  <c r="L23" i="10"/>
  <c r="L35" i="10"/>
  <c r="K71" i="10"/>
  <c r="J73" i="10"/>
  <c r="J74" i="10" s="1"/>
  <c r="J15" i="28" s="1"/>
  <c r="J7" i="28" s="1"/>
  <c r="M24" i="10"/>
  <c r="L60" i="10"/>
  <c r="M29" i="10"/>
  <c r="L65" i="10"/>
  <c r="M27" i="10"/>
  <c r="L63" i="10"/>
  <c r="M26" i="10"/>
  <c r="L62" i="10"/>
  <c r="H89" i="28"/>
  <c r="I97" i="28"/>
  <c r="H98" i="28"/>
  <c r="H90" i="28" s="1"/>
  <c r="K37" i="29"/>
  <c r="L68" i="10" l="1"/>
  <c r="M32" i="10"/>
  <c r="L66" i="10"/>
  <c r="M30" i="10"/>
  <c r="N29" i="10"/>
  <c r="M65" i="10"/>
  <c r="M35" i="10"/>
  <c r="L71" i="10"/>
  <c r="K73" i="10"/>
  <c r="K74" i="10" s="1"/>
  <c r="K15" i="28" s="1"/>
  <c r="K7" i="28" s="1"/>
  <c r="N33" i="10"/>
  <c r="M69" i="10"/>
  <c r="N27" i="10"/>
  <c r="M63" i="10"/>
  <c r="N24" i="10"/>
  <c r="M60" i="10"/>
  <c r="N26" i="10"/>
  <c r="M62" i="10"/>
  <c r="M28" i="10"/>
  <c r="L64" i="10"/>
  <c r="L59" i="10"/>
  <c r="L37" i="10"/>
  <c r="M23" i="10"/>
  <c r="M34" i="10"/>
  <c r="L70" i="10"/>
  <c r="N31" i="10"/>
  <c r="M67" i="10"/>
  <c r="N25" i="10"/>
  <c r="M61" i="10"/>
  <c r="I89" i="28"/>
  <c r="J97" i="28"/>
  <c r="I98" i="28"/>
  <c r="I90" i="28" s="1"/>
  <c r="L37" i="29"/>
  <c r="M68" i="10" l="1"/>
  <c r="N32" i="10"/>
  <c r="N30" i="10"/>
  <c r="M66" i="10"/>
  <c r="O25" i="10"/>
  <c r="N61" i="10"/>
  <c r="N35" i="10"/>
  <c r="M71" i="10"/>
  <c r="O31" i="10"/>
  <c r="N67" i="10"/>
  <c r="O29" i="10"/>
  <c r="N65" i="10"/>
  <c r="N34" i="10"/>
  <c r="M70" i="10"/>
  <c r="M59" i="10"/>
  <c r="M37" i="10"/>
  <c r="N23" i="10"/>
  <c r="N28" i="10"/>
  <c r="M64" i="10"/>
  <c r="O27" i="10"/>
  <c r="N63" i="10"/>
  <c r="L73" i="10"/>
  <c r="O26" i="10"/>
  <c r="N62" i="10"/>
  <c r="O24" i="10"/>
  <c r="N60" i="10"/>
  <c r="O33" i="10"/>
  <c r="N69" i="10"/>
  <c r="J89" i="28"/>
  <c r="K97" i="28"/>
  <c r="J98" i="28"/>
  <c r="J90" i="28" s="1"/>
  <c r="M37" i="29"/>
  <c r="L74" i="10" l="1"/>
  <c r="L15" i="28" s="1"/>
  <c r="L7" i="28" s="1"/>
  <c r="L97" i="28"/>
  <c r="N68" i="10"/>
  <c r="O32" i="10"/>
  <c r="O30" i="10"/>
  <c r="N66" i="10"/>
  <c r="M73" i="10"/>
  <c r="O28" i="10"/>
  <c r="N64" i="10"/>
  <c r="P31" i="10"/>
  <c r="O67" i="10"/>
  <c r="P24" i="10"/>
  <c r="O60" i="10"/>
  <c r="O34" i="10"/>
  <c r="N70" i="10"/>
  <c r="P25" i="10"/>
  <c r="O61" i="10"/>
  <c r="O35" i="10"/>
  <c r="N71" i="10"/>
  <c r="N59" i="10"/>
  <c r="N37" i="10"/>
  <c r="O23" i="10"/>
  <c r="P27" i="10"/>
  <c r="O63" i="10"/>
  <c r="P33" i="10"/>
  <c r="O69" i="10"/>
  <c r="P26" i="10"/>
  <c r="O62" i="10"/>
  <c r="P29" i="10"/>
  <c r="O65" i="10"/>
  <c r="K89" i="28"/>
  <c r="K98" i="28"/>
  <c r="K90" i="28" s="1"/>
  <c r="N37" i="29"/>
  <c r="M74" i="10" l="1"/>
  <c r="M15" i="28" s="1"/>
  <c r="M7" i="28" s="1"/>
  <c r="M97" i="28"/>
  <c r="P32" i="10"/>
  <c r="O68" i="10"/>
  <c r="P30" i="10"/>
  <c r="O66" i="10"/>
  <c r="N73" i="10"/>
  <c r="Q25" i="10"/>
  <c r="P61" i="10"/>
  <c r="P34" i="10"/>
  <c r="O70" i="10"/>
  <c r="Q31" i="10"/>
  <c r="P67" i="10"/>
  <c r="Q29" i="10"/>
  <c r="P65" i="10"/>
  <c r="Q33" i="10"/>
  <c r="P69" i="10"/>
  <c r="O59" i="10"/>
  <c r="O37" i="10"/>
  <c r="D33" i="47" s="1"/>
  <c r="P23" i="10"/>
  <c r="P35" i="10"/>
  <c r="O71" i="10"/>
  <c r="Q24" i="10"/>
  <c r="P60" i="10"/>
  <c r="P28" i="10"/>
  <c r="O64" i="10"/>
  <c r="Q26" i="10"/>
  <c r="P62" i="10"/>
  <c r="Q27" i="10"/>
  <c r="P63" i="10"/>
  <c r="K72" i="28"/>
  <c r="K64" i="28" s="1"/>
  <c r="L89" i="28"/>
  <c r="L90" i="28"/>
  <c r="O37" i="29"/>
  <c r="D34" i="47" s="1"/>
  <c r="N74" i="10" l="1"/>
  <c r="N15" i="28" s="1"/>
  <c r="N7" i="28" s="1"/>
  <c r="N97" i="28"/>
  <c r="Q32" i="10"/>
  <c r="P68" i="10"/>
  <c r="Q30" i="10"/>
  <c r="P66" i="10"/>
  <c r="P59" i="10"/>
  <c r="P37" i="10"/>
  <c r="Q23" i="10"/>
  <c r="R29" i="10"/>
  <c r="Q65" i="10"/>
  <c r="Q34" i="10"/>
  <c r="P70" i="10"/>
  <c r="R27" i="10"/>
  <c r="Q63" i="10"/>
  <c r="Q28" i="10"/>
  <c r="P64" i="10"/>
  <c r="O73" i="10"/>
  <c r="O97" i="28" s="1"/>
  <c r="R33" i="10"/>
  <c r="Q69" i="10"/>
  <c r="R31" i="10"/>
  <c r="Q67" i="10"/>
  <c r="R25" i="10"/>
  <c r="Q61" i="10"/>
  <c r="R26" i="10"/>
  <c r="Q62" i="10"/>
  <c r="R24" i="10"/>
  <c r="Q60" i="10"/>
  <c r="Q35" i="10"/>
  <c r="P71" i="10"/>
  <c r="M89" i="28"/>
  <c r="M90" i="28"/>
  <c r="P37" i="29"/>
  <c r="O74" i="10" l="1"/>
  <c r="O15" i="28" s="1"/>
  <c r="O7" i="28" s="1"/>
  <c r="O89" i="28"/>
  <c r="R32" i="10"/>
  <c r="Q68" i="10"/>
  <c r="R30" i="10"/>
  <c r="Q66" i="10"/>
  <c r="R28" i="10"/>
  <c r="Q64" i="10"/>
  <c r="R34" i="10"/>
  <c r="Q70" i="10"/>
  <c r="R35" i="10"/>
  <c r="Q71" i="10"/>
  <c r="S31" i="10"/>
  <c r="R67" i="10"/>
  <c r="S27" i="10"/>
  <c r="R63" i="10"/>
  <c r="S29" i="10"/>
  <c r="R65" i="10"/>
  <c r="S26" i="10"/>
  <c r="R62" i="10"/>
  <c r="Q59" i="10"/>
  <c r="Q37" i="10"/>
  <c r="R23" i="10"/>
  <c r="S24" i="10"/>
  <c r="R60" i="10"/>
  <c r="S25" i="10"/>
  <c r="R61" i="10"/>
  <c r="S33" i="10"/>
  <c r="R69" i="10"/>
  <c r="P73" i="10"/>
  <c r="P97" i="28" s="1"/>
  <c r="N89" i="28"/>
  <c r="N90" i="28"/>
  <c r="Q37" i="29"/>
  <c r="P74" i="10" l="1"/>
  <c r="P15" i="28" s="1"/>
  <c r="P7" i="28" s="1"/>
  <c r="P89" i="28"/>
  <c r="R68" i="10"/>
  <c r="S32" i="10"/>
  <c r="Q73" i="10"/>
  <c r="S30" i="10"/>
  <c r="R66" i="10"/>
  <c r="T33" i="10"/>
  <c r="S69" i="10"/>
  <c r="T24" i="10"/>
  <c r="S60" i="10"/>
  <c r="S34" i="10"/>
  <c r="R70" i="10"/>
  <c r="R59" i="10"/>
  <c r="R37" i="10"/>
  <c r="S23" i="10"/>
  <c r="T31" i="10"/>
  <c r="S67" i="10"/>
  <c r="S28" i="10"/>
  <c r="R64" i="10"/>
  <c r="S35" i="10"/>
  <c r="R71" i="10"/>
  <c r="T26" i="10"/>
  <c r="S62" i="10"/>
  <c r="T27" i="10"/>
  <c r="S63" i="10"/>
  <c r="T25" i="10"/>
  <c r="S61" i="10"/>
  <c r="T29" i="10"/>
  <c r="S65" i="10"/>
  <c r="O185" i="29"/>
  <c r="O192" i="29"/>
  <c r="O191" i="29"/>
  <c r="O184" i="29"/>
  <c r="R37" i="29"/>
  <c r="Q74" i="10" l="1"/>
  <c r="Q15" i="28" s="1"/>
  <c r="Q7" i="28" s="1"/>
  <c r="Q97" i="28"/>
  <c r="T32" i="10"/>
  <c r="S68" i="10"/>
  <c r="T30" i="10"/>
  <c r="S66" i="10"/>
  <c r="R73" i="10"/>
  <c r="U25" i="10"/>
  <c r="T61" i="10"/>
  <c r="U31" i="10"/>
  <c r="T67" i="10"/>
  <c r="S59" i="10"/>
  <c r="S37" i="10"/>
  <c r="T23" i="10"/>
  <c r="T34" i="10"/>
  <c r="S70" i="10"/>
  <c r="U33" i="10"/>
  <c r="T69" i="10"/>
  <c r="U24" i="10"/>
  <c r="T60" i="10"/>
  <c r="U26" i="10"/>
  <c r="T62" i="10"/>
  <c r="T28" i="10"/>
  <c r="S64" i="10"/>
  <c r="U29" i="10"/>
  <c r="T65" i="10"/>
  <c r="U27" i="10"/>
  <c r="T63" i="10"/>
  <c r="T35" i="10"/>
  <c r="S71" i="10"/>
  <c r="O193" i="29"/>
  <c r="S37" i="29"/>
  <c r="P192" i="29"/>
  <c r="P191" i="29"/>
  <c r="P185" i="29"/>
  <c r="P184" i="29"/>
  <c r="O186" i="29"/>
  <c r="R74" i="10" l="1"/>
  <c r="R15" i="28" s="1"/>
  <c r="R7" i="28" s="1"/>
  <c r="R97" i="28"/>
  <c r="R89" i="28" s="1"/>
  <c r="Q89" i="28"/>
  <c r="U32" i="10"/>
  <c r="T68" i="10"/>
  <c r="T66" i="10"/>
  <c r="U30" i="10"/>
  <c r="T59" i="10"/>
  <c r="T37" i="10"/>
  <c r="U23" i="10"/>
  <c r="V27" i="10"/>
  <c r="U63" i="10"/>
  <c r="S73" i="10"/>
  <c r="V25" i="10"/>
  <c r="U61" i="10"/>
  <c r="V31" i="10"/>
  <c r="U67" i="10"/>
  <c r="U28" i="10"/>
  <c r="T64" i="10"/>
  <c r="V33" i="10"/>
  <c r="U69" i="10"/>
  <c r="U35" i="10"/>
  <c r="T71" i="10"/>
  <c r="V29" i="10"/>
  <c r="U65" i="10"/>
  <c r="V26" i="10"/>
  <c r="U62" i="10"/>
  <c r="V24" i="10"/>
  <c r="U60" i="10"/>
  <c r="U34" i="10"/>
  <c r="T70" i="10"/>
  <c r="O194" i="29"/>
  <c r="P193" i="29"/>
  <c r="Q185" i="29"/>
  <c r="Q192" i="29"/>
  <c r="Q191" i="29"/>
  <c r="Q184" i="29"/>
  <c r="T37" i="29"/>
  <c r="P186" i="29"/>
  <c r="S74" i="10" l="1"/>
  <c r="S15" i="28" s="1"/>
  <c r="S7" i="28" s="1"/>
  <c r="S97" i="28"/>
  <c r="S89" i="28" s="1"/>
  <c r="U68" i="10"/>
  <c r="V32" i="10"/>
  <c r="V30" i="10"/>
  <c r="U66" i="10"/>
  <c r="V34" i="10"/>
  <c r="U70" i="10"/>
  <c r="V35" i="10"/>
  <c r="U71" i="10"/>
  <c r="W31" i="10"/>
  <c r="V67" i="10"/>
  <c r="W27" i="10"/>
  <c r="V63" i="10"/>
  <c r="W26" i="10"/>
  <c r="V62" i="10"/>
  <c r="V28" i="10"/>
  <c r="U64" i="10"/>
  <c r="U59" i="10"/>
  <c r="U37" i="10"/>
  <c r="V23" i="10"/>
  <c r="W24" i="10"/>
  <c r="V60" i="10"/>
  <c r="W29" i="10"/>
  <c r="V65" i="10"/>
  <c r="W33" i="10"/>
  <c r="V69" i="10"/>
  <c r="W25" i="10"/>
  <c r="V61" i="10"/>
  <c r="T73" i="10"/>
  <c r="P194" i="29"/>
  <c r="Q193" i="29"/>
  <c r="S184" i="29"/>
  <c r="R185" i="29"/>
  <c r="R192" i="29"/>
  <c r="R184" i="29"/>
  <c r="R191" i="29"/>
  <c r="U37" i="29"/>
  <c r="Q186" i="29"/>
  <c r="T74" i="10" l="1"/>
  <c r="T15" i="28" s="1"/>
  <c r="T7" i="28" s="1"/>
  <c r="T97" i="28"/>
  <c r="T89" i="28" s="1"/>
  <c r="V68" i="10"/>
  <c r="W32" i="10"/>
  <c r="W30" i="10"/>
  <c r="V66" i="10"/>
  <c r="U73" i="10"/>
  <c r="X24" i="10"/>
  <c r="W60" i="10"/>
  <c r="V59" i="10"/>
  <c r="V37" i="10"/>
  <c r="W23" i="10"/>
  <c r="X27" i="10"/>
  <c r="W63" i="10"/>
  <c r="X31" i="10"/>
  <c r="W67" i="10"/>
  <c r="W34" i="10"/>
  <c r="V70" i="10"/>
  <c r="X25" i="10"/>
  <c r="W61" i="10"/>
  <c r="X33" i="10"/>
  <c r="W69" i="10"/>
  <c r="W35" i="10"/>
  <c r="V71" i="10"/>
  <c r="W28" i="10"/>
  <c r="V64" i="10"/>
  <c r="X29" i="10"/>
  <c r="W65" i="10"/>
  <c r="X26" i="10"/>
  <c r="W62" i="10"/>
  <c r="Q194" i="29"/>
  <c r="S192" i="29"/>
  <c r="R186" i="29"/>
  <c r="S191" i="29"/>
  <c r="S185" i="29"/>
  <c r="S186" i="29" s="1"/>
  <c r="T185" i="29"/>
  <c r="V37" i="29"/>
  <c r="R193" i="29"/>
  <c r="U74" i="10" l="1"/>
  <c r="U15" i="28" s="1"/>
  <c r="U7" i="28" s="1"/>
  <c r="U97" i="28"/>
  <c r="U89" i="28" s="1"/>
  <c r="W68" i="10"/>
  <c r="X32" i="10"/>
  <c r="W66" i="10"/>
  <c r="X30" i="10"/>
  <c r="V73" i="10"/>
  <c r="Y29" i="10"/>
  <c r="X65" i="10"/>
  <c r="X35" i="10"/>
  <c r="W71" i="10"/>
  <c r="Y25" i="10"/>
  <c r="X61" i="10"/>
  <c r="Y31" i="10"/>
  <c r="X67" i="10"/>
  <c r="Y27" i="10"/>
  <c r="X63" i="10"/>
  <c r="W59" i="10"/>
  <c r="W37" i="10"/>
  <c r="X23" i="10"/>
  <c r="Y24" i="10"/>
  <c r="X60" i="10"/>
  <c r="Y26" i="10"/>
  <c r="X62" i="10"/>
  <c r="X28" i="10"/>
  <c r="W64" i="10"/>
  <c r="Y33" i="10"/>
  <c r="X69" i="10"/>
  <c r="X34" i="10"/>
  <c r="W70" i="10"/>
  <c r="L72" i="28"/>
  <c r="L64" i="28" s="1"/>
  <c r="D143" i="31"/>
  <c r="D157" i="31" s="1"/>
  <c r="T192" i="29"/>
  <c r="S193" i="29"/>
  <c r="S194" i="29" s="1"/>
  <c r="U192" i="29"/>
  <c r="T184" i="29"/>
  <c r="T186" i="29" s="1"/>
  <c r="T191" i="29"/>
  <c r="R194" i="29"/>
  <c r="W37" i="29"/>
  <c r="V74" i="10" l="1"/>
  <c r="V15" i="28" s="1"/>
  <c r="V7" i="28" s="1"/>
  <c r="V97" i="28"/>
  <c r="V89" i="28" s="1"/>
  <c r="Y32" i="10"/>
  <c r="X68" i="10"/>
  <c r="Y30" i="10"/>
  <c r="X66" i="10"/>
  <c r="Z27" i="10"/>
  <c r="Y63" i="10"/>
  <c r="Z33" i="10"/>
  <c r="Y69" i="10"/>
  <c r="Z26" i="10"/>
  <c r="Y62" i="10"/>
  <c r="X59" i="10"/>
  <c r="X37" i="10"/>
  <c r="Y23" i="10"/>
  <c r="Z25" i="10"/>
  <c r="Y61" i="10"/>
  <c r="D189" i="31"/>
  <c r="D182" i="31"/>
  <c r="D158" i="31"/>
  <c r="E158" i="31" s="1"/>
  <c r="F158" i="31" s="1"/>
  <c r="G158" i="31" s="1"/>
  <c r="H158" i="31" s="1"/>
  <c r="I158" i="31" s="1"/>
  <c r="J158" i="31" s="1"/>
  <c r="K158" i="31" s="1"/>
  <c r="L158" i="31" s="1"/>
  <c r="M158" i="31" s="1"/>
  <c r="N158" i="31" s="1"/>
  <c r="O158" i="31" s="1"/>
  <c r="P158" i="31" s="1"/>
  <c r="Q158" i="31" s="1"/>
  <c r="R158" i="31" s="1"/>
  <c r="S158" i="31" s="1"/>
  <c r="T158" i="31" s="1"/>
  <c r="U158" i="31" s="1"/>
  <c r="V158" i="31" s="1"/>
  <c r="W158" i="31" s="1"/>
  <c r="X158" i="31" s="1"/>
  <c r="Y158" i="31" s="1"/>
  <c r="Z158" i="31" s="1"/>
  <c r="AA158" i="31" s="1"/>
  <c r="W73" i="10"/>
  <c r="Z31" i="10"/>
  <c r="Y67" i="10"/>
  <c r="Y35" i="10"/>
  <c r="X71" i="10"/>
  <c r="Z29" i="10"/>
  <c r="Y65" i="10"/>
  <c r="Y34" i="10"/>
  <c r="X70" i="10"/>
  <c r="Y28" i="10"/>
  <c r="X64" i="10"/>
  <c r="Z24" i="10"/>
  <c r="Y60" i="10"/>
  <c r="D37" i="31"/>
  <c r="D162" i="31"/>
  <c r="D176" i="31" s="1"/>
  <c r="D178" i="31" s="1"/>
  <c r="D179" i="31" s="1"/>
  <c r="T193" i="29"/>
  <c r="T194" i="29" s="1"/>
  <c r="U185" i="29"/>
  <c r="U191" i="29"/>
  <c r="U193" i="29" s="1"/>
  <c r="U184" i="29"/>
  <c r="X37" i="29"/>
  <c r="W74" i="10" l="1"/>
  <c r="W15" i="28" s="1"/>
  <c r="W7" i="28" s="1"/>
  <c r="W97" i="28"/>
  <c r="W89" i="28" s="1"/>
  <c r="Z32" i="10"/>
  <c r="Y68" i="10"/>
  <c r="Z30" i="10"/>
  <c r="Y66" i="10"/>
  <c r="Z28" i="10"/>
  <c r="Y64" i="10"/>
  <c r="Z35" i="10"/>
  <c r="Y71" i="10"/>
  <c r="D177" i="31"/>
  <c r="E177" i="31" s="1"/>
  <c r="F177" i="31" s="1"/>
  <c r="G177" i="31" s="1"/>
  <c r="H177" i="31" s="1"/>
  <c r="I177" i="31" s="1"/>
  <c r="J177" i="31" s="1"/>
  <c r="K177" i="31" s="1"/>
  <c r="L177" i="31" s="1"/>
  <c r="M177" i="31" s="1"/>
  <c r="N177" i="31" s="1"/>
  <c r="O177" i="31" s="1"/>
  <c r="P177" i="31" s="1"/>
  <c r="Q177" i="31" s="1"/>
  <c r="R177" i="31" s="1"/>
  <c r="S177" i="31" s="1"/>
  <c r="T177" i="31" s="1"/>
  <c r="U177" i="31" s="1"/>
  <c r="V177" i="31" s="1"/>
  <c r="W177" i="31" s="1"/>
  <c r="X177" i="31" s="1"/>
  <c r="Y177" i="31" s="1"/>
  <c r="Z177" i="31" s="1"/>
  <c r="AA177" i="31" s="1"/>
  <c r="D190" i="31"/>
  <c r="D192" i="31" s="1"/>
  <c r="D183" i="31"/>
  <c r="D185" i="31" s="1"/>
  <c r="AA24" i="10"/>
  <c r="Z60" i="10"/>
  <c r="Z34" i="10"/>
  <c r="Y70" i="10"/>
  <c r="AA31" i="10"/>
  <c r="Z67" i="10"/>
  <c r="D184" i="31"/>
  <c r="Y59" i="10"/>
  <c r="Y37" i="10"/>
  <c r="Z23" i="10"/>
  <c r="AA26" i="10"/>
  <c r="Z62" i="10"/>
  <c r="AA29" i="10"/>
  <c r="Z65" i="10"/>
  <c r="AA25" i="10"/>
  <c r="Z61" i="10"/>
  <c r="D191" i="31"/>
  <c r="X73" i="10"/>
  <c r="AA33" i="10"/>
  <c r="Z69" i="10"/>
  <c r="AA27" i="10"/>
  <c r="Z63" i="10"/>
  <c r="E37" i="31"/>
  <c r="U186" i="29"/>
  <c r="U194" i="29" s="1"/>
  <c r="V191" i="29"/>
  <c r="V192" i="29"/>
  <c r="V184" i="29"/>
  <c r="V185" i="29"/>
  <c r="Y37" i="29"/>
  <c r="X74" i="10" l="1"/>
  <c r="X15" i="28" s="1"/>
  <c r="X7" i="28" s="1"/>
  <c r="X97" i="28"/>
  <c r="X89" i="28" s="1"/>
  <c r="D196" i="31"/>
  <c r="Z68" i="10"/>
  <c r="AA32" i="10"/>
  <c r="Y73" i="10"/>
  <c r="D193" i="31"/>
  <c r="D197" i="31"/>
  <c r="D186" i="31"/>
  <c r="AA30" i="10"/>
  <c r="Z66" i="10"/>
  <c r="AA62" i="10"/>
  <c r="AA63" i="10"/>
  <c r="AA60" i="10"/>
  <c r="AA35" i="10"/>
  <c r="Z71" i="10"/>
  <c r="AA61" i="10"/>
  <c r="Z59" i="10"/>
  <c r="Z37" i="10"/>
  <c r="AA23" i="10"/>
  <c r="AA69" i="10"/>
  <c r="AA65" i="10"/>
  <c r="AA67" i="10"/>
  <c r="AA34" i="10"/>
  <c r="Z70" i="10"/>
  <c r="AA28" i="10"/>
  <c r="Z64" i="10"/>
  <c r="G37" i="31"/>
  <c r="F37" i="31"/>
  <c r="D100" i="28"/>
  <c r="D92" i="28" s="1"/>
  <c r="E100" i="28"/>
  <c r="W191" i="29"/>
  <c r="W185" i="29"/>
  <c r="W184" i="29"/>
  <c r="W192" i="29"/>
  <c r="Z37" i="29"/>
  <c r="V186" i="29"/>
  <c r="V193" i="29"/>
  <c r="H37" i="31"/>
  <c r="Y74" i="10" l="1"/>
  <c r="Y15" i="28" s="1"/>
  <c r="Y7" i="28" s="1"/>
  <c r="Y97" i="28"/>
  <c r="Y89" i="28" s="1"/>
  <c r="D194" i="31"/>
  <c r="D198" i="31"/>
  <c r="AA68" i="10"/>
  <c r="AA66" i="10"/>
  <c r="Z73" i="10"/>
  <c r="AA71" i="10"/>
  <c r="AA59" i="10"/>
  <c r="AA37" i="10"/>
  <c r="AA64" i="10"/>
  <c r="AA70" i="10"/>
  <c r="E92" i="28"/>
  <c r="W186" i="29"/>
  <c r="I37" i="31"/>
  <c r="AA37" i="29"/>
  <c r="X192" i="29"/>
  <c r="X191" i="29"/>
  <c r="X185" i="29"/>
  <c r="X184" i="29"/>
  <c r="W193" i="29"/>
  <c r="V194" i="29"/>
  <c r="Z74" i="10" l="1"/>
  <c r="Z15" i="28" s="1"/>
  <c r="Z7" i="28" s="1"/>
  <c r="Z97" i="28"/>
  <c r="Z89" i="28" s="1"/>
  <c r="AA73" i="10"/>
  <c r="F100" i="28"/>
  <c r="F92" i="28" s="1"/>
  <c r="G100" i="28"/>
  <c r="W194" i="29"/>
  <c r="X186" i="29"/>
  <c r="J37" i="31"/>
  <c r="X193" i="29"/>
  <c r="Y192" i="29"/>
  <c r="Y191" i="29"/>
  <c r="Y184" i="29"/>
  <c r="Y185" i="29"/>
  <c r="AA74" i="10" l="1"/>
  <c r="AA15" i="28" s="1"/>
  <c r="AA7" i="28" s="1"/>
  <c r="AA97" i="28"/>
  <c r="AA89" i="28" s="1"/>
  <c r="G92" i="28"/>
  <c r="H100" i="28"/>
  <c r="AA184" i="29"/>
  <c r="X194" i="29"/>
  <c r="K37" i="31"/>
  <c r="Y193" i="29"/>
  <c r="Y186" i="29"/>
  <c r="Z184" i="29"/>
  <c r="Z185" i="29"/>
  <c r="H92" i="28" l="1"/>
  <c r="I100" i="28"/>
  <c r="AA185" i="29"/>
  <c r="AA186" i="29" s="1"/>
  <c r="AA192" i="29"/>
  <c r="AA191" i="29"/>
  <c r="Y194" i="29"/>
  <c r="Z186" i="29"/>
  <c r="Z194" i="29" s="1"/>
  <c r="L37" i="31"/>
  <c r="I92" i="28" l="1"/>
  <c r="J100" i="28"/>
  <c r="AA193" i="29"/>
  <c r="AA194" i="29" s="1"/>
  <c r="M37" i="31"/>
  <c r="J92" i="28" l="1"/>
  <c r="K100" i="28"/>
  <c r="N37" i="31"/>
  <c r="K92" i="28" l="1"/>
  <c r="O37" i="31"/>
  <c r="D36" i="47" s="1"/>
  <c r="L92" i="28" l="1"/>
  <c r="M92" i="28"/>
  <c r="N92" i="28"/>
  <c r="P37" i="31"/>
  <c r="Q37" i="31" l="1"/>
  <c r="O191" i="31" l="1"/>
  <c r="O185" i="31"/>
  <c r="O184" i="31"/>
  <c r="O192" i="31"/>
  <c r="R37" i="31"/>
  <c r="P191" i="31" l="1"/>
  <c r="P185" i="31"/>
  <c r="P192" i="31"/>
  <c r="P184" i="31"/>
  <c r="O186" i="31"/>
  <c r="O193" i="31"/>
  <c r="S37" i="31"/>
  <c r="P193" i="31" l="1"/>
  <c r="Q192" i="31"/>
  <c r="Q185" i="31"/>
  <c r="Q184" i="31"/>
  <c r="Q191" i="31"/>
  <c r="O194" i="31"/>
  <c r="P186" i="31"/>
  <c r="T37" i="31"/>
  <c r="Q186" i="31" l="1"/>
  <c r="P194" i="31"/>
  <c r="Q193" i="31"/>
  <c r="R192" i="31"/>
  <c r="R185" i="31"/>
  <c r="R184" i="31"/>
  <c r="R191" i="31"/>
  <c r="U37" i="31"/>
  <c r="Q194" i="31" l="1"/>
  <c r="R186" i="31"/>
  <c r="S185" i="31"/>
  <c r="S191" i="31"/>
  <c r="S192" i="31"/>
  <c r="S184" i="31"/>
  <c r="R193" i="31"/>
  <c r="V37" i="31"/>
  <c r="R194" i="31" l="1"/>
  <c r="S186" i="31"/>
  <c r="S193" i="31"/>
  <c r="T185" i="31"/>
  <c r="T192" i="31"/>
  <c r="T191" i="31"/>
  <c r="T184" i="31"/>
  <c r="W37" i="31"/>
  <c r="T186" i="31" l="1"/>
  <c r="T193" i="31"/>
  <c r="S194" i="31"/>
  <c r="U192" i="31"/>
  <c r="U185" i="31"/>
  <c r="U184" i="31"/>
  <c r="U191" i="31"/>
  <c r="X37" i="31"/>
  <c r="U193" i="31" l="1"/>
  <c r="T194" i="31"/>
  <c r="U186" i="31"/>
  <c r="V192" i="31"/>
  <c r="V191" i="31"/>
  <c r="V184" i="31"/>
  <c r="V185" i="31"/>
  <c r="Y37" i="31"/>
  <c r="U194" i="31" l="1"/>
  <c r="V193" i="31"/>
  <c r="W185" i="31"/>
  <c r="W191" i="31"/>
  <c r="W184" i="31"/>
  <c r="W192" i="31"/>
  <c r="V186" i="31"/>
  <c r="Z37" i="31"/>
  <c r="V194" i="31" l="1"/>
  <c r="W186" i="31"/>
  <c r="W193" i="31"/>
  <c r="X185" i="31"/>
  <c r="X184" i="31"/>
  <c r="X191" i="31"/>
  <c r="X192" i="31"/>
  <c r="AA37" i="31"/>
  <c r="W194" i="31" l="1"/>
  <c r="X186" i="31"/>
  <c r="Y192" i="31"/>
  <c r="Y185" i="31"/>
  <c r="Y184" i="31"/>
  <c r="Y191" i="31"/>
  <c r="X193" i="31"/>
  <c r="X194" i="31" l="1"/>
  <c r="Y193" i="31"/>
  <c r="Y186" i="31"/>
  <c r="Z185" i="31"/>
  <c r="Z184" i="31"/>
  <c r="Y194" i="31" l="1"/>
  <c r="Z186" i="31"/>
  <c r="Z194" i="31" s="1"/>
  <c r="AA191" i="31"/>
  <c r="AA184" i="31"/>
  <c r="AA192" i="31"/>
  <c r="AA185" i="31"/>
  <c r="AA193" i="31" l="1"/>
  <c r="AA186" i="31"/>
  <c r="AA194" i="31" l="1"/>
  <c r="K71" i="28" l="1"/>
  <c r="H71" i="28"/>
  <c r="I71" i="28"/>
  <c r="L71" i="28"/>
  <c r="J71" i="28"/>
  <c r="M71" i="28"/>
  <c r="M63" i="28" l="1"/>
  <c r="L63" i="28"/>
  <c r="H63" i="28"/>
  <c r="N71" i="28"/>
  <c r="J63" i="28"/>
  <c r="I63" i="28"/>
  <c r="K63" i="28"/>
  <c r="D37" i="30"/>
  <c r="N63" i="28" l="1"/>
  <c r="D162" i="30"/>
  <c r="D176" i="30" s="1"/>
  <c r="D143" i="30"/>
  <c r="D157" i="30" s="1"/>
  <c r="E37" i="30"/>
  <c r="D158" i="30" l="1"/>
  <c r="E158" i="30" s="1"/>
  <c r="F158" i="30" s="1"/>
  <c r="G158" i="30" s="1"/>
  <c r="H158" i="30" s="1"/>
  <c r="I158" i="30" s="1"/>
  <c r="J158" i="30" s="1"/>
  <c r="K158" i="30" s="1"/>
  <c r="L158" i="30" s="1"/>
  <c r="M158" i="30" s="1"/>
  <c r="N158" i="30" s="1"/>
  <c r="O158" i="30" s="1"/>
  <c r="P158" i="30" s="1"/>
  <c r="Q158" i="30" s="1"/>
  <c r="R158" i="30" s="1"/>
  <c r="S158" i="30" s="1"/>
  <c r="T158" i="30" s="1"/>
  <c r="U158" i="30" s="1"/>
  <c r="V158" i="30" s="1"/>
  <c r="W158" i="30" s="1"/>
  <c r="X158" i="30" s="1"/>
  <c r="Y158" i="30" s="1"/>
  <c r="Z158" i="30" s="1"/>
  <c r="AA158" i="30" s="1"/>
  <c r="D189" i="30"/>
  <c r="D182" i="30"/>
  <c r="D178" i="30"/>
  <c r="D179" i="30" s="1"/>
  <c r="D190" i="30"/>
  <c r="D192" i="30" s="1"/>
  <c r="D183" i="30"/>
  <c r="D185" i="30" s="1"/>
  <c r="D177" i="30"/>
  <c r="E177" i="30" s="1"/>
  <c r="F177" i="30" s="1"/>
  <c r="G177" i="30" s="1"/>
  <c r="H177" i="30" s="1"/>
  <c r="I177" i="30" s="1"/>
  <c r="J177" i="30" s="1"/>
  <c r="K177" i="30" s="1"/>
  <c r="L177" i="30" s="1"/>
  <c r="M177" i="30" s="1"/>
  <c r="N177" i="30" s="1"/>
  <c r="O177" i="30" s="1"/>
  <c r="P177" i="30" s="1"/>
  <c r="Q177" i="30" s="1"/>
  <c r="R177" i="30" s="1"/>
  <c r="S177" i="30" s="1"/>
  <c r="T177" i="30" s="1"/>
  <c r="U177" i="30" s="1"/>
  <c r="V177" i="30" s="1"/>
  <c r="W177" i="30" s="1"/>
  <c r="X177" i="30" s="1"/>
  <c r="Y177" i="30" s="1"/>
  <c r="Z177" i="30" s="1"/>
  <c r="AA177" i="30" s="1"/>
  <c r="D184" i="30" l="1"/>
  <c r="D186" i="30" s="1"/>
  <c r="D196" i="30"/>
  <c r="D191" i="30"/>
  <c r="D193" i="30" s="1"/>
  <c r="D197" i="30"/>
  <c r="F37" i="30"/>
  <c r="D99" i="28"/>
  <c r="G37" i="30"/>
  <c r="D198" i="30" l="1"/>
  <c r="D194" i="30"/>
  <c r="E99" i="28"/>
  <c r="D91" i="28"/>
  <c r="H37" i="30"/>
  <c r="F99" i="28" l="1"/>
  <c r="E91" i="28"/>
  <c r="I37" i="30"/>
  <c r="F91" i="28" l="1"/>
  <c r="G99" i="28"/>
  <c r="J37" i="30"/>
  <c r="G91" i="28" l="1"/>
  <c r="H99" i="28"/>
  <c r="K37" i="30"/>
  <c r="I99" i="28" l="1"/>
  <c r="H91" i="28"/>
  <c r="L37" i="30"/>
  <c r="J99" i="28" l="1"/>
  <c r="I91" i="28"/>
  <c r="M37" i="30"/>
  <c r="K99" i="28" l="1"/>
  <c r="J91" i="28"/>
  <c r="N37" i="30" l="1"/>
  <c r="K91" i="28"/>
  <c r="O37" i="30" l="1"/>
  <c r="D35" i="47" s="1"/>
  <c r="L91" i="28"/>
  <c r="P37" i="30"/>
  <c r="M91" i="28" l="1"/>
  <c r="Q37" i="30" l="1"/>
  <c r="N91" i="28"/>
  <c r="O191" i="30"/>
  <c r="O185" i="30"/>
  <c r="O192" i="30"/>
  <c r="O184" i="30"/>
  <c r="R37" i="30" l="1"/>
  <c r="O186" i="30"/>
  <c r="P192" i="30"/>
  <c r="P184" i="30"/>
  <c r="P185" i="30"/>
  <c r="P191" i="30"/>
  <c r="O193" i="30"/>
  <c r="S37" i="30"/>
  <c r="O194" i="30" l="1"/>
  <c r="P186" i="30"/>
  <c r="T37" i="30"/>
  <c r="P193" i="30"/>
  <c r="Q184" i="30"/>
  <c r="Q191" i="30"/>
  <c r="Q185" i="30"/>
  <c r="Q192" i="30"/>
  <c r="P194" i="30" l="1"/>
  <c r="Q193" i="30"/>
  <c r="R184" i="30"/>
  <c r="R192" i="30"/>
  <c r="R185" i="30"/>
  <c r="R191" i="30"/>
  <c r="U37" i="30"/>
  <c r="Q186" i="30"/>
  <c r="Q194" i="30" l="1"/>
  <c r="R186" i="30"/>
  <c r="S184" i="30"/>
  <c r="S192" i="30"/>
  <c r="S185" i="30"/>
  <c r="S191" i="30"/>
  <c r="R193" i="30"/>
  <c r="V37" i="30" l="1"/>
  <c r="U192" i="30"/>
  <c r="S186" i="30"/>
  <c r="T185" i="30"/>
  <c r="T192" i="30"/>
  <c r="T184" i="30"/>
  <c r="T191" i="30"/>
  <c r="R194" i="30"/>
  <c r="W37" i="30"/>
  <c r="S193" i="30"/>
  <c r="T193" i="30" l="1"/>
  <c r="U185" i="30"/>
  <c r="U184" i="30"/>
  <c r="U191" i="30"/>
  <c r="U193" i="30" s="1"/>
  <c r="V184" i="30"/>
  <c r="S194" i="30"/>
  <c r="T186" i="30"/>
  <c r="X37" i="30"/>
  <c r="T194" i="30" l="1"/>
  <c r="U186" i="30"/>
  <c r="U194" i="30" s="1"/>
  <c r="V192" i="30"/>
  <c r="V185" i="30"/>
  <c r="V186" i="30" s="1"/>
  <c r="V191" i="30"/>
  <c r="Y37" i="30"/>
  <c r="V193" i="30" l="1"/>
  <c r="V194" i="30" s="1"/>
  <c r="W192" i="30"/>
  <c r="W185" i="30"/>
  <c r="W191" i="30"/>
  <c r="W184" i="30"/>
  <c r="Z37" i="30"/>
  <c r="X184" i="30" l="1"/>
  <c r="X192" i="30"/>
  <c r="X185" i="30"/>
  <c r="X191" i="30"/>
  <c r="W186" i="30"/>
  <c r="AA37" i="30"/>
  <c r="W193" i="30"/>
  <c r="X193" i="30" l="1"/>
  <c r="X186" i="30"/>
  <c r="W194" i="30"/>
  <c r="Y192" i="30"/>
  <c r="Y185" i="30"/>
  <c r="Y184" i="30"/>
  <c r="Y191" i="30"/>
  <c r="X194" i="30" l="1"/>
  <c r="Y186" i="30"/>
  <c r="Y193" i="30"/>
  <c r="Z184" i="30"/>
  <c r="Z185" i="30"/>
  <c r="Y194" i="30" l="1"/>
  <c r="Z186" i="30"/>
  <c r="Z194" i="30" s="1"/>
  <c r="AA191" i="30"/>
  <c r="AA184" i="30"/>
  <c r="AA185" i="30"/>
  <c r="AA192" i="30"/>
  <c r="AA193" i="30" l="1"/>
  <c r="AA186" i="30"/>
  <c r="AA194" i="30" l="1"/>
  <c r="C81" i="28" l="1"/>
  <c r="C27" i="28" l="1"/>
  <c r="L232" i="39" l="1"/>
  <c r="L231" i="39" s="1"/>
  <c r="K232" i="39"/>
  <c r="K231" i="39" s="1"/>
  <c r="J232" i="39"/>
  <c r="J231" i="39" s="1"/>
  <c r="I232" i="39"/>
  <c r="I231" i="39" s="1"/>
  <c r="H232" i="39"/>
  <c r="H231" i="39" s="1"/>
  <c r="G232" i="39"/>
  <c r="G231" i="39" s="1"/>
  <c r="F232" i="39"/>
  <c r="F231" i="39" s="1"/>
  <c r="D57" i="39" l="1"/>
  <c r="D186" i="39"/>
  <c r="I186" i="39"/>
  <c r="I57" i="39"/>
  <c r="F186" i="39"/>
  <c r="F57" i="39"/>
  <c r="J186" i="39"/>
  <c r="J57" i="39"/>
  <c r="O228" i="39"/>
  <c r="G186" i="39"/>
  <c r="G57" i="39"/>
  <c r="K186" i="39"/>
  <c r="K57" i="39"/>
  <c r="C57" i="39"/>
  <c r="C186" i="39"/>
  <c r="H186" i="39"/>
  <c r="H57" i="39"/>
  <c r="L186" i="39"/>
  <c r="L57" i="39"/>
  <c r="N57" i="39" l="1"/>
  <c r="N232" i="39"/>
  <c r="N231" i="39" s="1"/>
  <c r="E232" i="39"/>
  <c r="G197" i="39"/>
  <c r="G226" i="39" s="1"/>
  <c r="G237" i="39" s="1"/>
  <c r="G5" i="2"/>
  <c r="G215" i="39"/>
  <c r="H197" i="39"/>
  <c r="H226" i="39" s="1"/>
  <c r="H237" i="39" s="1"/>
  <c r="H215" i="39"/>
  <c r="H5" i="2"/>
  <c r="C5" i="2"/>
  <c r="C215" i="39"/>
  <c r="C197" i="39"/>
  <c r="E186" i="39"/>
  <c r="E57" i="39"/>
  <c r="J197" i="39"/>
  <c r="J226" i="39" s="1"/>
  <c r="J237" i="39" s="1"/>
  <c r="J215" i="39"/>
  <c r="J5" i="2"/>
  <c r="I197" i="39"/>
  <c r="I226" i="39" s="1"/>
  <c r="I237" i="39" s="1"/>
  <c r="I5" i="2"/>
  <c r="I215" i="39"/>
  <c r="L197" i="39"/>
  <c r="L226" i="39" s="1"/>
  <c r="L5" i="2"/>
  <c r="L215" i="39"/>
  <c r="K5" i="2"/>
  <c r="K197" i="39"/>
  <c r="K226" i="39" s="1"/>
  <c r="K237" i="39" s="1"/>
  <c r="K215" i="39"/>
  <c r="D5" i="2"/>
  <c r="D197" i="39"/>
  <c r="D226" i="39" s="1"/>
  <c r="D237" i="39" s="1"/>
  <c r="D215" i="39"/>
  <c r="F215" i="39"/>
  <c r="F197" i="39"/>
  <c r="F226" i="39" s="1"/>
  <c r="F237" i="39" s="1"/>
  <c r="F5" i="2"/>
  <c r="L16" i="2" l="1"/>
  <c r="L68" i="28" s="1"/>
  <c r="K16" i="2"/>
  <c r="K68" i="28" s="1"/>
  <c r="J16" i="2"/>
  <c r="J68" i="28" s="1"/>
  <c r="I16" i="2"/>
  <c r="I68" i="28" s="1"/>
  <c r="H16" i="2"/>
  <c r="H68" i="28" s="1"/>
  <c r="E233" i="39"/>
  <c r="G16" i="2"/>
  <c r="G68" i="28" s="1"/>
  <c r="F16" i="2"/>
  <c r="F68" i="28" s="1"/>
  <c r="D16" i="2"/>
  <c r="D68" i="28" s="1"/>
  <c r="E5" i="2"/>
  <c r="E197" i="39"/>
  <c r="E226" i="39" s="1"/>
  <c r="E237" i="39" s="1"/>
  <c r="E215" i="39"/>
  <c r="C20" i="2"/>
  <c r="C16" i="2"/>
  <c r="C226" i="39"/>
  <c r="C237" i="39" s="1"/>
  <c r="N226" i="39"/>
  <c r="N237" i="39" s="1"/>
  <c r="N5" i="2"/>
  <c r="N215" i="39"/>
  <c r="C50" i="2" l="1"/>
  <c r="C61" i="2" s="1"/>
  <c r="N16" i="2"/>
  <c r="N68" i="28" s="1"/>
  <c r="E16" i="2"/>
  <c r="I60" i="28"/>
  <c r="I65" i="28" s="1"/>
  <c r="I73" i="28"/>
  <c r="G60" i="28"/>
  <c r="G65" i="28" s="1"/>
  <c r="G73" i="28"/>
  <c r="C68" i="28"/>
  <c r="D60" i="28"/>
  <c r="D65" i="28" s="1"/>
  <c r="D73" i="28"/>
  <c r="C31" i="2"/>
  <c r="J60" i="28"/>
  <c r="J65" i="28" s="1"/>
  <c r="J73" i="28"/>
  <c r="L60" i="28"/>
  <c r="L65" i="28" s="1"/>
  <c r="L73" i="28"/>
  <c r="F60" i="28"/>
  <c r="F65" i="28" s="1"/>
  <c r="F73" i="28"/>
  <c r="H60" i="28"/>
  <c r="H65" i="28" s="1"/>
  <c r="H73" i="28"/>
  <c r="K60" i="28"/>
  <c r="K65" i="28" s="1"/>
  <c r="K73" i="28"/>
  <c r="E68" i="28" l="1"/>
  <c r="E73" i="28" s="1"/>
  <c r="C96" i="28"/>
  <c r="C62" i="2"/>
  <c r="C12" i="28" s="1"/>
  <c r="C60" i="28"/>
  <c r="C65" i="28" s="1"/>
  <c r="C73" i="28"/>
  <c r="N60" i="28"/>
  <c r="N65" i="28" s="1"/>
  <c r="N73" i="28"/>
  <c r="E60" i="28" l="1"/>
  <c r="E65" i="28" s="1"/>
  <c r="C14" i="28"/>
  <c r="C88" i="28"/>
  <c r="C93" i="28" s="1"/>
  <c r="C101" i="28"/>
  <c r="C6" i="28" l="1"/>
  <c r="C11" i="28" s="1"/>
  <c r="D5" i="47" s="1"/>
  <c r="C19" i="28"/>
  <c r="M232" i="39" l="1"/>
  <c r="M231" i="39" s="1"/>
  <c r="O231" i="39" s="1"/>
  <c r="M186" i="39"/>
  <c r="M57" i="39"/>
  <c r="U8" i="48" s="1"/>
  <c r="O46" i="39"/>
  <c r="P198" i="39"/>
  <c r="P212" i="39" s="1"/>
  <c r="V8" i="48" l="1"/>
  <c r="U17" i="48"/>
  <c r="O57" i="39"/>
  <c r="O35" i="2" s="1"/>
  <c r="O58" i="39"/>
  <c r="M5" i="2"/>
  <c r="M215" i="39"/>
  <c r="M197" i="39"/>
  <c r="O186" i="39"/>
  <c r="O215" i="39" s="1"/>
  <c r="V17" i="48" l="1"/>
  <c r="U29" i="48"/>
  <c r="M35" i="2"/>
  <c r="L46" i="2"/>
  <c r="M16" i="2"/>
  <c r="O32" i="2"/>
  <c r="AB66" i="28" s="1"/>
  <c r="M226" i="39"/>
  <c r="M237" i="39" s="1"/>
  <c r="O237" i="39" s="1"/>
  <c r="O197" i="39"/>
  <c r="N35" i="2" l="1"/>
  <c r="M46" i="2"/>
  <c r="D9" i="47"/>
  <c r="O226" i="39"/>
  <c r="O212" i="39"/>
  <c r="AB67" i="28" s="1"/>
  <c r="M68" i="28"/>
  <c r="D28" i="2"/>
  <c r="D58" i="2" s="1"/>
  <c r="D20" i="2"/>
  <c r="D30" i="2"/>
  <c r="E30" i="2" s="1"/>
  <c r="F30" i="2" s="1"/>
  <c r="G30" i="2" s="1"/>
  <c r="H30" i="2" s="1"/>
  <c r="I30" i="2" s="1"/>
  <c r="J30" i="2" s="1"/>
  <c r="K30" i="2" s="1"/>
  <c r="L30" i="2" s="1"/>
  <c r="M30" i="2" s="1"/>
  <c r="N30" i="2" s="1"/>
  <c r="O30" i="2" s="1"/>
  <c r="P30" i="2" s="1"/>
  <c r="Q30" i="2" s="1"/>
  <c r="R30" i="2" s="1"/>
  <c r="S30" i="2" s="1"/>
  <c r="T30" i="2" s="1"/>
  <c r="U30" i="2" s="1"/>
  <c r="V30" i="2" s="1"/>
  <c r="W30" i="2" s="1"/>
  <c r="X30" i="2" s="1"/>
  <c r="Y30" i="2" s="1"/>
  <c r="Z30" i="2" s="1"/>
  <c r="AA30" i="2" s="1"/>
  <c r="D26" i="2"/>
  <c r="D56" i="2" s="1"/>
  <c r="D24" i="2"/>
  <c r="D54" i="2" s="1"/>
  <c r="D27" i="2"/>
  <c r="D57" i="2" s="1"/>
  <c r="D25" i="2"/>
  <c r="D55" i="2" s="1"/>
  <c r="D23" i="2"/>
  <c r="D53" i="2" s="1"/>
  <c r="D21" i="2"/>
  <c r="D51" i="2" s="1"/>
  <c r="D22" i="2"/>
  <c r="D52" i="2" s="1"/>
  <c r="D29" i="2"/>
  <c r="D59" i="2" s="1"/>
  <c r="P35" i="2" l="1"/>
  <c r="R35" i="2" s="1"/>
  <c r="S35" i="2" s="1"/>
  <c r="T35" i="2" s="1"/>
  <c r="U35" i="2" s="1"/>
  <c r="V35" i="2" s="1"/>
  <c r="W35" i="2" s="1"/>
  <c r="X35" i="2" s="1"/>
  <c r="Y35" i="2" s="1"/>
  <c r="Z35" i="2" s="1"/>
  <c r="AA35" i="2" s="1"/>
  <c r="N46" i="2"/>
  <c r="E20" i="2"/>
  <c r="F20" i="2" s="1"/>
  <c r="D50" i="2"/>
  <c r="D61" i="2" s="1"/>
  <c r="E26" i="2"/>
  <c r="E56" i="2" s="1"/>
  <c r="E29" i="2"/>
  <c r="E59" i="2" s="1"/>
  <c r="E25" i="2"/>
  <c r="E55" i="2" s="1"/>
  <c r="E22" i="2"/>
  <c r="E52" i="2" s="1"/>
  <c r="E21" i="2"/>
  <c r="F21" i="2" s="1"/>
  <c r="F51" i="2" s="1"/>
  <c r="E27" i="2"/>
  <c r="E24" i="2"/>
  <c r="D31" i="2"/>
  <c r="O229" i="39"/>
  <c r="D11" i="47"/>
  <c r="E23" i="2"/>
  <c r="E28" i="2"/>
  <c r="M73" i="28"/>
  <c r="M60" i="28"/>
  <c r="M65" i="28" s="1"/>
  <c r="AB65" i="28" s="1"/>
  <c r="E50" i="2" l="1"/>
  <c r="G21" i="2"/>
  <c r="H21" i="2" s="1"/>
  <c r="F26" i="2"/>
  <c r="F56" i="2" s="1"/>
  <c r="F29" i="2"/>
  <c r="G29" i="2" s="1"/>
  <c r="E51" i="2"/>
  <c r="F25" i="2"/>
  <c r="F55" i="2" s="1"/>
  <c r="E31" i="2"/>
  <c r="F22" i="2"/>
  <c r="F52" i="2" s="1"/>
  <c r="E57" i="2"/>
  <c r="F27" i="2"/>
  <c r="F50" i="2"/>
  <c r="G20" i="2"/>
  <c r="E58" i="2"/>
  <c r="F28" i="2"/>
  <c r="E53" i="2"/>
  <c r="F23" i="2"/>
  <c r="D96" i="28"/>
  <c r="D62" i="2"/>
  <c r="E54" i="2"/>
  <c r="F24" i="2"/>
  <c r="G26" i="2" l="1"/>
  <c r="G56" i="2" s="1"/>
  <c r="G51" i="2"/>
  <c r="F59" i="2"/>
  <c r="G22" i="2"/>
  <c r="H22" i="2" s="1"/>
  <c r="G25" i="2"/>
  <c r="H25" i="2" s="1"/>
  <c r="E61" i="2"/>
  <c r="E96" i="28" s="1"/>
  <c r="E88" i="28" s="1"/>
  <c r="E93" i="28" s="1"/>
  <c r="F31" i="2"/>
  <c r="H29" i="2"/>
  <c r="G59" i="2"/>
  <c r="D12" i="28"/>
  <c r="D14" i="28"/>
  <c r="G28" i="2"/>
  <c r="F58" i="2"/>
  <c r="H51" i="2"/>
  <c r="I21" i="2"/>
  <c r="D88" i="28"/>
  <c r="D93" i="28" s="1"/>
  <c r="D101" i="28"/>
  <c r="F54" i="2"/>
  <c r="G24" i="2"/>
  <c r="F53" i="2"/>
  <c r="G23" i="2"/>
  <c r="G50" i="2"/>
  <c r="H20" i="2"/>
  <c r="F57" i="2"/>
  <c r="G27" i="2"/>
  <c r="G52" i="2" l="1"/>
  <c r="H26" i="2"/>
  <c r="G55" i="2"/>
  <c r="E62" i="2"/>
  <c r="E101" i="28"/>
  <c r="I29" i="2"/>
  <c r="H59" i="2"/>
  <c r="F61" i="2"/>
  <c r="F96" i="28" s="1"/>
  <c r="F88" i="28" s="1"/>
  <c r="F93" i="28" s="1"/>
  <c r="G54" i="2"/>
  <c r="H24" i="2"/>
  <c r="D6" i="28"/>
  <c r="D11" i="28" s="1"/>
  <c r="E5" i="47" s="1"/>
  <c r="D19" i="28"/>
  <c r="G57" i="2"/>
  <c r="H27" i="2"/>
  <c r="G31" i="2"/>
  <c r="G53" i="2"/>
  <c r="H23" i="2"/>
  <c r="H56" i="2"/>
  <c r="I26" i="2"/>
  <c r="H52" i="2"/>
  <c r="I22" i="2"/>
  <c r="I51" i="2"/>
  <c r="J21" i="2"/>
  <c r="G58" i="2"/>
  <c r="H28" i="2"/>
  <c r="H55" i="2"/>
  <c r="I25" i="2"/>
  <c r="H50" i="2"/>
  <c r="I20" i="2"/>
  <c r="E14" i="28"/>
  <c r="E12" i="28"/>
  <c r="F62" i="2" l="1"/>
  <c r="F12" i="28" s="1"/>
  <c r="H31" i="2"/>
  <c r="G61" i="2"/>
  <c r="G96" i="28" s="1"/>
  <c r="G101" i="28" s="1"/>
  <c r="F101" i="28"/>
  <c r="J29" i="2"/>
  <c r="I59" i="2"/>
  <c r="E19" i="28"/>
  <c r="E6" i="28"/>
  <c r="E11" i="28" s="1"/>
  <c r="F5" i="47" s="1"/>
  <c r="H57" i="2"/>
  <c r="I27" i="2"/>
  <c r="I55" i="2"/>
  <c r="J25" i="2"/>
  <c r="J51" i="2"/>
  <c r="K21" i="2"/>
  <c r="H53" i="2"/>
  <c r="I23" i="2"/>
  <c r="J20" i="2"/>
  <c r="I50" i="2"/>
  <c r="H58" i="2"/>
  <c r="I28" i="2"/>
  <c r="I56" i="2"/>
  <c r="J26" i="2"/>
  <c r="H54" i="2"/>
  <c r="I24" i="2"/>
  <c r="I52" i="2"/>
  <c r="J22" i="2"/>
  <c r="G62" i="2" l="1"/>
  <c r="G12" i="28" s="1"/>
  <c r="F14" i="28"/>
  <c r="F19" i="28" s="1"/>
  <c r="I31" i="2"/>
  <c r="G88" i="28"/>
  <c r="G93" i="28" s="1"/>
  <c r="H61" i="2"/>
  <c r="H96" i="28" s="1"/>
  <c r="H88" i="28" s="1"/>
  <c r="H93" i="28" s="1"/>
  <c r="J59" i="2"/>
  <c r="K29" i="2"/>
  <c r="J56" i="2"/>
  <c r="K26" i="2"/>
  <c r="I53" i="2"/>
  <c r="J23" i="2"/>
  <c r="J52" i="2"/>
  <c r="K22" i="2"/>
  <c r="J55" i="2"/>
  <c r="K25" i="2"/>
  <c r="I57" i="2"/>
  <c r="J27" i="2"/>
  <c r="I58" i="2"/>
  <c r="J28" i="2"/>
  <c r="J50" i="2"/>
  <c r="K20" i="2"/>
  <c r="K51" i="2"/>
  <c r="L21" i="2"/>
  <c r="I54" i="2"/>
  <c r="J24" i="2"/>
  <c r="G14" i="28" l="1"/>
  <c r="G6" i="28" s="1"/>
  <c r="G11" i="28" s="1"/>
  <c r="H5" i="47" s="1"/>
  <c r="F6" i="28"/>
  <c r="F11" i="28" s="1"/>
  <c r="G5" i="47" s="1"/>
  <c r="H62" i="2"/>
  <c r="H14" i="28" s="1"/>
  <c r="H101" i="28"/>
  <c r="I61" i="2"/>
  <c r="I96" i="28" s="1"/>
  <c r="I101" i="28" s="1"/>
  <c r="K59" i="2"/>
  <c r="L29" i="2"/>
  <c r="J58" i="2"/>
  <c r="K28" i="2"/>
  <c r="J57" i="2"/>
  <c r="K27" i="2"/>
  <c r="J54" i="2"/>
  <c r="K24" i="2"/>
  <c r="K52" i="2"/>
  <c r="L22" i="2"/>
  <c r="J31" i="2"/>
  <c r="K55" i="2"/>
  <c r="L25" i="2"/>
  <c r="K56" i="2"/>
  <c r="L26" i="2"/>
  <c r="K50" i="2"/>
  <c r="L20" i="2"/>
  <c r="L51" i="2"/>
  <c r="M21" i="2"/>
  <c r="J53" i="2"/>
  <c r="K23" i="2"/>
  <c r="G19" i="28" l="1"/>
  <c r="H12" i="28"/>
  <c r="I88" i="28"/>
  <c r="I93" i="28" s="1"/>
  <c r="I62" i="2"/>
  <c r="J61" i="2"/>
  <c r="J96" i="28" s="1"/>
  <c r="J88" i="28" s="1"/>
  <c r="J93" i="28" s="1"/>
  <c r="L59" i="2"/>
  <c r="M29" i="2"/>
  <c r="K31" i="2"/>
  <c r="M51" i="2"/>
  <c r="N21" i="2"/>
  <c r="L52" i="2"/>
  <c r="M22" i="2"/>
  <c r="I12" i="28"/>
  <c r="I14" i="28"/>
  <c r="K53" i="2"/>
  <c r="L23" i="2"/>
  <c r="K58" i="2"/>
  <c r="L28" i="2"/>
  <c r="L50" i="2"/>
  <c r="M20" i="2"/>
  <c r="L56" i="2"/>
  <c r="M26" i="2"/>
  <c r="L55" i="2"/>
  <c r="M25" i="2"/>
  <c r="K54" i="2"/>
  <c r="L24" i="2"/>
  <c r="H19" i="28"/>
  <c r="H6" i="28"/>
  <c r="H11" i="28" s="1"/>
  <c r="K57" i="2"/>
  <c r="L27" i="2"/>
  <c r="I5" i="47" l="1"/>
  <c r="J101" i="28"/>
  <c r="J62" i="2"/>
  <c r="J14" i="28" s="1"/>
  <c r="K61" i="2"/>
  <c r="K96" i="28" s="1"/>
  <c r="K101" i="28" s="1"/>
  <c r="M59" i="2"/>
  <c r="N29" i="2"/>
  <c r="L53" i="2"/>
  <c r="M23" i="2"/>
  <c r="I19" i="28"/>
  <c r="I6" i="28"/>
  <c r="I11" i="28" s="1"/>
  <c r="J5" i="47" s="1"/>
  <c r="L54" i="2"/>
  <c r="M24" i="2"/>
  <c r="M56" i="2"/>
  <c r="N26" i="2"/>
  <c r="L31" i="2"/>
  <c r="N51" i="2"/>
  <c r="O21" i="2"/>
  <c r="L57" i="2"/>
  <c r="M27" i="2"/>
  <c r="J12" i="28"/>
  <c r="M55" i="2"/>
  <c r="N25" i="2"/>
  <c r="M50" i="2"/>
  <c r="N20" i="2"/>
  <c r="L58" i="2"/>
  <c r="M28" i="2"/>
  <c r="M52" i="2"/>
  <c r="N22" i="2"/>
  <c r="N17" i="2" l="1"/>
  <c r="K62" i="2"/>
  <c r="K88" i="28"/>
  <c r="K93" i="28" s="1"/>
  <c r="M31" i="2"/>
  <c r="N59" i="2"/>
  <c r="O29" i="2"/>
  <c r="N55" i="2"/>
  <c r="O25" i="2"/>
  <c r="K12" i="28"/>
  <c r="K14" i="28"/>
  <c r="M57" i="2"/>
  <c r="N27" i="2"/>
  <c r="N56" i="2"/>
  <c r="O26" i="2"/>
  <c r="M53" i="2"/>
  <c r="N23" i="2"/>
  <c r="N52" i="2"/>
  <c r="O22" i="2"/>
  <c r="O46" i="2"/>
  <c r="N50" i="2"/>
  <c r="O20" i="2"/>
  <c r="J6" i="28"/>
  <c r="J11" i="28" s="1"/>
  <c r="K5" i="47" s="1"/>
  <c r="J19" i="28"/>
  <c r="L61" i="2"/>
  <c r="L96" i="28" s="1"/>
  <c r="O51" i="2"/>
  <c r="P21" i="2"/>
  <c r="M54" i="2"/>
  <c r="N24" i="2"/>
  <c r="M58" i="2"/>
  <c r="N28" i="2"/>
  <c r="M61" i="2" l="1"/>
  <c r="P29" i="2"/>
  <c r="O59" i="2"/>
  <c r="O55" i="2"/>
  <c r="P25" i="2"/>
  <c r="N58" i="2"/>
  <c r="O28" i="2"/>
  <c r="P51" i="2"/>
  <c r="Q21" i="2"/>
  <c r="P46" i="2"/>
  <c r="O50" i="2"/>
  <c r="P20" i="2"/>
  <c r="O52" i="2"/>
  <c r="P22" i="2"/>
  <c r="O56" i="2"/>
  <c r="P26" i="2"/>
  <c r="K6" i="28"/>
  <c r="K11" i="28" s="1"/>
  <c r="L5" i="47" s="1"/>
  <c r="K19" i="28"/>
  <c r="N54" i="2"/>
  <c r="O24" i="2"/>
  <c r="L88" i="28"/>
  <c r="L93" i="28" s="1"/>
  <c r="L101" i="28"/>
  <c r="N53" i="2"/>
  <c r="O23" i="2"/>
  <c r="N57" i="2"/>
  <c r="O27" i="2"/>
  <c r="L62" i="2"/>
  <c r="N31" i="2"/>
  <c r="M96" i="28" l="1"/>
  <c r="M88" i="28" s="1"/>
  <c r="M93" i="28" s="1"/>
  <c r="O31" i="2"/>
  <c r="D32" i="47" s="1"/>
  <c r="N61" i="2"/>
  <c r="N96" i="28" s="1"/>
  <c r="P59" i="2"/>
  <c r="Q29" i="2"/>
  <c r="O57" i="2"/>
  <c r="P27" i="2"/>
  <c r="P56" i="2"/>
  <c r="Q26" i="2"/>
  <c r="Q46" i="2"/>
  <c r="P50" i="2"/>
  <c r="Q20" i="2"/>
  <c r="O54" i="2"/>
  <c r="P24" i="2"/>
  <c r="O58" i="2"/>
  <c r="P28" i="2"/>
  <c r="O53" i="2"/>
  <c r="P23" i="2"/>
  <c r="P52" i="2"/>
  <c r="Q22" i="2"/>
  <c r="Q51" i="2"/>
  <c r="R21" i="2"/>
  <c r="M62" i="2"/>
  <c r="L12" i="28"/>
  <c r="L14" i="28"/>
  <c r="P55" i="2"/>
  <c r="Q25" i="2"/>
  <c r="M101" i="28" l="1"/>
  <c r="N62" i="2"/>
  <c r="N12" i="28" s="1"/>
  <c r="N88" i="28"/>
  <c r="N93" i="28" s="1"/>
  <c r="N101" i="28"/>
  <c r="O61" i="2"/>
  <c r="O96" i="28" s="1"/>
  <c r="R29" i="2"/>
  <c r="Q59" i="2"/>
  <c r="R51" i="2"/>
  <c r="S21" i="2"/>
  <c r="L6" i="28"/>
  <c r="L11" i="28" s="1"/>
  <c r="M5" i="47" s="1"/>
  <c r="L19" i="28"/>
  <c r="P53" i="2"/>
  <c r="Q23" i="2"/>
  <c r="P58" i="2"/>
  <c r="Q28" i="2"/>
  <c r="P31" i="2"/>
  <c r="Q56" i="2"/>
  <c r="R26" i="2"/>
  <c r="P57" i="2"/>
  <c r="Q27" i="2"/>
  <c r="P54" i="2"/>
  <c r="Q24" i="2"/>
  <c r="R46" i="2"/>
  <c r="Q50" i="2"/>
  <c r="R20" i="2"/>
  <c r="Q55" i="2"/>
  <c r="R25" i="2"/>
  <c r="M12" i="28"/>
  <c r="M14" i="28"/>
  <c r="Q52" i="2"/>
  <c r="R22" i="2"/>
  <c r="N14" i="28" l="1"/>
  <c r="N6" i="28" s="1"/>
  <c r="N11" i="28" s="1"/>
  <c r="O5" i="47" s="1"/>
  <c r="O101" i="28"/>
  <c r="O88" i="28"/>
  <c r="O93" i="28" s="1"/>
  <c r="O62" i="2"/>
  <c r="P61" i="2"/>
  <c r="P96" i="28" s="1"/>
  <c r="R59" i="2"/>
  <c r="S29" i="2"/>
  <c r="M6" i="28"/>
  <c r="M11" i="28" s="1"/>
  <c r="N5" i="47" s="1"/>
  <c r="M19" i="28"/>
  <c r="S46" i="2"/>
  <c r="R50" i="2"/>
  <c r="S20" i="2"/>
  <c r="Q53" i="2"/>
  <c r="R23" i="2"/>
  <c r="Q57" i="2"/>
  <c r="R27" i="2"/>
  <c r="S51" i="2"/>
  <c r="T21" i="2"/>
  <c r="R52" i="2"/>
  <c r="S22" i="2"/>
  <c r="R55" i="2"/>
  <c r="S25" i="2"/>
  <c r="Q58" i="2"/>
  <c r="R28" i="2"/>
  <c r="Q54" i="2"/>
  <c r="R24" i="2"/>
  <c r="R56" i="2"/>
  <c r="S26" i="2"/>
  <c r="Q31" i="2"/>
  <c r="N19" i="28" l="1"/>
  <c r="P88" i="28"/>
  <c r="P93" i="28" s="1"/>
  <c r="P101" i="28"/>
  <c r="O12" i="28"/>
  <c r="O14" i="28"/>
  <c r="P62" i="2"/>
  <c r="S59" i="2"/>
  <c r="T29" i="2"/>
  <c r="Q61" i="2"/>
  <c r="Q96" i="28" s="1"/>
  <c r="S52" i="2"/>
  <c r="T22" i="2"/>
  <c r="T46" i="2"/>
  <c r="S50" i="2"/>
  <c r="T20" i="2"/>
  <c r="S56" i="2"/>
  <c r="T26" i="2"/>
  <c r="R57" i="2"/>
  <c r="S27" i="2"/>
  <c r="R31" i="2"/>
  <c r="R54" i="2"/>
  <c r="S24" i="2"/>
  <c r="S55" i="2"/>
  <c r="T25" i="2"/>
  <c r="T51" i="2"/>
  <c r="U21" i="2"/>
  <c r="R53" i="2"/>
  <c r="S23" i="2"/>
  <c r="R58" i="2"/>
  <c r="S28" i="2"/>
  <c r="Q88" i="28" l="1"/>
  <c r="Q93" i="28" s="1"/>
  <c r="Q101" i="28"/>
  <c r="P12" i="28"/>
  <c r="P14" i="28"/>
  <c r="O6" i="28"/>
  <c r="O11" i="28" s="1"/>
  <c r="O19" i="28"/>
  <c r="Q62" i="2"/>
  <c r="R61" i="2"/>
  <c r="R96" i="28" s="1"/>
  <c r="T59" i="2"/>
  <c r="U29" i="2"/>
  <c r="S57" i="2"/>
  <c r="T27" i="2"/>
  <c r="S58" i="2"/>
  <c r="T28" i="2"/>
  <c r="U51" i="2"/>
  <c r="V21" i="2"/>
  <c r="S54" i="2"/>
  <c r="T24" i="2"/>
  <c r="T56" i="2"/>
  <c r="U26" i="2"/>
  <c r="U46" i="2"/>
  <c r="T50" i="2"/>
  <c r="U20" i="2"/>
  <c r="T52" i="2"/>
  <c r="U22" i="2"/>
  <c r="S53" i="2"/>
  <c r="T23" i="2"/>
  <c r="T55" i="2"/>
  <c r="U25" i="2"/>
  <c r="S31" i="2"/>
  <c r="R101" i="28" l="1"/>
  <c r="R88" i="28"/>
  <c r="R93" i="28" s="1"/>
  <c r="Q12" i="28"/>
  <c r="Q14" i="28"/>
  <c r="P6" i="28"/>
  <c r="P11" i="28" s="1"/>
  <c r="P19" i="28"/>
  <c r="R62" i="2"/>
  <c r="S61" i="2"/>
  <c r="S96" i="28" s="1"/>
  <c r="T31" i="2"/>
  <c r="U59" i="2"/>
  <c r="V29" i="2"/>
  <c r="V46" i="2"/>
  <c r="U50" i="2"/>
  <c r="V20" i="2"/>
  <c r="U56" i="2"/>
  <c r="V26" i="2"/>
  <c r="T54" i="2"/>
  <c r="U24" i="2"/>
  <c r="T58" i="2"/>
  <c r="U28" i="2"/>
  <c r="T53" i="2"/>
  <c r="U23" i="2"/>
  <c r="U55" i="2"/>
  <c r="V25" i="2"/>
  <c r="U52" i="2"/>
  <c r="V22" i="2"/>
  <c r="T57" i="2"/>
  <c r="U27" i="2"/>
  <c r="V51" i="2"/>
  <c r="W21" i="2"/>
  <c r="S101" i="28" l="1"/>
  <c r="S88" i="28"/>
  <c r="S93" i="28" s="1"/>
  <c r="R12" i="28"/>
  <c r="R14" i="28"/>
  <c r="Q6" i="28"/>
  <c r="Q11" i="28" s="1"/>
  <c r="Q19" i="28"/>
  <c r="S62" i="2"/>
  <c r="U31" i="2"/>
  <c r="T61" i="2"/>
  <c r="T96" i="28" s="1"/>
  <c r="V59" i="2"/>
  <c r="W29" i="2"/>
  <c r="W51" i="2"/>
  <c r="X21" i="2"/>
  <c r="U53" i="2"/>
  <c r="V23" i="2"/>
  <c r="U54" i="2"/>
  <c r="V24" i="2"/>
  <c r="V52" i="2"/>
  <c r="W22" i="2"/>
  <c r="U57" i="2"/>
  <c r="V27" i="2"/>
  <c r="V55" i="2"/>
  <c r="W25" i="2"/>
  <c r="U58" i="2"/>
  <c r="V28" i="2"/>
  <c r="V56" i="2"/>
  <c r="W26" i="2"/>
  <c r="W46" i="2"/>
  <c r="V50" i="2"/>
  <c r="W20" i="2"/>
  <c r="R6" i="28" l="1"/>
  <c r="R11" i="28" s="1"/>
  <c r="R19" i="28"/>
  <c r="T101" i="28"/>
  <c r="T88" i="28"/>
  <c r="T93" i="28" s="1"/>
  <c r="S12" i="28"/>
  <c r="S14" i="28"/>
  <c r="T62" i="2"/>
  <c r="V31" i="2"/>
  <c r="W59" i="2"/>
  <c r="X29" i="2"/>
  <c r="U61" i="2"/>
  <c r="V53" i="2"/>
  <c r="W23" i="2"/>
  <c r="W56" i="2"/>
  <c r="X26" i="2"/>
  <c r="W52" i="2"/>
  <c r="X22" i="2"/>
  <c r="X46" i="2"/>
  <c r="W50" i="2"/>
  <c r="X20" i="2"/>
  <c r="W55" i="2"/>
  <c r="X25" i="2"/>
  <c r="X51" i="2"/>
  <c r="Y21" i="2"/>
  <c r="V58" i="2"/>
  <c r="W28" i="2"/>
  <c r="V57" i="2"/>
  <c r="W27" i="2"/>
  <c r="V54" i="2"/>
  <c r="W24" i="2"/>
  <c r="T12" i="28" l="1"/>
  <c r="T14" i="28"/>
  <c r="S6" i="28"/>
  <c r="S11" i="28" s="1"/>
  <c r="S19" i="28"/>
  <c r="U62" i="2"/>
  <c r="U96" i="28"/>
  <c r="V61" i="2"/>
  <c r="Y29" i="2"/>
  <c r="X59" i="2"/>
  <c r="X56" i="2"/>
  <c r="Y26" i="2"/>
  <c r="X55" i="2"/>
  <c r="Y25" i="2"/>
  <c r="W54" i="2"/>
  <c r="X24" i="2"/>
  <c r="Y46" i="2"/>
  <c r="X50" i="2"/>
  <c r="Y20" i="2"/>
  <c r="X52" i="2"/>
  <c r="Y22" i="2"/>
  <c r="W53" i="2"/>
  <c r="X23" i="2"/>
  <c r="Y51" i="2"/>
  <c r="Z21" i="2"/>
  <c r="W58" i="2"/>
  <c r="X28" i="2"/>
  <c r="W57" i="2"/>
  <c r="X27" i="2"/>
  <c r="W31" i="2"/>
  <c r="T6" i="28" l="1"/>
  <c r="T11" i="28" s="1"/>
  <c r="T19" i="28"/>
  <c r="V62" i="2"/>
  <c r="V96" i="28"/>
  <c r="U101" i="28"/>
  <c r="U88" i="28"/>
  <c r="U93" i="28" s="1"/>
  <c r="U12" i="28"/>
  <c r="U14" i="28"/>
  <c r="W61" i="2"/>
  <c r="X31" i="2"/>
  <c r="Y59" i="2"/>
  <c r="Z29" i="2"/>
  <c r="Z51" i="2"/>
  <c r="AA21" i="2"/>
  <c r="X54" i="2"/>
  <c r="Y24" i="2"/>
  <c r="X57" i="2"/>
  <c r="Y27" i="2"/>
  <c r="Y52" i="2"/>
  <c r="Z22" i="2"/>
  <c r="Y56" i="2"/>
  <c r="Z26" i="2"/>
  <c r="X58" i="2"/>
  <c r="Y28" i="2"/>
  <c r="X53" i="2"/>
  <c r="Y23" i="2"/>
  <c r="Z46" i="2"/>
  <c r="Y50" i="2"/>
  <c r="Z20" i="2"/>
  <c r="Y55" i="2"/>
  <c r="Z25" i="2"/>
  <c r="V101" i="28" l="1"/>
  <c r="V88" i="28"/>
  <c r="V93" i="28" s="1"/>
  <c r="W62" i="2"/>
  <c r="W96" i="28"/>
  <c r="V12" i="28"/>
  <c r="V14" i="28"/>
  <c r="U6" i="28"/>
  <c r="U11" i="28" s="1"/>
  <c r="U19" i="28"/>
  <c r="X61" i="2"/>
  <c r="Z59" i="2"/>
  <c r="AA29" i="2"/>
  <c r="Z52" i="2"/>
  <c r="AA22" i="2"/>
  <c r="Y54" i="2"/>
  <c r="Z24" i="2"/>
  <c r="Z55" i="2"/>
  <c r="AA25" i="2"/>
  <c r="Y53" i="2"/>
  <c r="Z23" i="2"/>
  <c r="Y31" i="2"/>
  <c r="Z56" i="2"/>
  <c r="AA26" i="2"/>
  <c r="Y57" i="2"/>
  <c r="Z27" i="2"/>
  <c r="AA51" i="2"/>
  <c r="AA46" i="2"/>
  <c r="Z50" i="2"/>
  <c r="AA20" i="2"/>
  <c r="Y58" i="2"/>
  <c r="Z28" i="2"/>
  <c r="X62" i="2" l="1"/>
  <c r="X96" i="28"/>
  <c r="W101" i="28"/>
  <c r="W88" i="28"/>
  <c r="W93" i="28" s="1"/>
  <c r="W12" i="28"/>
  <c r="W14" i="28"/>
  <c r="V6" i="28"/>
  <c r="V11" i="28" s="1"/>
  <c r="V19" i="28"/>
  <c r="Z31" i="2"/>
  <c r="Y61" i="2"/>
  <c r="AA59" i="2"/>
  <c r="AA50" i="2"/>
  <c r="Z53" i="2"/>
  <c r="AA23" i="2"/>
  <c r="Z54" i="2"/>
  <c r="AA24" i="2"/>
  <c r="AA56" i="2"/>
  <c r="AA55" i="2"/>
  <c r="AA52" i="2"/>
  <c r="Z58" i="2"/>
  <c r="AA28" i="2"/>
  <c r="Z57" i="2"/>
  <c r="AA27" i="2"/>
  <c r="X12" i="28" l="1"/>
  <c r="X14" i="28"/>
  <c r="Y62" i="2"/>
  <c r="Y96" i="28"/>
  <c r="X101" i="28"/>
  <c r="X88" i="28"/>
  <c r="X93" i="28" s="1"/>
  <c r="W6" i="28"/>
  <c r="W11" i="28" s="1"/>
  <c r="W19" i="28"/>
  <c r="Z61" i="2"/>
  <c r="AA57" i="2"/>
  <c r="AA53" i="2"/>
  <c r="AA31" i="2"/>
  <c r="AA58" i="2"/>
  <c r="AA54" i="2"/>
  <c r="Y101" i="28" l="1"/>
  <c r="Y88" i="28"/>
  <c r="Y93" i="28" s="1"/>
  <c r="Z62" i="2"/>
  <c r="Z96" i="28"/>
  <c r="Y12" i="28"/>
  <c r="Y14" i="28"/>
  <c r="X6" i="28"/>
  <c r="X11" i="28" s="1"/>
  <c r="X19" i="28"/>
  <c r="AA61" i="2"/>
  <c r="Z101" i="28" l="1"/>
  <c r="Z88" i="28"/>
  <c r="Z93" i="28" s="1"/>
  <c r="Y19" i="28"/>
  <c r="Y6" i="28"/>
  <c r="Y11" i="28" s="1"/>
  <c r="AA62" i="2"/>
  <c r="AA96" i="28"/>
  <c r="Z12" i="28"/>
  <c r="Z14" i="28"/>
  <c r="AA12" i="28" l="1"/>
  <c r="AA14" i="28"/>
  <c r="Z6" i="28"/>
  <c r="Z11" i="28" s="1"/>
  <c r="Z19" i="28"/>
  <c r="AA101" i="28"/>
  <c r="AA88" i="28"/>
  <c r="AA93" i="28" s="1"/>
  <c r="AB93" i="28" s="1"/>
  <c r="AB11" i="28" s="1"/>
  <c r="AA6" i="28" l="1"/>
  <c r="AA11" i="28" s="1"/>
  <c r="AA19" i="28"/>
</calcChain>
</file>

<file path=xl/sharedStrings.xml><?xml version="1.0" encoding="utf-8"?>
<sst xmlns="http://schemas.openxmlformats.org/spreadsheetml/2006/main" count="4210" uniqueCount="322">
  <si>
    <t>Building Shell</t>
  </si>
  <si>
    <t>Cooling</t>
  </si>
  <si>
    <t>Freezer</t>
  </si>
  <si>
    <t>HVAC</t>
  </si>
  <si>
    <t>Lighting</t>
  </si>
  <si>
    <t>Miscellaneous</t>
  </si>
  <si>
    <t>Pool Spa</t>
  </si>
  <si>
    <t>Refrigeration</t>
  </si>
  <si>
    <t>Water Heating</t>
  </si>
  <si>
    <t>Heating</t>
  </si>
  <si>
    <t>End Use</t>
  </si>
  <si>
    <t xml:space="preserve"> </t>
  </si>
  <si>
    <t>Load Shapes</t>
  </si>
  <si>
    <t>Net to Gross</t>
  </si>
  <si>
    <t>Deemed Savings</t>
  </si>
  <si>
    <t>Cumulative Savings</t>
  </si>
  <si>
    <t>Rebasing</t>
  </si>
  <si>
    <t>TD</t>
  </si>
  <si>
    <t>1M Monthly TD</t>
  </si>
  <si>
    <t>1M Cumulative TD</t>
  </si>
  <si>
    <t>Air Comp</t>
  </si>
  <si>
    <t>Cooking</t>
  </si>
  <si>
    <t>Ext Lighting</t>
  </si>
  <si>
    <t>Motors</t>
  </si>
  <si>
    <t>Process</t>
  </si>
  <si>
    <t>Monthly kWh</t>
  </si>
  <si>
    <t xml:space="preserve"> Monthly TD</t>
  </si>
  <si>
    <t xml:space="preserve"> Cumulative TD</t>
  </si>
  <si>
    <t>Margin Rates</t>
  </si>
  <si>
    <t>1M</t>
  </si>
  <si>
    <t>2M</t>
  </si>
  <si>
    <t>3M</t>
  </si>
  <si>
    <t>4M</t>
  </si>
  <si>
    <t>11M</t>
  </si>
  <si>
    <t>Total</t>
  </si>
  <si>
    <t>Grand Total</t>
  </si>
  <si>
    <t>kWh Savings</t>
  </si>
  <si>
    <t>Industrial</t>
  </si>
  <si>
    <t xml:space="preserve">Cumulative TD </t>
  </si>
  <si>
    <t>Commercial</t>
  </si>
  <si>
    <t>ALL</t>
  </si>
  <si>
    <t>C/I Breakdown</t>
  </si>
  <si>
    <t>Motors(uses bus. load shape)</t>
  </si>
  <si>
    <t>Monthly Total</t>
  </si>
  <si>
    <t>May</t>
  </si>
  <si>
    <t>Single Family Income Eligible</t>
  </si>
  <si>
    <t>Multifamily Market Rate</t>
  </si>
  <si>
    <t>Multifamily Income Eligible</t>
  </si>
  <si>
    <t xml:space="preserve">Efficient Lighting </t>
  </si>
  <si>
    <t>HVAC                        (Heating and Cooling)</t>
  </si>
  <si>
    <t xml:space="preserve">Home Energy Report </t>
  </si>
  <si>
    <t>Energy Efficient Kits</t>
  </si>
  <si>
    <t>Efficient Products</t>
  </si>
  <si>
    <t>Appliance, Fridge and Freezer Recycling</t>
  </si>
  <si>
    <t>Water Heating BUS</t>
  </si>
  <si>
    <t>Refrigeration BUS</t>
  </si>
  <si>
    <t>Process BUS</t>
  </si>
  <si>
    <t>Motors BUS</t>
  </si>
  <si>
    <t>Miscellaneous BUS</t>
  </si>
  <si>
    <t>Lighting BUS</t>
  </si>
  <si>
    <t>HVAC BUS</t>
  </si>
  <si>
    <t>Heating BUS</t>
  </si>
  <si>
    <t>Ext Lighting BUS</t>
  </si>
  <si>
    <t>Cooling BUS</t>
  </si>
  <si>
    <t>Cooking BUS</t>
  </si>
  <si>
    <t>Building Shell BUS</t>
  </si>
  <si>
    <t>Air Comp BUS</t>
  </si>
  <si>
    <t>BIZ Place Holder 1</t>
  </si>
  <si>
    <t>Multifamily Income Eligible Res</t>
  </si>
  <si>
    <t>Standard</t>
  </si>
  <si>
    <t>Small Business Direct Install</t>
  </si>
  <si>
    <t>Retro-Commissioning</t>
  </si>
  <si>
    <t>New Construction</t>
  </si>
  <si>
    <t>Custom</t>
  </si>
  <si>
    <t>Business Social Services</t>
  </si>
  <si>
    <t>Multifamily Market Rate               Res</t>
  </si>
  <si>
    <t>TD = MS * NMR * NTGF</t>
  </si>
  <si>
    <t>Throughput disincentive</t>
  </si>
  <si>
    <t xml:space="preserve">MS </t>
  </si>
  <si>
    <t>NMR</t>
  </si>
  <si>
    <t>Net Margin Revenue</t>
  </si>
  <si>
    <t>NTGF</t>
  </si>
  <si>
    <t>Net to gross factor</t>
  </si>
  <si>
    <t>MS = ((MAS cm/2)+CAS pm - RB )* LS</t>
  </si>
  <si>
    <t>MAS</t>
  </si>
  <si>
    <t xml:space="preserve">CM </t>
  </si>
  <si>
    <t>Current Month</t>
  </si>
  <si>
    <t>CAS</t>
  </si>
  <si>
    <t>PM</t>
  </si>
  <si>
    <t>Prior Month</t>
  </si>
  <si>
    <t>RB</t>
  </si>
  <si>
    <t>Rebasing Adjustment</t>
  </si>
  <si>
    <t xml:space="preserve">LS </t>
  </si>
  <si>
    <t>Load Shape</t>
  </si>
  <si>
    <t>MAS cm = (MC * ME)</t>
  </si>
  <si>
    <t>MC</t>
  </si>
  <si>
    <t>Measure Count</t>
  </si>
  <si>
    <t>ME</t>
  </si>
  <si>
    <t>Measure Energy</t>
  </si>
  <si>
    <t>DRENE = (ES * NMR* NTGF)</t>
  </si>
  <si>
    <t xml:space="preserve">ES </t>
  </si>
  <si>
    <t xml:space="preserve">Monthly TD </t>
  </si>
  <si>
    <t>Energy Savings</t>
  </si>
  <si>
    <t>Monthly Savings</t>
  </si>
  <si>
    <t>Cumulative MAS</t>
  </si>
  <si>
    <t>Misc. End Use</t>
  </si>
  <si>
    <t xml:space="preserve"> Cumulative 2M</t>
  </si>
  <si>
    <t xml:space="preserve"> Cumulative 3M</t>
  </si>
  <si>
    <t xml:space="preserve"> Cumulative 4M</t>
  </si>
  <si>
    <t xml:space="preserve"> Cumulative 11M</t>
  </si>
  <si>
    <t>Rate Class</t>
  </si>
  <si>
    <t>x</t>
  </si>
  <si>
    <t>Review Date</t>
  </si>
  <si>
    <t>Reporting Month</t>
  </si>
  <si>
    <t>SOX Audit Completed</t>
  </si>
  <si>
    <t>Reviewer Remarks</t>
  </si>
  <si>
    <t>Reviewer Name</t>
  </si>
  <si>
    <t>June</t>
  </si>
  <si>
    <t>July</t>
  </si>
  <si>
    <t>August</t>
  </si>
  <si>
    <t>September</t>
  </si>
  <si>
    <t>October</t>
  </si>
  <si>
    <t>November</t>
  </si>
  <si>
    <t>December</t>
  </si>
  <si>
    <t>Margin                                    Rates</t>
  </si>
  <si>
    <t>Audit Notes</t>
  </si>
  <si>
    <t>Energy Margin Rate</t>
  </si>
  <si>
    <t>Margin Loss per kWh of EE @ Present Rates</t>
  </si>
  <si>
    <t>ENERGY MARGIN RATES (Adjusted to include negative demand margin amounts &amp; adjusted for rounding of final rates as filed)</t>
  </si>
  <si>
    <t>3M End Use</t>
  </si>
  <si>
    <t>DEMAND MARGIN RATES</t>
  </si>
  <si>
    <t>Demand Margin Rate</t>
  </si>
  <si>
    <t>TD Energy</t>
  </si>
  <si>
    <t>TD Demand</t>
  </si>
  <si>
    <t>Monthly TD TOTALS Check</t>
  </si>
  <si>
    <t>TD Energy Commercial</t>
  </si>
  <si>
    <t>TD Demand Commercial</t>
  </si>
  <si>
    <t>TD Energy Commercial %</t>
  </si>
  <si>
    <t>TD Demand Commercial %</t>
  </si>
  <si>
    <t xml:space="preserve">Commercial % Total </t>
  </si>
  <si>
    <t>TD Energy Industrial</t>
  </si>
  <si>
    <t>TD Demand Industrial</t>
  </si>
  <si>
    <t>TD Energy Industrial %</t>
  </si>
  <si>
    <t>TD Demand  Industriall %</t>
  </si>
  <si>
    <t>Industrial % Total</t>
  </si>
  <si>
    <t>% TOTAL Check</t>
  </si>
  <si>
    <t>Commercial Totals Check</t>
  </si>
  <si>
    <t>Industrial Totals Check</t>
  </si>
  <si>
    <t>4M End Use</t>
  </si>
  <si>
    <t>11M End Use</t>
  </si>
  <si>
    <t>January</t>
  </si>
  <si>
    <t>Februrary</t>
  </si>
  <si>
    <t>March</t>
  </si>
  <si>
    <t xml:space="preserve">2M TOTAL = </t>
  </si>
  <si>
    <t xml:space="preserve">3M TOTAL = </t>
  </si>
  <si>
    <t xml:space="preserve">4M TOTAL = </t>
  </si>
  <si>
    <t xml:space="preserve">11M TOTAL = </t>
  </si>
  <si>
    <r>
      <t xml:space="preserve">1M - RES </t>
    </r>
    <r>
      <rPr>
        <sz val="16"/>
        <color theme="1"/>
        <rFont val="Calibri"/>
        <family val="2"/>
        <scheme val="minor"/>
      </rPr>
      <t>(Gross kWh Values)</t>
    </r>
  </si>
  <si>
    <r>
      <rPr>
        <sz val="20"/>
        <color theme="1"/>
        <rFont val="Arial Black"/>
        <family val="2"/>
      </rPr>
      <t xml:space="preserve">2M - SGS </t>
    </r>
    <r>
      <rPr>
        <sz val="16"/>
        <color theme="1"/>
        <rFont val="Calibri"/>
        <family val="2"/>
        <scheme val="minor"/>
      </rPr>
      <t>(</t>
    </r>
    <r>
      <rPr>
        <b/>
        <sz val="16"/>
        <color theme="1"/>
        <rFont val="Calibri"/>
        <family val="2"/>
        <scheme val="minor"/>
      </rPr>
      <t>S</t>
    </r>
    <r>
      <rPr>
        <sz val="16"/>
        <color theme="1"/>
        <rFont val="Calibri"/>
        <family val="2"/>
        <scheme val="minor"/>
      </rPr>
      <t xml:space="preserve">mall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</si>
  <si>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3M - LGS</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</si>
  <si>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4M - SPS</t>
    </r>
    <r>
      <rPr>
        <sz val="16"/>
        <color theme="1"/>
        <rFont val="Calibri"/>
        <family val="2"/>
        <scheme val="minor"/>
      </rPr>
      <t xml:space="preserve"> (</t>
    </r>
    <r>
      <rPr>
        <b/>
        <sz val="16"/>
        <color theme="1"/>
        <rFont val="Calibri"/>
        <family val="2"/>
        <scheme val="minor"/>
      </rPr>
      <t>S</t>
    </r>
    <r>
      <rPr>
        <sz val="16"/>
        <color theme="1"/>
        <rFont val="Calibri"/>
        <family val="2"/>
        <scheme val="minor"/>
      </rPr>
      <t xml:space="preserve">mall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</si>
  <si>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r>
      <t xml:space="preserve">11M - LPS </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</si>
  <si>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t xml:space="preserve">BIZ TOTAL = </t>
  </si>
  <si>
    <t xml:space="preserve">RESIDENTIAL TOTAL = </t>
  </si>
  <si>
    <t>Single Family Income Eligible - Grants</t>
  </si>
  <si>
    <t>Income Eliglible</t>
  </si>
  <si>
    <t>Non-Income Eligible</t>
  </si>
  <si>
    <r>
      <t>SUM (2M+3M+4M+11M)</t>
    </r>
    <r>
      <rPr>
        <sz val="16"/>
        <color theme="1"/>
        <rFont val="Calibri"/>
        <family val="2"/>
        <scheme val="minor"/>
      </rPr>
      <t xml:space="preserve"> - Gross Monthly Values - All Rate Classes</t>
    </r>
  </si>
  <si>
    <t>Horiz. Chk.</t>
  </si>
  <si>
    <t>2M End Use</t>
  </si>
  <si>
    <t>2M Load Shapes</t>
  </si>
  <si>
    <t>1M Load Shapes</t>
  </si>
  <si>
    <t>1M End Use</t>
  </si>
  <si>
    <t>1M Margin Rates</t>
  </si>
  <si>
    <t>2M Margin Rates</t>
  </si>
  <si>
    <t>Non- Income Eligible</t>
  </si>
  <si>
    <t>Income Eligible</t>
  </si>
  <si>
    <t>TOTAL                                                                             W/O INCOME ELIGIBLE</t>
  </si>
  <si>
    <t>Res Demand Response (efficiency savings; not EVENT savings)</t>
  </si>
  <si>
    <t>TOTAL                                                            INCOME ELIGIBLE</t>
  </si>
  <si>
    <t>Biz Demand Response (from Enel X Report for EVENT savings)</t>
  </si>
  <si>
    <t>TOTAL                                                             W/O INCOME ELIGIBLE</t>
  </si>
  <si>
    <t xml:space="preserve">TOTAL                                                           INCOME ELIGIBLE </t>
  </si>
  <si>
    <t>Incremental (per month) proportions (Dec is weighted avg of Dec-20 through 2021+)</t>
  </si>
  <si>
    <t>from TRC file</t>
  </si>
  <si>
    <t>cumulative % for Dec2020+</t>
  </si>
  <si>
    <t>unclassified</t>
  </si>
  <si>
    <t>inputs to right (unhide rows 37,41,45,49,53) ---&gt;</t>
  </si>
  <si>
    <t>Incremental</t>
  </si>
  <si>
    <t>TOTAL</t>
  </si>
  <si>
    <t>check</t>
  </si>
  <si>
    <t>TD = ((Monthly Deemed Savings for current month / 2) + Cumulative Savings for all prior months - Rebasing) * Load Shape * Margin Rate * Net to Gross factor</t>
  </si>
  <si>
    <t>2020 check</t>
  </si>
  <si>
    <t>2020 margin rates verified</t>
  </si>
  <si>
    <t>2020 load shape verified, per Appendix G</t>
  </si>
  <si>
    <t>2020 margin rates verified, per Rider EEIC</t>
  </si>
  <si>
    <t>difference</t>
  </si>
  <si>
    <t>Change in # of reports to previous</t>
  </si>
  <si>
    <t>c17 into c20: HER kWh can only count toward program year; so we have to move the total from the TD calc in 2019 as of 12/31/19 to the TD report in 2020 for 1/1/20; savings of 8,543,897.4 / 39.1 M3 2019 TRM * 82.4 M3 2020 TRM = 18,005,554.60</t>
  </si>
  <si>
    <t>move HER participant count to the M3 2021 TD Calc; # of reports = cumulative savings / 82.4 TRM</t>
  </si>
  <si>
    <t>N5:15 includes true up in 2021</t>
  </si>
  <si>
    <t>April</t>
  </si>
  <si>
    <t>LM/TRC</t>
  </si>
  <si>
    <t>Enel X</t>
  </si>
  <si>
    <t>Franklin - MFIE/MFMR</t>
  </si>
  <si>
    <t>HER Total</t>
  </si>
  <si>
    <t>HER - change in # of reports only</t>
  </si>
  <si>
    <t>HER - savings for prev. reported</t>
  </si>
  <si>
    <t>meeia</t>
  </si>
  <si>
    <t>updated on 4/1/20</t>
  </si>
  <si>
    <t>Jan</t>
  </si>
  <si>
    <t>Feb</t>
  </si>
  <si>
    <t>Mar</t>
  </si>
  <si>
    <t>Apr</t>
  </si>
  <si>
    <t>Jun</t>
  </si>
  <si>
    <t>Jul</t>
  </si>
  <si>
    <t>Aug</t>
  </si>
  <si>
    <t>Sep</t>
  </si>
  <si>
    <t>Oct</t>
  </si>
  <si>
    <t>Nov</t>
  </si>
  <si>
    <t>Dec</t>
  </si>
  <si>
    <t>Biz Demand Response</t>
  </si>
  <si>
    <t>cumulative check (includes HER transferred from M3 2019 in cell C17):</t>
  </si>
  <si>
    <t>cumulative check:</t>
  </si>
  <si>
    <t>cumulative check</t>
  </si>
  <si>
    <t>cumulative</t>
  </si>
  <si>
    <t>Error Checks</t>
  </si>
  <si>
    <t xml:space="preserve">RES kWh ENTRY </t>
  </si>
  <si>
    <t>kWh sum - non-IE</t>
  </si>
  <si>
    <t>kWh sum - IE</t>
  </si>
  <si>
    <t>kWh sum - total</t>
  </si>
  <si>
    <t>BIZ kWh ENTRY</t>
  </si>
  <si>
    <t>kWh sum - DR</t>
  </si>
  <si>
    <t>BIZ SUM</t>
  </si>
  <si>
    <t>1M - RES</t>
  </si>
  <si>
    <t>11M - LPS</t>
  </si>
  <si>
    <t>4M - SPS</t>
  </si>
  <si>
    <t>3M - LGS</t>
  </si>
  <si>
    <t>2M - SGS</t>
  </si>
  <si>
    <t>LI 1M - RES</t>
  </si>
  <si>
    <t>LI 2M - SGS</t>
  </si>
  <si>
    <t>LI 3M - LGS</t>
  </si>
  <si>
    <t>LI 4M - SPS</t>
  </si>
  <si>
    <t>LI 11M - LPS</t>
  </si>
  <si>
    <t>DRENE</t>
  </si>
  <si>
    <t>cumulative kWh</t>
  </si>
  <si>
    <t>cumulative:</t>
  </si>
  <si>
    <t>check:</t>
  </si>
  <si>
    <t>YTD PROGRAM SUMMARY</t>
  </si>
  <si>
    <t>TD Cumulative</t>
  </si>
  <si>
    <t>Total Checks for each Month</t>
  </si>
  <si>
    <t xml:space="preserve">Cumulative Monthly Checks </t>
  </si>
  <si>
    <t>Note: MEEIA filing does not include separate TD margin rates for the Biz DR programs. This is because DR programs are included in the Misc End Use Category.</t>
  </si>
  <si>
    <t>MEEIA 3 Program Year 2021 - TD Summary</t>
  </si>
  <si>
    <t>excludes HER kWh carried over from M3 2020</t>
  </si>
  <si>
    <t>Dec-21 +</t>
  </si>
  <si>
    <t>Pay As You Save</t>
  </si>
  <si>
    <t>4/1/20 rebasing carried over</t>
  </si>
  <si>
    <t>Craig Aubuchon</t>
  </si>
  <si>
    <t>Yes</t>
  </si>
  <si>
    <t>See Audit Notes</t>
  </si>
  <si>
    <t>Confirmed that no business values reported. Confirmed that HER was carried forward correctly with newly updated TRM savings value. Confirmed that margin rates were updated for Jan-Mar 2021.  Margin rates updated for 2021 file (based on 4/1/20 rates).</t>
  </si>
  <si>
    <t xml:space="preserve">Res Demand Response does not fully capture 2020 enrollments (Franklin needs to correct reporting); </t>
  </si>
  <si>
    <t xml:space="preserve">Home Energy Report for first time in monthly process (rather than year-end correction), is based on number of paper reports mailed each month which is consistent with Rider EEIC tariff.  Franklin Monthly Savings Report is not used for kWh now because their report count is based on customers who recieve their 1st report, but they are providing monthly count of paper reports mailed in "YTD Pivot" tab of Monthly Savings Report.  See "M3 HER reports mailed by month..." file maintained by Ameren MO.  Also regarding HER, the TRM value used is 50.83 consistent with the source file, Appendix F PDF. </t>
  </si>
  <si>
    <t>check: TD eligible + HER adjust. to match Franklin reporting</t>
  </si>
  <si>
    <t>Verified last month's HER savings transferred in from PY2020 calculation ; confirmed no DR savings (out of event season); confirmed addition of PAYS; confirmed strong reports for Res lighting and HVAC</t>
  </si>
  <si>
    <t>HER in Franklin TD (not used; wrong report count)</t>
  </si>
  <si>
    <t>Load Error Check</t>
  </si>
  <si>
    <t>C/I input</t>
  </si>
  <si>
    <t>Res Demand Response does not fully capture 2020 enrollments (Franklin needs to correct reporting)</t>
  </si>
  <si>
    <t>DIY Kits</t>
  </si>
  <si>
    <t>cumulative check (excludes HER carried over from M3 2020)</t>
  </si>
  <si>
    <t>Craig Aubuchon and Laureen Welikson</t>
  </si>
  <si>
    <t xml:space="preserve">Still pursuing correction: Res Demand Response does not fully capture 2020 enrollments (Franklin needs to correct reporting)
Reviewed Business reclassification of NCx from 2M to 3M. </t>
  </si>
  <si>
    <t xml:space="preserve">Res Demand Response fully captures 2020 enrollments (Franklin corrected this issue).  </t>
  </si>
  <si>
    <t>DIY Kits reported in June for the first time as expected per communication of the program manager (budget is separate from MEEIA 2019-21 but kWh savings does contribute to TD calculation).</t>
  </si>
  <si>
    <t>Savings in TRC Business programs (Business Social Services, Custom, New Construction, Retro Commissioning, Small Business Direct Install, Standard) align with expectations from mid-month estimates.</t>
  </si>
  <si>
    <t>7/8/2021: 11-step process complete to change Residential DR tstat savings to zero. Change will go into effect in August</t>
  </si>
  <si>
    <t xml:space="preserve">Res Demand Response now reflects 0 kWh for July savings (and should going forward) to align with recent 11-step process to assign 0 deemed savings for optimization.  </t>
  </si>
  <si>
    <t>Savings in TRC Business programs align with expectations from mid-month estimates.</t>
  </si>
  <si>
    <t>Business Demand Response kWh savings not yet available from 6/18/21 event.</t>
  </si>
  <si>
    <t>Confirmed that July Res HVAC savings were high as expected</t>
  </si>
  <si>
    <t>Laureen Welikson</t>
  </si>
  <si>
    <t>Res Demand Response still reflects 0 kWh consistent with 11-step process (see July notes)</t>
  </si>
  <si>
    <t>Business Demand Respond kWh savings now reflected from 6/18/21 event.  Reported in August because process is not to make retro-active change but to report when data is available.</t>
  </si>
  <si>
    <t>Value to record in the M3 Dashboard (do not claim any kWh until month first reports are sent)</t>
  </si>
  <si>
    <t>Forecast Nov/Dec</t>
  </si>
  <si>
    <t xml:space="preserve">only PARTIALLY REBASED </t>
  </si>
  <si>
    <t>b/c additional savings after Sept 2021 inputs</t>
  </si>
  <si>
    <t>Portfolio Total</t>
  </si>
  <si>
    <t>Business Total</t>
  </si>
  <si>
    <t>Residential Multifamily Market Rate</t>
  </si>
  <si>
    <t>Residential Multifamily Income Eligible</t>
  </si>
  <si>
    <t xml:space="preserve">DR - no forecast </t>
  </si>
  <si>
    <r>
      <t xml:space="preserve">Strategic Energy Management </t>
    </r>
    <r>
      <rPr>
        <b/>
        <sz val="11"/>
        <color rgb="FFFF0000"/>
        <rFont val="Calibri"/>
        <family val="2"/>
        <scheme val="minor"/>
      </rPr>
      <t>- N/A</t>
    </r>
  </si>
  <si>
    <t>Residential Total</t>
  </si>
  <si>
    <t>Franklin includes no forecast for Grants</t>
  </si>
  <si>
    <r>
      <t xml:space="preserve">Res Demand Response </t>
    </r>
    <r>
      <rPr>
        <b/>
        <sz val="11"/>
        <rFont val="Calibri"/>
        <family val="2"/>
        <scheme val="minor"/>
      </rPr>
      <t>(no manual add)</t>
    </r>
  </si>
  <si>
    <t>MFMR total</t>
  </si>
  <si>
    <t>MFIE total</t>
  </si>
  <si>
    <t>total forecast</t>
  </si>
  <si>
    <t>Appliance Recycling</t>
  </si>
  <si>
    <t>Nov+Dec Check</t>
  </si>
  <si>
    <t>kWh Gross Savings - 2020 - Use for TD</t>
  </si>
  <si>
    <t>ACTUALS + CONTRACTOR FORECAST</t>
  </si>
  <si>
    <t>Forecast Overview - check totals, split MF between RES/BIZ</t>
  </si>
  <si>
    <t>Res Demand Response</t>
  </si>
  <si>
    <t>RES Place Holder 1</t>
  </si>
  <si>
    <t>Nov Forecast</t>
  </si>
  <si>
    <t>Dec Forecast</t>
  </si>
  <si>
    <t>PAYS</t>
  </si>
  <si>
    <t>not in forecast</t>
  </si>
  <si>
    <t>use total spreads by project by end use by rate class; don't recalc Nov and Dec separately</t>
  </si>
  <si>
    <t>PAYS - no forecast</t>
  </si>
  <si>
    <t>TRC 10+2 forecast</t>
  </si>
  <si>
    <t>Franklin10+2 forecast</t>
  </si>
  <si>
    <t>(TRM=0)</t>
  </si>
  <si>
    <t>could remove HER kWh added in Oct-21, so that HER fully rebases and no more collection for HER; benefit to removing Oct-21 kWh is that cumulative kWh would match rebasing value</t>
  </si>
  <si>
    <t>leaving Oct-21 kWh in TD calc file here to show alignment with TD reported in Oct-21, matching the over/under accounting file</t>
  </si>
  <si>
    <t>[HER adjustment Jan-21 - see cell o81]</t>
  </si>
  <si>
    <t xml:space="preserve">[o33 footnote] Illustrating the removal of HER as proposed in Rate Case ER-2021-0240; </t>
  </si>
  <si>
    <t>kWh 5/1/20-10/31/21; Savings began 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</si>
</sst>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_(&quot;$&quot;* #,##0.000000_);_(&quot;$&quot;* \(#,##0.000000\);_(&quot;$&quot;* &quot;-&quot;??_);_(@_)"/>
    <numFmt numFmtId="167" formatCode="0.0000%"/>
    <numFmt numFmtId="168" formatCode="0.0%"/>
    <numFmt numFmtId="169" formatCode="0.000000"/>
    <numFmt numFmtId="170" formatCode="0.000000_);[Red]\(0.000000\)"/>
    <numFmt numFmtId="171" formatCode="_(&quot;$&quot;* #,##0.00_);_(&quot;$&quot;* \(#,##0.00\);_(&quot;$&quot;* &quot;-&quot;?_);_(@_)"/>
    <numFmt numFmtId="172" formatCode="_(&quot;$&quot;* #,##0.00_);_(&quot;$&quot;* \(#,##0.00\);_(&quot;$&quot;* &quot;-&quot;_);_(@_)"/>
    <numFmt numFmtId="173" formatCode="_(&quot;$&quot;* #,##0_);_(&quot;$&quot;* \(#,##0\);_(&quot;$&quot;* &quot;-&quot;??_);_(@_)"/>
    <numFmt numFmtId="174" formatCode="0.00_);[Red]\(0.00\)"/>
    <numFmt numFmtId="175" formatCode="_(* #,##0_);_(* \(#,##0\);_(* &quot;-&quot;?_);_(@_)"/>
    <numFmt numFmtId="176" formatCode="_(* #,##0.000000_);_(* \(#,##0.000000\);_(* &quot;-&quot;??????_);_(@_)"/>
    <numFmt numFmtId="177" formatCode="_(* #,##0.00000000_);_(* \(#,##0.00000000\);_(* &quot;-&quot;??????_);_(@_)"/>
    <numFmt numFmtId="178" formatCode="mmm\ yy"/>
    <numFmt numFmtId="179" formatCode="0.0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rgb="FF00FF00"/>
      <name val="Calibri"/>
      <family val="2"/>
      <scheme val="minor"/>
    </font>
    <font>
      <i/>
      <sz val="11"/>
      <color theme="0" tint="-0.499984740745262"/>
      <name val="Calibri"/>
      <family val="2"/>
      <scheme val="minor"/>
    </font>
    <font>
      <sz val="11"/>
      <name val="Calibri"/>
      <family val="2"/>
      <scheme val="minor"/>
    </font>
    <font>
      <b/>
      <sz val="12"/>
      <name val="Calibri"/>
      <family val="2"/>
      <scheme val="minor"/>
    </font>
    <font>
      <sz val="11"/>
      <color rgb="FF00B050"/>
      <name val="Calibri"/>
      <family val="2"/>
      <scheme val="minor"/>
    </font>
    <font>
      <sz val="12"/>
      <name val="Calibri"/>
      <family val="2"/>
      <scheme val="minor"/>
    </font>
    <font>
      <b/>
      <sz val="20"/>
      <color theme="1"/>
      <name val="Calibri"/>
      <family val="2"/>
      <scheme val="minor"/>
    </font>
    <font>
      <sz val="11"/>
      <color theme="9" tint="-0.499984740745262"/>
      <name val="Calibri"/>
      <family val="2"/>
      <scheme val="minor"/>
    </font>
    <font>
      <sz val="20"/>
      <color theme="1"/>
      <name val="Calibri"/>
      <family val="2"/>
      <scheme val="minor"/>
    </font>
    <font>
      <sz val="18"/>
      <color theme="1"/>
      <name val="Calibri"/>
      <family val="2"/>
      <scheme val="minor"/>
    </font>
    <font>
      <b/>
      <sz val="16"/>
      <color theme="1"/>
      <name val="Calibri"/>
      <family val="2"/>
      <scheme val="minor"/>
    </font>
    <font>
      <i/>
      <sz val="11"/>
      <color theme="1"/>
      <name val="Calibri"/>
      <family val="2"/>
      <scheme val="minor"/>
    </font>
    <font>
      <i/>
      <sz val="12"/>
      <name val="Calibri"/>
      <family val="2"/>
      <scheme val="minor"/>
    </font>
    <font>
      <sz val="48"/>
      <color theme="1"/>
      <name val="Calibri"/>
      <family val="2"/>
      <scheme val="minor"/>
    </font>
    <font>
      <sz val="20"/>
      <color theme="1"/>
      <name val="Arial Black"/>
      <family val="2"/>
    </font>
    <font>
      <sz val="11"/>
      <color theme="1"/>
      <name val="Arial Black"/>
      <family val="2"/>
    </font>
    <font>
      <b/>
      <sz val="11"/>
      <color theme="1"/>
      <name val="Arial Black"/>
      <family val="2"/>
    </font>
    <font>
      <b/>
      <sz val="20"/>
      <color theme="1"/>
      <name val="Arial Black"/>
      <family val="2"/>
    </font>
    <font>
      <sz val="16"/>
      <color theme="1"/>
      <name val="Calibri"/>
      <family val="2"/>
      <scheme val="minor"/>
    </font>
    <font>
      <b/>
      <sz val="14"/>
      <color theme="1"/>
      <name val="Arial"/>
      <family val="2"/>
    </font>
    <font>
      <sz val="11"/>
      <color rgb="FF006100"/>
      <name val="Calibri"/>
      <family val="2"/>
      <scheme val="minor"/>
    </font>
    <font>
      <b/>
      <sz val="11"/>
      <color theme="0"/>
      <name val="Calibri"/>
      <family val="2"/>
      <scheme val="minor"/>
    </font>
    <font>
      <b/>
      <sz val="11"/>
      <name val="Calibri"/>
      <family val="2"/>
      <scheme val="minor"/>
    </font>
    <font>
      <b/>
      <sz val="11"/>
      <name val="Arial"/>
      <family val="2"/>
    </font>
    <font>
      <b/>
      <sz val="11"/>
      <color theme="9" tint="-0.499984740745262"/>
      <name val="Calibri"/>
      <family val="2"/>
      <scheme val="minor"/>
    </font>
    <font>
      <b/>
      <sz val="12"/>
      <color theme="1"/>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
      <sz val="11"/>
      <color theme="0" tint="-0.499984740745262"/>
      <name val="Calibri"/>
      <family val="2"/>
      <scheme val="minor"/>
    </font>
    <font>
      <sz val="11"/>
      <color theme="8"/>
      <name val="Calibri"/>
      <family val="2"/>
      <scheme val="minor"/>
    </font>
    <font>
      <b/>
      <sz val="11"/>
      <color theme="8"/>
      <name val="Calibri"/>
      <family val="2"/>
      <scheme val="minor"/>
    </font>
    <font>
      <sz val="11"/>
      <color theme="4" tint="-0.249977111117893"/>
      <name val="Calibri"/>
      <family val="2"/>
      <scheme val="minor"/>
    </font>
    <font>
      <b/>
      <sz val="11"/>
      <color theme="4" tint="-0.249977111117893"/>
      <name val="Calibri"/>
      <family val="2"/>
      <scheme val="minor"/>
    </font>
    <font>
      <u/>
      <sz val="11"/>
      <color theme="4" tint="-0.249977111117893"/>
      <name val="Calibri"/>
      <family val="2"/>
      <scheme val="minor"/>
    </font>
    <font>
      <sz val="11"/>
      <color rgb="FF0070C0"/>
      <name val="Calibri"/>
      <family val="2"/>
      <scheme val="minor"/>
    </font>
    <font>
      <b/>
      <sz val="11"/>
      <color rgb="FF0070C0"/>
      <name val="Calibri"/>
      <family val="2"/>
      <scheme val="minor"/>
    </font>
    <font>
      <b/>
      <sz val="14"/>
      <color rgb="FFFF0000"/>
      <name val="Calibri"/>
      <family val="2"/>
      <scheme val="minor"/>
    </font>
    <font>
      <sz val="11"/>
      <name val="Calibri"/>
      <family val="2"/>
    </font>
    <font>
      <b/>
      <i/>
      <u/>
      <sz val="11"/>
      <color theme="1"/>
      <name val="Calibri"/>
      <family val="2"/>
      <scheme val="minor"/>
    </font>
    <font>
      <b/>
      <sz val="12"/>
      <color theme="0"/>
      <name val="Calibri"/>
      <family val="2"/>
      <scheme val="minor"/>
    </font>
    <font>
      <b/>
      <sz val="22"/>
      <color theme="1"/>
      <name val="Calibri"/>
      <family val="2"/>
      <scheme val="minor"/>
    </font>
    <font>
      <b/>
      <sz val="11"/>
      <color theme="0" tint="-0.499984740745262"/>
      <name val="Calibri"/>
      <family val="2"/>
      <scheme val="minor"/>
    </font>
  </fonts>
  <fills count="3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DFC9EF"/>
        <bgColor indexed="64"/>
      </patternFill>
    </fill>
    <fill>
      <patternFill patternType="solid">
        <fgColor rgb="FFFFFFCC"/>
        <bgColor indexed="64"/>
      </patternFill>
    </fill>
    <fill>
      <patternFill patternType="solid">
        <fgColor rgb="FFC6EFCE"/>
      </patternFill>
    </fill>
    <fill>
      <patternFill patternType="solid">
        <fgColor rgb="FFD5B8EA"/>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B0E098"/>
        <bgColor indexed="64"/>
      </patternFill>
    </fill>
    <fill>
      <patternFill patternType="solid">
        <fgColor rgb="FFFFFF66"/>
        <bgColor indexed="64"/>
      </patternFill>
    </fill>
    <fill>
      <patternFill patternType="solid">
        <fgColor rgb="FFC9C5E9"/>
        <bgColor indexed="64"/>
      </patternFill>
    </fill>
    <fill>
      <patternFill patternType="solid">
        <fgColor theme="0" tint="-0.249977111117893"/>
        <bgColor indexed="64"/>
      </patternFill>
    </fill>
    <fill>
      <patternFill patternType="solid">
        <fgColor rgb="FFF5B2AD"/>
        <bgColor indexed="64"/>
      </patternFill>
    </fill>
    <fill>
      <patternFill patternType="solid">
        <fgColor rgb="FFFF0000"/>
        <bgColor indexed="64"/>
      </patternFill>
    </fill>
    <fill>
      <patternFill patternType="solid">
        <fgColor rgb="FF9BD7FF"/>
        <bgColor indexed="64"/>
      </patternFill>
    </fill>
    <fill>
      <patternFill patternType="solid">
        <fgColor rgb="FFFFFF99"/>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FFCC"/>
        <bgColor rgb="FFFFFFFF"/>
      </patternFill>
    </fill>
    <fill>
      <patternFill patternType="solid">
        <fgColor rgb="FF92D050"/>
        <bgColor indexed="64"/>
      </patternFill>
    </fill>
    <fill>
      <patternFill patternType="solid">
        <fgColor theme="7" tint="0.59999389629810485"/>
        <bgColor indexed="64"/>
      </patternFill>
    </fill>
    <fill>
      <patternFill patternType="solid">
        <fgColor rgb="FFEAD5F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C00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theme="0"/>
      </right>
      <top/>
      <bottom/>
      <diagonal/>
    </border>
    <border>
      <left/>
      <right style="thin">
        <color theme="0"/>
      </right>
      <top/>
      <bottom style="thin">
        <color theme="0"/>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thin">
        <color theme="0"/>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right/>
      <top style="thin">
        <color auto="1"/>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thin">
        <color theme="0"/>
      </top>
      <bottom style="medium">
        <color indexed="64"/>
      </bottom>
      <diagonal/>
    </border>
    <border>
      <left style="medium">
        <color indexed="64"/>
      </left>
      <right style="mediumDashed">
        <color indexed="64"/>
      </right>
      <top style="medium">
        <color indexed="64"/>
      </top>
      <bottom style="medium">
        <color indexed="64"/>
      </bottom>
      <diagonal/>
    </border>
    <border>
      <left style="medium">
        <color indexed="64"/>
      </left>
      <right style="mediumDashed">
        <color indexed="64"/>
      </right>
      <top style="thin">
        <color indexed="64"/>
      </top>
      <bottom style="medium">
        <color indexed="64"/>
      </bottom>
      <diagonal/>
    </border>
    <border>
      <left/>
      <right/>
      <top/>
      <bottom style="thin">
        <color indexed="64"/>
      </bottom>
      <diagonal/>
    </border>
    <border>
      <left style="medium">
        <color indexed="64"/>
      </left>
      <right style="mediumDashed">
        <color indexed="64"/>
      </right>
      <top/>
      <bottom/>
      <diagonal/>
    </border>
    <border>
      <left style="medium">
        <color indexed="64"/>
      </left>
      <right style="mediumDashed">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n">
        <color indexed="64"/>
      </right>
      <top style="thick">
        <color rgb="FFFF0000"/>
      </top>
      <bottom style="thin">
        <color indexed="64"/>
      </bottom>
      <diagonal/>
    </border>
    <border>
      <left/>
      <right style="thick">
        <color rgb="FFFF0000"/>
      </right>
      <top style="thick">
        <color rgb="FFFF0000"/>
      </top>
      <bottom style="thin">
        <color indexed="64"/>
      </bottom>
      <diagonal/>
    </border>
    <border>
      <left/>
      <right style="thick">
        <color rgb="FFFF0000"/>
      </right>
      <top style="thin">
        <color indexed="64"/>
      </top>
      <bottom style="thin">
        <color indexed="64"/>
      </bottom>
      <diagonal/>
    </border>
    <border>
      <left/>
      <right style="thin">
        <color indexed="64"/>
      </right>
      <top style="thin">
        <color indexed="64"/>
      </top>
      <bottom style="thick">
        <color rgb="FFFF0000"/>
      </bottom>
      <diagonal/>
    </border>
    <border>
      <left/>
      <right style="thick">
        <color rgb="FFFF0000"/>
      </right>
      <top style="thin">
        <color indexed="64"/>
      </top>
      <bottom style="thick">
        <color rgb="FFFF0000"/>
      </bottom>
      <diagonal/>
    </border>
    <border>
      <left style="thin">
        <color auto="1"/>
      </left>
      <right style="thick">
        <color rgb="FFFF0000"/>
      </right>
      <top style="medium">
        <color auto="1"/>
      </top>
      <bottom style="medium">
        <color auto="1"/>
      </bottom>
      <diagonal/>
    </border>
    <border>
      <left/>
      <right style="thin">
        <color indexed="64"/>
      </right>
      <top style="thick">
        <color rgb="FFFF0000"/>
      </top>
      <bottom style="thick">
        <color rgb="FFFF0000"/>
      </bottom>
      <diagonal/>
    </border>
    <border>
      <left style="thin">
        <color auto="1"/>
      </left>
      <right style="thick">
        <color rgb="FFFF0000"/>
      </right>
      <top style="medium">
        <color auto="1"/>
      </top>
      <bottom style="thin">
        <color indexed="64"/>
      </bottom>
      <diagonal/>
    </border>
    <border>
      <left style="thin">
        <color auto="1"/>
      </left>
      <right style="thick">
        <color rgb="FFFF0000"/>
      </right>
      <top style="thin">
        <color indexed="64"/>
      </top>
      <bottom style="thin">
        <color indexed="64"/>
      </bottom>
      <diagonal/>
    </border>
    <border>
      <left style="thin">
        <color auto="1"/>
      </left>
      <right style="thick">
        <color rgb="FFFF0000"/>
      </right>
      <top style="thin">
        <color indexed="64"/>
      </top>
      <bottom style="medium">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14" borderId="0" applyNumberFormat="0" applyBorder="0" applyAlignment="0" applyProtection="0"/>
  </cellStyleXfs>
  <cellXfs count="845">
    <xf numFmtId="0" fontId="0" fillId="0" borderId="0" xfId="0"/>
    <xf numFmtId="0" fontId="2" fillId="0" borderId="0" xfId="0" applyFont="1"/>
    <xf numFmtId="164" fontId="2" fillId="0" borderId="0" xfId="1" applyNumberFormat="1" applyFont="1"/>
    <xf numFmtId="164" fontId="0" fillId="0" borderId="1" xfId="1" applyNumberFormat="1" applyFont="1" applyBorder="1"/>
    <xf numFmtId="164" fontId="7" fillId="0" borderId="0" xfId="1" applyNumberFormat="1" applyFont="1" applyBorder="1"/>
    <xf numFmtId="164" fontId="0" fillId="0" borderId="0" xfId="0" applyNumberFormat="1"/>
    <xf numFmtId="43" fontId="0" fillId="0" borderId="0" xfId="1" applyFont="1"/>
    <xf numFmtId="0" fontId="0" fillId="2" borderId="0" xfId="0" applyFill="1"/>
    <xf numFmtId="0" fontId="2" fillId="2" borderId="0" xfId="0" applyFont="1" applyFill="1" applyBorder="1" applyAlignment="1">
      <alignment wrapText="1"/>
    </xf>
    <xf numFmtId="164" fontId="0" fillId="0" borderId="0" xfId="1" applyNumberFormat="1" applyFont="1" applyBorder="1"/>
    <xf numFmtId="164" fontId="0" fillId="0" borderId="3" xfId="1" applyNumberFormat="1" applyFont="1" applyBorder="1"/>
    <xf numFmtId="0" fontId="0" fillId="0" borderId="14" xfId="0" applyBorder="1"/>
    <xf numFmtId="0" fontId="0" fillId="2" borderId="14" xfId="0" applyFill="1" applyBorder="1"/>
    <xf numFmtId="0" fontId="8" fillId="2" borderId="14" xfId="0" applyFont="1" applyFill="1" applyBorder="1"/>
    <xf numFmtId="0" fontId="8" fillId="2" borderId="18" xfId="0" applyFont="1" applyFill="1" applyBorder="1"/>
    <xf numFmtId="0" fontId="0" fillId="0" borderId="18" xfId="0" applyBorder="1"/>
    <xf numFmtId="0" fontId="9" fillId="2" borderId="0" xfId="0" applyFont="1" applyFill="1" applyBorder="1" applyAlignment="1">
      <alignment horizontal="center" vertical="center" textRotation="90" wrapText="1" readingOrder="1"/>
    </xf>
    <xf numFmtId="0" fontId="6" fillId="2" borderId="11" xfId="0" applyFont="1" applyFill="1" applyBorder="1"/>
    <xf numFmtId="0" fontId="5" fillId="2" borderId="0" xfId="0" applyFont="1" applyFill="1"/>
    <xf numFmtId="0" fontId="0" fillId="0" borderId="0" xfId="0" applyBorder="1" applyAlignment="1">
      <alignment vertical="center"/>
    </xf>
    <xf numFmtId="167" fontId="5" fillId="0" borderId="1" xfId="3" applyNumberFormat="1" applyFont="1" applyBorder="1"/>
    <xf numFmtId="167" fontId="5" fillId="0" borderId="16" xfId="3" applyNumberFormat="1" applyFont="1" applyBorder="1"/>
    <xf numFmtId="0" fontId="0" fillId="0" borderId="21" xfId="0" applyBorder="1"/>
    <xf numFmtId="0" fontId="0" fillId="0" borderId="22" xfId="0" applyBorder="1"/>
    <xf numFmtId="0" fontId="4" fillId="2" borderId="7" xfId="0" applyFont="1" applyFill="1" applyBorder="1"/>
    <xf numFmtId="0" fontId="0" fillId="0" borderId="7" xfId="0" applyBorder="1"/>
    <xf numFmtId="44" fontId="0" fillId="0" borderId="1" xfId="2" applyFont="1" applyBorder="1"/>
    <xf numFmtId="44" fontId="0" fillId="0" borderId="16" xfId="2" applyFont="1" applyBorder="1"/>
    <xf numFmtId="0" fontId="0" fillId="2" borderId="0" xfId="0" applyFill="1" applyBorder="1"/>
    <xf numFmtId="0" fontId="2" fillId="2" borderId="24" xfId="0" applyFont="1" applyFill="1" applyBorder="1"/>
    <xf numFmtId="0" fontId="2" fillId="0" borderId="28" xfId="0" applyFont="1" applyBorder="1"/>
    <xf numFmtId="0" fontId="4" fillId="2" borderId="30" xfId="0" applyFont="1" applyFill="1" applyBorder="1"/>
    <xf numFmtId="0" fontId="8" fillId="2" borderId="3" xfId="0" applyFont="1" applyFill="1" applyBorder="1"/>
    <xf numFmtId="0" fontId="5" fillId="0" borderId="35" xfId="0" applyFont="1" applyBorder="1"/>
    <xf numFmtId="0" fontId="4" fillId="2" borderId="23" xfId="0" applyFont="1" applyFill="1" applyBorder="1"/>
    <xf numFmtId="164" fontId="0" fillId="0" borderId="43" xfId="1" applyNumberFormat="1" applyFont="1" applyBorder="1"/>
    <xf numFmtId="164" fontId="0" fillId="0" borderId="44" xfId="1" applyNumberFormat="1" applyFont="1" applyBorder="1"/>
    <xf numFmtId="0" fontId="5" fillId="0" borderId="3" xfId="0" applyFont="1" applyBorder="1"/>
    <xf numFmtId="0" fontId="5" fillId="2" borderId="3" xfId="0" applyFont="1" applyFill="1" applyBorder="1"/>
    <xf numFmtId="0" fontId="0" fillId="2" borderId="7" xfId="0" applyFont="1" applyFill="1" applyBorder="1" applyAlignment="1">
      <alignment horizontal="center" vertical="center" textRotation="90" wrapText="1" readingOrder="1"/>
    </xf>
    <xf numFmtId="0" fontId="2" fillId="2" borderId="7" xfId="0" applyFont="1" applyFill="1" applyBorder="1" applyAlignment="1">
      <alignment wrapText="1"/>
    </xf>
    <xf numFmtId="165" fontId="0" fillId="0" borderId="0" xfId="0" applyNumberFormat="1"/>
    <xf numFmtId="0" fontId="0" fillId="0" borderId="0" xfId="0" applyBorder="1"/>
    <xf numFmtId="165" fontId="0" fillId="0" borderId="46" xfId="0" applyNumberFormat="1" applyBorder="1" applyAlignment="1">
      <alignment horizontal="center"/>
    </xf>
    <xf numFmtId="44" fontId="2" fillId="0" borderId="31" xfId="0" applyNumberFormat="1" applyFont="1" applyBorder="1"/>
    <xf numFmtId="44" fontId="2" fillId="0" borderId="31" xfId="2" applyFont="1" applyBorder="1"/>
    <xf numFmtId="165" fontId="0" fillId="0" borderId="41" xfId="0" applyNumberFormat="1" applyBorder="1" applyAlignment="1">
      <alignment horizontal="center"/>
    </xf>
    <xf numFmtId="44" fontId="0" fillId="0" borderId="34" xfId="0" applyNumberFormat="1" applyBorder="1"/>
    <xf numFmtId="44" fontId="0" fillId="0" borderId="3" xfId="0" applyNumberFormat="1" applyBorder="1"/>
    <xf numFmtId="44" fontId="0" fillId="0" borderId="35" xfId="0" applyNumberFormat="1" applyBorder="1"/>
    <xf numFmtId="44" fontId="2" fillId="0" borderId="42" xfId="2" applyFont="1" applyBorder="1"/>
    <xf numFmtId="0" fontId="2" fillId="0" borderId="37" xfId="0" applyFont="1" applyBorder="1"/>
    <xf numFmtId="0" fontId="2" fillId="0" borderId="36" xfId="0" applyFont="1" applyBorder="1"/>
    <xf numFmtId="0" fontId="2" fillId="0" borderId="27" xfId="0" applyFont="1" applyBorder="1"/>
    <xf numFmtId="0" fontId="2" fillId="0" borderId="5" xfId="0" applyFont="1" applyFill="1" applyBorder="1"/>
    <xf numFmtId="44" fontId="2" fillId="0" borderId="42" xfId="0" applyNumberFormat="1" applyFont="1" applyBorder="1"/>
    <xf numFmtId="165" fontId="0" fillId="0" borderId="47" xfId="0" applyNumberFormat="1" applyBorder="1" applyAlignment="1">
      <alignment horizontal="center"/>
    </xf>
    <xf numFmtId="44" fontId="0" fillId="0" borderId="9" xfId="0" applyNumberFormat="1" applyBorder="1"/>
    <xf numFmtId="44" fontId="0" fillId="0" borderId="35" xfId="2" applyFont="1" applyBorder="1"/>
    <xf numFmtId="0" fontId="2" fillId="0" borderId="2" xfId="0" applyFont="1" applyBorder="1"/>
    <xf numFmtId="0" fontId="2" fillId="0" borderId="10" xfId="0" applyFont="1" applyBorder="1"/>
    <xf numFmtId="1" fontId="0" fillId="0" borderId="0" xfId="0" applyNumberFormat="1" applyBorder="1"/>
    <xf numFmtId="164" fontId="0" fillId="0" borderId="34" xfId="1" applyNumberFormat="1" applyFont="1" applyBorder="1"/>
    <xf numFmtId="164" fontId="0" fillId="0" borderId="35" xfId="1" applyNumberFormat="1" applyFont="1" applyBorder="1"/>
    <xf numFmtId="164" fontId="2" fillId="0" borderId="42" xfId="1" applyNumberFormat="1" applyFont="1" applyBorder="1"/>
    <xf numFmtId="0" fontId="2" fillId="0" borderId="0" xfId="0" applyFont="1" applyFill="1" applyBorder="1"/>
    <xf numFmtId="0" fontId="2" fillId="0" borderId="1" xfId="0" applyFont="1" applyFill="1" applyBorder="1"/>
    <xf numFmtId="0" fontId="2" fillId="0" borderId="12" xfId="0" applyFont="1" applyFill="1" applyBorder="1"/>
    <xf numFmtId="44" fontId="2" fillId="0" borderId="0" xfId="2" applyFont="1" applyBorder="1"/>
    <xf numFmtId="0" fontId="2" fillId="0" borderId="19" xfId="0" applyFont="1" applyFill="1" applyBorder="1"/>
    <xf numFmtId="0" fontId="0" fillId="8" borderId="0" xfId="0" applyFill="1"/>
    <xf numFmtId="164" fontId="0" fillId="0" borderId="20" xfId="1" applyNumberFormat="1" applyFont="1" applyBorder="1"/>
    <xf numFmtId="164" fontId="2" fillId="0" borderId="24" xfId="1" applyNumberFormat="1" applyFont="1" applyBorder="1"/>
    <xf numFmtId="164" fontId="2" fillId="0" borderId="41" xfId="1" applyNumberFormat="1" applyFont="1" applyBorder="1"/>
    <xf numFmtId="9" fontId="10" fillId="2" borderId="25" xfId="3" applyFont="1" applyFill="1" applyBorder="1" applyAlignment="1">
      <alignment horizontal="center"/>
    </xf>
    <xf numFmtId="9" fontId="0" fillId="2" borderId="25" xfId="3" applyFont="1" applyFill="1" applyBorder="1" applyAlignment="1">
      <alignment horizontal="center"/>
    </xf>
    <xf numFmtId="0" fontId="0" fillId="2" borderId="51" xfId="0" applyFill="1" applyBorder="1"/>
    <xf numFmtId="0" fontId="5" fillId="2" borderId="52" xfId="0" applyFont="1" applyFill="1" applyBorder="1"/>
    <xf numFmtId="0" fontId="0" fillId="0" borderId="0" xfId="0" applyAlignment="1">
      <alignment horizontal="center"/>
    </xf>
    <xf numFmtId="164" fontId="2" fillId="0" borderId="15" xfId="1" applyNumberFormat="1" applyFont="1" applyBorder="1"/>
    <xf numFmtId="164" fontId="0" fillId="0" borderId="12" xfId="1" applyNumberFormat="1" applyFont="1" applyBorder="1"/>
    <xf numFmtId="0" fontId="13" fillId="0" borderId="0" xfId="0" applyFont="1" applyAlignment="1">
      <alignment horizontal="center"/>
    </xf>
    <xf numFmtId="164" fontId="2" fillId="0" borderId="17" xfId="1" applyNumberFormat="1" applyFont="1" applyBorder="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xf numFmtId="164" fontId="0" fillId="0" borderId="0" xfId="0" applyNumberFormat="1" applyBorder="1"/>
    <xf numFmtId="0" fontId="5" fillId="0" borderId="14" xfId="0" applyFont="1" applyBorder="1"/>
    <xf numFmtId="0" fontId="5" fillId="2" borderId="14" xfId="0" applyFont="1" applyFill="1" applyBorder="1"/>
    <xf numFmtId="0" fontId="5" fillId="0" borderId="18" xfId="0" applyFont="1" applyBorder="1"/>
    <xf numFmtId="168" fontId="0" fillId="0" borderId="56" xfId="3" applyNumberFormat="1" applyFont="1" applyBorder="1"/>
    <xf numFmtId="0" fontId="16" fillId="0" borderId="8" xfId="0" applyFont="1" applyFill="1" applyBorder="1" applyAlignment="1">
      <alignment vertical="center"/>
    </xf>
    <xf numFmtId="0" fontId="16" fillId="0" borderId="29" xfId="0" applyFont="1" applyFill="1" applyBorder="1" applyAlignment="1">
      <alignment vertical="center"/>
    </xf>
    <xf numFmtId="0" fontId="19" fillId="0" borderId="0" xfId="0" applyFont="1"/>
    <xf numFmtId="0" fontId="18" fillId="0" borderId="0" xfId="0" applyFont="1"/>
    <xf numFmtId="0" fontId="17" fillId="0" borderId="0" xfId="0" applyFont="1"/>
    <xf numFmtId="0" fontId="20" fillId="0" borderId="0" xfId="0" applyFont="1"/>
    <xf numFmtId="0" fontId="17" fillId="0" borderId="8" xfId="0" applyFont="1" applyFill="1" applyBorder="1" applyAlignment="1">
      <alignment vertical="center"/>
    </xf>
    <xf numFmtId="0" fontId="17" fillId="0" borderId="29" xfId="0" applyFont="1" applyFill="1" applyBorder="1" applyAlignment="1">
      <alignment vertical="center"/>
    </xf>
    <xf numFmtId="0" fontId="17" fillId="0" borderId="48" xfId="0" applyFont="1" applyFill="1" applyBorder="1" applyAlignment="1">
      <alignment vertical="center"/>
    </xf>
    <xf numFmtId="0" fontId="0" fillId="0" borderId="3" xfId="0" applyBorder="1"/>
    <xf numFmtId="164" fontId="0" fillId="0" borderId="1" xfId="1" applyNumberFormat="1" applyFont="1" applyFill="1" applyBorder="1"/>
    <xf numFmtId="164" fontId="0" fillId="0" borderId="1" xfId="1" applyNumberFormat="1" applyFont="1" applyBorder="1" applyProtection="1"/>
    <xf numFmtId="0" fontId="0" fillId="0" borderId="0" xfId="0" applyProtection="1"/>
    <xf numFmtId="0" fontId="0" fillId="0" borderId="0" xfId="0" applyAlignment="1" applyProtection="1">
      <alignment horizontal="center"/>
      <protection locked="0"/>
    </xf>
    <xf numFmtId="0" fontId="2" fillId="0" borderId="0" xfId="0" applyFont="1" applyFill="1" applyBorder="1" applyAlignment="1"/>
    <xf numFmtId="0" fontId="0" fillId="0" borderId="34" xfId="0" applyBorder="1"/>
    <xf numFmtId="0" fontId="5" fillId="0" borderId="0" xfId="0" applyFont="1" applyFill="1" applyBorder="1"/>
    <xf numFmtId="169" fontId="5" fillId="0" borderId="0" xfId="4" applyNumberFormat="1" applyFont="1" applyFill="1" applyBorder="1" applyAlignment="1">
      <alignment horizontal="center"/>
    </xf>
    <xf numFmtId="1" fontId="0" fillId="0" borderId="0" xfId="0" applyNumberFormat="1" applyAlignment="1">
      <alignment horizontal="center" vertical="center"/>
    </xf>
    <xf numFmtId="170" fontId="5" fillId="0" borderId="0" xfId="4" applyNumberFormat="1" applyFont="1" applyFill="1" applyBorder="1" applyAlignment="1">
      <alignment horizontal="center"/>
    </xf>
    <xf numFmtId="44" fontId="0" fillId="0" borderId="1" xfId="2" applyNumberFormat="1" applyFont="1" applyBorder="1"/>
    <xf numFmtId="44" fontId="0" fillId="0" borderId="1" xfId="2" applyFont="1" applyFill="1" applyBorder="1"/>
    <xf numFmtId="43" fontId="5" fillId="0" borderId="0" xfId="4" applyNumberFormat="1" applyFont="1" applyFill="1" applyBorder="1" applyAlignment="1">
      <alignment horizontal="center"/>
    </xf>
    <xf numFmtId="0" fontId="0" fillId="0" borderId="0" xfId="0" applyFill="1"/>
    <xf numFmtId="171" fontId="5" fillId="0" borderId="16" xfId="4" applyNumberFormat="1" applyFont="1" applyFill="1" applyBorder="1" applyAlignment="1">
      <alignment horizontal="center"/>
    </xf>
    <xf numFmtId="168" fontId="5" fillId="0" borderId="12" xfId="4" applyNumberFormat="1" applyFont="1" applyFill="1" applyBorder="1" applyAlignment="1">
      <alignment horizontal="center"/>
    </xf>
    <xf numFmtId="168" fontId="5" fillId="0" borderId="16" xfId="4" applyNumberFormat="1" applyFont="1" applyFill="1" applyBorder="1" applyAlignment="1">
      <alignment horizontal="center"/>
    </xf>
    <xf numFmtId="0" fontId="25" fillId="0" borderId="0" xfId="0" applyFont="1" applyFill="1" applyBorder="1"/>
    <xf numFmtId="168" fontId="26" fillId="0" borderId="25" xfId="4" applyNumberFormat="1" applyFont="1" applyFill="1" applyBorder="1" applyAlignment="1">
      <alignment horizontal="center"/>
    </xf>
    <xf numFmtId="9" fontId="26" fillId="0" borderId="25" xfId="4" applyNumberFormat="1" applyFont="1" applyFill="1" applyBorder="1" applyAlignment="1">
      <alignment horizontal="center"/>
    </xf>
    <xf numFmtId="9" fontId="25" fillId="0" borderId="25" xfId="4" applyNumberFormat="1" applyFont="1" applyFill="1" applyBorder="1" applyAlignment="1">
      <alignment horizontal="center"/>
    </xf>
    <xf numFmtId="171" fontId="5" fillId="0" borderId="12" xfId="4" applyNumberFormat="1" applyFont="1" applyFill="1" applyBorder="1" applyAlignment="1">
      <alignment horizontal="center"/>
    </xf>
    <xf numFmtId="9" fontId="5" fillId="0" borderId="0" xfId="4" applyNumberFormat="1" applyFont="1" applyFill="1" applyBorder="1" applyAlignment="1">
      <alignment horizontal="center"/>
    </xf>
    <xf numFmtId="44" fontId="5" fillId="0" borderId="0" xfId="4" applyNumberFormat="1" applyFont="1" applyFill="1" applyBorder="1" applyAlignment="1"/>
    <xf numFmtId="44" fontId="5" fillId="0" borderId="0" xfId="4" applyNumberFormat="1" applyFont="1" applyFill="1" applyBorder="1" applyAlignment="1">
      <alignment horizontal="center"/>
    </xf>
    <xf numFmtId="44" fontId="5" fillId="0" borderId="0" xfId="4" applyNumberFormat="1" applyFont="1" applyFill="1" applyBorder="1" applyAlignment="1">
      <alignment horizontal="right"/>
    </xf>
    <xf numFmtId="172" fontId="5" fillId="0" borderId="0" xfId="4" applyNumberFormat="1" applyFont="1" applyFill="1" applyBorder="1" applyAlignment="1">
      <alignment horizontal="center"/>
    </xf>
    <xf numFmtId="172" fontId="5" fillId="0" borderId="0" xfId="4" applyNumberFormat="1" applyFont="1" applyFill="1" applyBorder="1" applyAlignment="1">
      <alignment horizontal="right"/>
    </xf>
    <xf numFmtId="164" fontId="4" fillId="2" borderId="30" xfId="0" applyNumberFormat="1" applyFont="1" applyFill="1" applyBorder="1"/>
    <xf numFmtId="9" fontId="1" fillId="0" borderId="25" xfId="3" applyFont="1" applyFill="1" applyBorder="1" applyAlignment="1">
      <alignment horizontal="center"/>
    </xf>
    <xf numFmtId="9" fontId="5" fillId="0" borderId="25" xfId="4" applyNumberFormat="1" applyFont="1" applyFill="1" applyBorder="1" applyAlignment="1">
      <alignment horizontal="center"/>
    </xf>
    <xf numFmtId="0" fontId="24" fillId="16" borderId="56" xfId="0" applyFont="1" applyFill="1" applyBorder="1" applyAlignment="1">
      <alignment horizontal="center"/>
    </xf>
    <xf numFmtId="0" fontId="24" fillId="16" borderId="62" xfId="0" applyFont="1" applyFill="1" applyBorder="1" applyAlignment="1">
      <alignment horizontal="center"/>
    </xf>
    <xf numFmtId="0" fontId="24" fillId="16" borderId="63" xfId="0" applyFont="1" applyFill="1" applyBorder="1" applyAlignment="1">
      <alignment horizontal="center"/>
    </xf>
    <xf numFmtId="0" fontId="24" fillId="16" borderId="60" xfId="0" applyFont="1" applyFill="1" applyBorder="1" applyAlignment="1">
      <alignment horizontal="center"/>
    </xf>
    <xf numFmtId="0" fontId="24" fillId="16" borderId="61" xfId="0" applyFont="1" applyFill="1" applyBorder="1" applyAlignment="1">
      <alignment horizontal="center"/>
    </xf>
    <xf numFmtId="164" fontId="2" fillId="0" borderId="26" xfId="0" applyNumberFormat="1" applyFont="1" applyBorder="1"/>
    <xf numFmtId="164" fontId="0" fillId="0" borderId="69" xfId="1" applyNumberFormat="1" applyFont="1" applyBorder="1"/>
    <xf numFmtId="9" fontId="27" fillId="0" borderId="25" xfId="3" applyFont="1" applyFill="1" applyBorder="1" applyAlignment="1">
      <alignment horizontal="center"/>
    </xf>
    <xf numFmtId="44" fontId="0" fillId="0" borderId="12" xfId="2" applyFont="1" applyBorder="1"/>
    <xf numFmtId="0" fontId="4" fillId="2" borderId="56" xfId="0" applyFont="1" applyFill="1" applyBorder="1"/>
    <xf numFmtId="0" fontId="0" fillId="0" borderId="29" xfId="0" applyBorder="1"/>
    <xf numFmtId="164" fontId="0" fillId="0" borderId="56" xfId="1" applyNumberFormat="1" applyFont="1" applyBorder="1"/>
    <xf numFmtId="164" fontId="2" fillId="6" borderId="26" xfId="0" applyNumberFormat="1" applyFont="1" applyFill="1" applyBorder="1"/>
    <xf numFmtId="164" fontId="0" fillId="0" borderId="19" xfId="1" applyNumberFormat="1" applyFont="1" applyBorder="1"/>
    <xf numFmtId="165" fontId="2" fillId="0" borderId="24" xfId="0" applyNumberFormat="1" applyFont="1" applyBorder="1" applyAlignment="1">
      <alignment horizontal="center"/>
    </xf>
    <xf numFmtId="0" fontId="5" fillId="0" borderId="34" xfId="0" applyFont="1" applyBorder="1"/>
    <xf numFmtId="167" fontId="5" fillId="0" borderId="19" xfId="3" applyNumberFormat="1" applyFont="1" applyBorder="1"/>
    <xf numFmtId="164" fontId="0" fillId="0" borderId="25" xfId="0" applyNumberFormat="1" applyBorder="1"/>
    <xf numFmtId="0" fontId="6" fillId="2" borderId="18" xfId="0" applyFont="1" applyFill="1" applyBorder="1"/>
    <xf numFmtId="0" fontId="6" fillId="2" borderId="35" xfId="0" applyFont="1" applyFill="1" applyBorder="1"/>
    <xf numFmtId="0" fontId="0" fillId="0" borderId="50" xfId="0" applyBorder="1"/>
    <xf numFmtId="44" fontId="0" fillId="0" borderId="69" xfId="0" applyNumberFormat="1" applyBorder="1"/>
    <xf numFmtId="44" fontId="2" fillId="0" borderId="24" xfId="2" applyFont="1" applyBorder="1"/>
    <xf numFmtId="44" fontId="2" fillId="0" borderId="25" xfId="2" applyFont="1" applyBorder="1"/>
    <xf numFmtId="173" fontId="0" fillId="0" borderId="1" xfId="2" applyNumberFormat="1" applyFont="1" applyBorder="1"/>
    <xf numFmtId="165" fontId="0" fillId="0" borderId="24" xfId="0" applyNumberFormat="1" applyBorder="1" applyAlignment="1">
      <alignment horizontal="center"/>
    </xf>
    <xf numFmtId="165" fontId="25" fillId="2" borderId="25" xfId="0" applyNumberFormat="1" applyFont="1" applyFill="1" applyBorder="1" applyAlignment="1">
      <alignment horizontal="center"/>
    </xf>
    <xf numFmtId="165" fontId="2" fillId="0" borderId="25" xfId="0" applyNumberFormat="1" applyFont="1" applyBorder="1" applyAlignment="1">
      <alignment horizontal="center"/>
    </xf>
    <xf numFmtId="0" fontId="2" fillId="18" borderId="2" xfId="0" applyFont="1" applyFill="1" applyBorder="1"/>
    <xf numFmtId="0" fontId="2" fillId="19" borderId="37" xfId="0" applyFont="1" applyFill="1" applyBorder="1"/>
    <xf numFmtId="0" fontId="2" fillId="20" borderId="37" xfId="0" applyFont="1" applyFill="1" applyBorder="1"/>
    <xf numFmtId="0" fontId="2" fillId="0" borderId="36" xfId="0" applyFont="1" applyFill="1" applyBorder="1"/>
    <xf numFmtId="0" fontId="2" fillId="0" borderId="27" xfId="0" applyFont="1" applyFill="1" applyBorder="1"/>
    <xf numFmtId="0" fontId="2" fillId="0" borderId="28" xfId="0" applyFont="1" applyFill="1" applyBorder="1"/>
    <xf numFmtId="0" fontId="0" fillId="13" borderId="0" xfId="0" applyFill="1" applyAlignment="1" applyProtection="1">
      <alignment horizontal="center"/>
      <protection locked="0"/>
    </xf>
    <xf numFmtId="0" fontId="0" fillId="13" borderId="0" xfId="0" applyFill="1" applyProtection="1">
      <protection locked="0"/>
    </xf>
    <xf numFmtId="0" fontId="2" fillId="2" borderId="53" xfId="0" applyFont="1" applyFill="1" applyBorder="1"/>
    <xf numFmtId="164" fontId="0" fillId="21" borderId="57" xfId="1" applyNumberFormat="1" applyFont="1" applyFill="1" applyBorder="1"/>
    <xf numFmtId="164" fontId="0" fillId="21" borderId="1" xfId="1" applyNumberFormat="1" applyFont="1" applyFill="1" applyBorder="1"/>
    <xf numFmtId="164" fontId="7" fillId="0" borderId="29" xfId="1" applyNumberFormat="1" applyFont="1" applyBorder="1"/>
    <xf numFmtId="0" fontId="6" fillId="2" borderId="50" xfId="0" applyFont="1" applyFill="1" applyBorder="1"/>
    <xf numFmtId="0" fontId="0" fillId="2" borderId="3" xfId="0" applyFill="1" applyBorder="1"/>
    <xf numFmtId="0" fontId="14" fillId="21" borderId="69" xfId="0" applyFont="1" applyFill="1" applyBorder="1"/>
    <xf numFmtId="0" fontId="2" fillId="0" borderId="41" xfId="0" applyFont="1" applyBorder="1"/>
    <xf numFmtId="0" fontId="6" fillId="2" borderId="50" xfId="0" applyFont="1" applyFill="1" applyBorder="1" applyAlignment="1">
      <alignment horizontal="center"/>
    </xf>
    <xf numFmtId="0" fontId="6" fillId="2" borderId="9" xfId="0" applyFont="1" applyFill="1" applyBorder="1"/>
    <xf numFmtId="0" fontId="15" fillId="21" borderId="69" xfId="0" applyFont="1" applyFill="1" applyBorder="1"/>
    <xf numFmtId="164" fontId="2" fillId="23" borderId="26" xfId="0" applyNumberFormat="1" applyFont="1" applyFill="1" applyBorder="1"/>
    <xf numFmtId="44" fontId="29" fillId="0" borderId="0" xfId="2" applyFont="1" applyBorder="1"/>
    <xf numFmtId="9" fontId="0" fillId="17" borderId="16" xfId="3" applyFont="1" applyFill="1" applyBorder="1"/>
    <xf numFmtId="44" fontId="29" fillId="0" borderId="0" xfId="2" applyFont="1" applyFill="1" applyBorder="1"/>
    <xf numFmtId="44" fontId="2" fillId="0" borderId="0" xfId="2" applyFont="1" applyFill="1" applyBorder="1"/>
    <xf numFmtId="164" fontId="0" fillId="17" borderId="1" xfId="1" applyNumberFormat="1" applyFont="1" applyFill="1" applyBorder="1"/>
    <xf numFmtId="164" fontId="30" fillId="0" borderId="56" xfId="1" applyNumberFormat="1" applyFont="1" applyBorder="1"/>
    <xf numFmtId="44" fontId="0" fillId="19" borderId="1" xfId="2" applyFont="1" applyFill="1" applyBorder="1"/>
    <xf numFmtId="171" fontId="5" fillId="19" borderId="16" xfId="4" applyNumberFormat="1" applyFont="1" applyFill="1" applyBorder="1" applyAlignment="1">
      <alignment horizontal="center"/>
    </xf>
    <xf numFmtId="0" fontId="7" fillId="0" borderId="0" xfId="0" applyFont="1"/>
    <xf numFmtId="44" fontId="31" fillId="0" borderId="0" xfId="2" applyFont="1" applyBorder="1"/>
    <xf numFmtId="9" fontId="0" fillId="21" borderId="12" xfId="3" applyFont="1" applyFill="1" applyBorder="1"/>
    <xf numFmtId="9" fontId="0" fillId="21" borderId="1" xfId="3" applyFont="1" applyFill="1" applyBorder="1"/>
    <xf numFmtId="9" fontId="0" fillId="21" borderId="16" xfId="3" applyFont="1" applyFill="1" applyBorder="1"/>
    <xf numFmtId="9" fontId="0" fillId="17" borderId="12" xfId="3" applyFont="1" applyFill="1" applyBorder="1"/>
    <xf numFmtId="9" fontId="0" fillId="17" borderId="1" xfId="3" applyFont="1" applyFill="1" applyBorder="1"/>
    <xf numFmtId="165" fontId="0" fillId="0" borderId="7" xfId="0" applyNumberFormat="1" applyBorder="1"/>
    <xf numFmtId="9" fontId="0" fillId="17" borderId="57" xfId="3" applyFont="1" applyFill="1" applyBorder="1"/>
    <xf numFmtId="41" fontId="0" fillId="0" borderId="0" xfId="0" applyNumberFormat="1"/>
    <xf numFmtId="41" fontId="0" fillId="8" borderId="0" xfId="0" applyNumberFormat="1" applyFill="1"/>
    <xf numFmtId="41" fontId="0" fillId="8" borderId="7" xfId="0" applyNumberFormat="1" applyFill="1" applyBorder="1"/>
    <xf numFmtId="0" fontId="2" fillId="0" borderId="16" xfId="0" applyFont="1" applyFill="1" applyBorder="1"/>
    <xf numFmtId="9" fontId="0" fillId="21" borderId="57" xfId="3" applyFont="1" applyFill="1" applyBorder="1"/>
    <xf numFmtId="0" fontId="2" fillId="17" borderId="57" xfId="0" applyFont="1" applyFill="1" applyBorder="1"/>
    <xf numFmtId="41" fontId="0" fillId="0" borderId="0" xfId="0" applyNumberFormat="1" applyFill="1"/>
    <xf numFmtId="41" fontId="0" fillId="0" borderId="7" xfId="0" applyNumberFormat="1" applyFill="1" applyBorder="1"/>
    <xf numFmtId="0" fontId="2" fillId="0" borderId="11" xfId="0" applyFont="1" applyBorder="1" applyAlignment="1">
      <alignment horizontal="center"/>
    </xf>
    <xf numFmtId="165" fontId="2" fillId="0" borderId="12" xfId="0" applyNumberFormat="1" applyFont="1" applyBorder="1" applyAlignment="1">
      <alignment horizontal="center"/>
    </xf>
    <xf numFmtId="0" fontId="2" fillId="0" borderId="13" xfId="0" applyFont="1" applyBorder="1" applyAlignment="1">
      <alignment horizontal="center"/>
    </xf>
    <xf numFmtId="0" fontId="14" fillId="0" borderId="14" xfId="0" applyFont="1" applyBorder="1"/>
    <xf numFmtId="0" fontId="2" fillId="0" borderId="18" xfId="0" applyFont="1" applyFill="1" applyBorder="1"/>
    <xf numFmtId="164" fontId="2" fillId="0" borderId="16" xfId="1" applyNumberFormat="1" applyFont="1" applyBorder="1"/>
    <xf numFmtId="164" fontId="2" fillId="0" borderId="16" xfId="1" applyNumberFormat="1" applyFont="1" applyBorder="1" applyProtection="1"/>
    <xf numFmtId="0" fontId="7" fillId="0" borderId="0" xfId="0" applyFont="1" applyAlignment="1">
      <alignment horizontal="center"/>
    </xf>
    <xf numFmtId="165" fontId="2" fillId="21" borderId="12" xfId="0" applyNumberFormat="1" applyFont="1" applyFill="1" applyBorder="1" applyAlignment="1">
      <alignment horizontal="center"/>
    </xf>
    <xf numFmtId="0" fontId="30" fillId="0" borderId="0" xfId="0" applyFont="1"/>
    <xf numFmtId="0" fontId="32" fillId="0" borderId="0" xfId="0" applyFont="1" applyAlignment="1">
      <alignment horizontal="center"/>
    </xf>
    <xf numFmtId="0" fontId="32" fillId="0" borderId="0" xfId="0" applyFont="1"/>
    <xf numFmtId="164" fontId="0" fillId="0" borderId="14" xfId="1" applyNumberFormat="1" applyFont="1" applyBorder="1"/>
    <xf numFmtId="164" fontId="2" fillId="0" borderId="18" xfId="1" applyNumberFormat="1" applyFont="1" applyBorder="1"/>
    <xf numFmtId="0" fontId="0" fillId="0" borderId="11" xfId="0" applyBorder="1" applyAlignment="1">
      <alignment horizontal="center"/>
    </xf>
    <xf numFmtId="164" fontId="2" fillId="21" borderId="16" xfId="1" applyNumberFormat="1" applyFont="1" applyFill="1" applyBorder="1"/>
    <xf numFmtId="164" fontId="2" fillId="10" borderId="17" xfId="1" applyNumberFormat="1" applyFont="1" applyFill="1" applyBorder="1"/>
    <xf numFmtId="164" fontId="0" fillId="21" borderId="19" xfId="1" applyNumberFormat="1" applyFont="1" applyFill="1" applyBorder="1"/>
    <xf numFmtId="164" fontId="0" fillId="21" borderId="25" xfId="0" applyNumberFormat="1" applyFill="1" applyBorder="1"/>
    <xf numFmtId="0" fontId="5" fillId="19" borderId="5" xfId="0" applyFont="1" applyFill="1" applyBorder="1"/>
    <xf numFmtId="0" fontId="5" fillId="19" borderId="29" xfId="0" applyFont="1" applyFill="1" applyBorder="1"/>
    <xf numFmtId="2" fontId="5" fillId="2" borderId="56" xfId="0" applyNumberFormat="1" applyFont="1" applyFill="1" applyBorder="1"/>
    <xf numFmtId="2" fontId="5" fillId="0" borderId="56" xfId="1" applyNumberFormat="1" applyFont="1" applyBorder="1"/>
    <xf numFmtId="2" fontId="5" fillId="2" borderId="30" xfId="0" applyNumberFormat="1" applyFont="1" applyFill="1" applyBorder="1"/>
    <xf numFmtId="2" fontId="5" fillId="0" borderId="44" xfId="1" applyNumberFormat="1" applyFont="1" applyBorder="1"/>
    <xf numFmtId="2" fontId="25" fillId="2" borderId="30" xfId="0" applyNumberFormat="1" applyFont="1" applyFill="1" applyBorder="1"/>
    <xf numFmtId="2" fontId="25" fillId="0" borderId="44" xfId="1" applyNumberFormat="1" applyFont="1" applyBorder="1"/>
    <xf numFmtId="10" fontId="32" fillId="0" borderId="0" xfId="0" applyNumberFormat="1" applyFont="1"/>
    <xf numFmtId="0" fontId="7" fillId="0" borderId="0" xfId="0" applyFont="1" applyFill="1" applyBorder="1"/>
    <xf numFmtId="174" fontId="5" fillId="0" borderId="0" xfId="4" applyNumberFormat="1" applyFont="1" applyFill="1" applyBorder="1" applyAlignment="1">
      <alignment horizontal="right"/>
    </xf>
    <xf numFmtId="0" fontId="5" fillId="0" borderId="56" xfId="0" applyFont="1" applyFill="1" applyBorder="1" applyAlignment="1">
      <alignment wrapText="1"/>
    </xf>
    <xf numFmtId="0" fontId="5" fillId="0" borderId="0" xfId="0" applyFont="1" applyFill="1" applyBorder="1" applyAlignment="1">
      <alignment wrapText="1"/>
    </xf>
    <xf numFmtId="169" fontId="0" fillId="0" borderId="0" xfId="0" applyNumberFormat="1"/>
    <xf numFmtId="171" fontId="5" fillId="17" borderId="16" xfId="4" applyNumberFormat="1" applyFont="1" applyFill="1" applyBorder="1" applyAlignment="1">
      <alignment horizontal="center"/>
    </xf>
    <xf numFmtId="168" fontId="5" fillId="17" borderId="12" xfId="4" applyNumberFormat="1" applyFont="1" applyFill="1" applyBorder="1" applyAlignment="1">
      <alignment horizontal="center"/>
    </xf>
    <xf numFmtId="168" fontId="5" fillId="17" borderId="16" xfId="4" applyNumberFormat="1" applyFont="1" applyFill="1" applyBorder="1" applyAlignment="1">
      <alignment horizontal="center"/>
    </xf>
    <xf numFmtId="168" fontId="26" fillId="17" borderId="25" xfId="4" applyNumberFormat="1" applyFont="1" applyFill="1" applyBorder="1" applyAlignment="1">
      <alignment horizontal="center"/>
    </xf>
    <xf numFmtId="9" fontId="26" fillId="17" borderId="25" xfId="4" applyNumberFormat="1" applyFont="1" applyFill="1" applyBorder="1" applyAlignment="1">
      <alignment horizontal="center"/>
    </xf>
    <xf numFmtId="9" fontId="25" fillId="17" borderId="25" xfId="4" applyNumberFormat="1" applyFont="1" applyFill="1" applyBorder="1" applyAlignment="1">
      <alignment horizontal="center"/>
    </xf>
    <xf numFmtId="171" fontId="5" fillId="17" borderId="12" xfId="4" applyNumberFormat="1" applyFont="1" applyFill="1" applyBorder="1" applyAlignment="1">
      <alignment horizontal="center"/>
    </xf>
    <xf numFmtId="9" fontId="5" fillId="17" borderId="0" xfId="4" applyNumberFormat="1" applyFont="1" applyFill="1" applyBorder="1" applyAlignment="1">
      <alignment horizontal="center"/>
    </xf>
    <xf numFmtId="44" fontId="5" fillId="21" borderId="0" xfId="4" applyNumberFormat="1" applyFont="1" applyFill="1" applyBorder="1" applyAlignment="1"/>
    <xf numFmtId="44" fontId="5" fillId="21" borderId="0" xfId="4" applyNumberFormat="1" applyFont="1" applyFill="1" applyBorder="1" applyAlignment="1">
      <alignment horizontal="center"/>
    </xf>
    <xf numFmtId="44" fontId="5" fillId="21" borderId="0" xfId="4" applyNumberFormat="1" applyFont="1" applyFill="1" applyBorder="1" applyAlignment="1">
      <alignment horizontal="right"/>
    </xf>
    <xf numFmtId="172" fontId="5" fillId="21" borderId="0" xfId="4" applyNumberFormat="1" applyFont="1" applyFill="1" applyBorder="1" applyAlignment="1">
      <alignment horizontal="center"/>
    </xf>
    <xf numFmtId="172" fontId="5" fillId="21" borderId="0" xfId="4" applyNumberFormat="1" applyFont="1" applyFill="1" applyBorder="1" applyAlignment="1">
      <alignment horizontal="right"/>
    </xf>
    <xf numFmtId="44" fontId="5" fillId="17" borderId="0" xfId="4" applyNumberFormat="1" applyFont="1" applyFill="1" applyBorder="1" applyAlignment="1"/>
    <xf numFmtId="44" fontId="5" fillId="17" borderId="0" xfId="4" applyNumberFormat="1" applyFont="1" applyFill="1" applyBorder="1" applyAlignment="1">
      <alignment horizontal="center"/>
    </xf>
    <xf numFmtId="44" fontId="5" fillId="17" borderId="0" xfId="4" applyNumberFormat="1" applyFont="1" applyFill="1" applyBorder="1" applyAlignment="1">
      <alignment horizontal="right"/>
    </xf>
    <xf numFmtId="172" fontId="5" fillId="17" borderId="0" xfId="4" applyNumberFormat="1" applyFont="1" applyFill="1" applyBorder="1" applyAlignment="1">
      <alignment horizontal="center"/>
    </xf>
    <xf numFmtId="172" fontId="5" fillId="17" borderId="0" xfId="4" applyNumberFormat="1" applyFont="1" applyFill="1" applyBorder="1" applyAlignment="1">
      <alignment horizontal="right"/>
    </xf>
    <xf numFmtId="9" fontId="5" fillId="17" borderId="25" xfId="4" applyNumberFormat="1" applyFont="1" applyFill="1" applyBorder="1" applyAlignment="1">
      <alignment horizontal="center"/>
    </xf>
    <xf numFmtId="164" fontId="0" fillId="2" borderId="1" xfId="1" applyNumberFormat="1" applyFont="1" applyFill="1" applyBorder="1"/>
    <xf numFmtId="0" fontId="2" fillId="0" borderId="18" xfId="0" applyFont="1" applyBorder="1"/>
    <xf numFmtId="164" fontId="0" fillId="0" borderId="16" xfId="0" applyNumberFormat="1" applyBorder="1"/>
    <xf numFmtId="164" fontId="0" fillId="21" borderId="16" xfId="0" applyNumberFormat="1" applyFill="1" applyBorder="1"/>
    <xf numFmtId="0" fontId="6" fillId="2" borderId="11" xfId="0" applyFont="1" applyFill="1" applyBorder="1" applyAlignment="1">
      <alignment horizontal="center"/>
    </xf>
    <xf numFmtId="0" fontId="6" fillId="2" borderId="14" xfId="0" applyFont="1" applyFill="1" applyBorder="1"/>
    <xf numFmtId="164" fontId="0" fillId="0" borderId="16" xfId="0" applyNumberFormat="1" applyFont="1" applyFill="1" applyBorder="1"/>
    <xf numFmtId="0" fontId="28" fillId="0" borderId="11" xfId="0" applyFont="1" applyBorder="1"/>
    <xf numFmtId="0" fontId="28" fillId="17" borderId="11" xfId="0" applyFont="1" applyFill="1" applyBorder="1" applyAlignment="1">
      <alignment horizontal="center"/>
    </xf>
    <xf numFmtId="0" fontId="5" fillId="0" borderId="14" xfId="0" applyFont="1" applyFill="1" applyBorder="1" applyAlignment="1">
      <alignment horizontal="left"/>
    </xf>
    <xf numFmtId="0" fontId="5" fillId="0" borderId="14" xfId="0" applyFont="1" applyFill="1" applyBorder="1"/>
    <xf numFmtId="0" fontId="5" fillId="0" borderId="18" xfId="0" applyFont="1" applyFill="1" applyBorder="1"/>
    <xf numFmtId="0" fontId="6" fillId="17" borderId="11" xfId="0" applyFont="1" applyFill="1" applyBorder="1" applyAlignment="1">
      <alignment horizontal="center"/>
    </xf>
    <xf numFmtId="0" fontId="25" fillId="17" borderId="38" xfId="0" applyFont="1" applyFill="1" applyBorder="1"/>
    <xf numFmtId="0" fontId="26" fillId="0" borderId="33" xfId="0" applyFont="1" applyFill="1" applyBorder="1"/>
    <xf numFmtId="168" fontId="26" fillId="0" borderId="31" xfId="4" applyNumberFormat="1" applyFont="1" applyFill="1" applyBorder="1" applyAlignment="1">
      <alignment horizontal="center"/>
    </xf>
    <xf numFmtId="9" fontId="26" fillId="0" borderId="31" xfId="4" applyNumberFormat="1" applyFont="1" applyFill="1" applyBorder="1" applyAlignment="1">
      <alignment horizontal="center"/>
    </xf>
    <xf numFmtId="9" fontId="25" fillId="0" borderId="31" xfId="4" applyNumberFormat="1" applyFont="1" applyFill="1" applyBorder="1" applyAlignment="1">
      <alignment horizontal="center"/>
    </xf>
    <xf numFmtId="168" fontId="26" fillId="17" borderId="31" xfId="4" applyNumberFormat="1" applyFont="1" applyFill="1" applyBorder="1" applyAlignment="1">
      <alignment horizontal="center"/>
    </xf>
    <xf numFmtId="9" fontId="26" fillId="17" borderId="31" xfId="4" applyNumberFormat="1" applyFont="1" applyFill="1" applyBorder="1" applyAlignment="1">
      <alignment horizontal="center"/>
    </xf>
    <xf numFmtId="9" fontId="25" fillId="17" borderId="31" xfId="4" applyNumberFormat="1" applyFont="1" applyFill="1" applyBorder="1" applyAlignment="1">
      <alignment horizontal="center"/>
    </xf>
    <xf numFmtId="0" fontId="5" fillId="0" borderId="11" xfId="0" applyFont="1" applyFill="1" applyBorder="1"/>
    <xf numFmtId="171" fontId="5" fillId="19" borderId="12" xfId="4" applyNumberFormat="1" applyFont="1" applyFill="1" applyBorder="1" applyAlignment="1">
      <alignment horizontal="center"/>
    </xf>
    <xf numFmtId="0" fontId="0" fillId="2" borderId="56" xfId="0" applyFont="1" applyFill="1" applyBorder="1" applyAlignment="1">
      <alignment horizontal="center" vertical="center" textRotation="90" wrapText="1" readingOrder="1"/>
    </xf>
    <xf numFmtId="0" fontId="30" fillId="0" borderId="29" xfId="0" applyFont="1" applyBorder="1"/>
    <xf numFmtId="0" fontId="2" fillId="2" borderId="56" xfId="0" applyFont="1" applyFill="1" applyBorder="1" applyAlignment="1">
      <alignment wrapText="1"/>
    </xf>
    <xf numFmtId="0" fontId="30" fillId="0" borderId="0" xfId="0" applyFont="1" applyBorder="1"/>
    <xf numFmtId="0" fontId="0" fillId="2" borderId="0" xfId="0" applyFont="1" applyFill="1" applyBorder="1" applyAlignment="1">
      <alignment horizontal="center" vertical="center" textRotation="90" wrapText="1" readingOrder="1"/>
    </xf>
    <xf numFmtId="0" fontId="4" fillId="2" borderId="0" xfId="0" applyFont="1" applyFill="1" applyBorder="1"/>
    <xf numFmtId="0" fontId="0" fillId="0" borderId="72" xfId="0" applyBorder="1"/>
    <xf numFmtId="0" fontId="25" fillId="17" borderId="24" xfId="0" applyFont="1" applyFill="1" applyBorder="1"/>
    <xf numFmtId="0" fontId="26" fillId="0" borderId="24" xfId="0" applyFont="1" applyFill="1" applyBorder="1"/>
    <xf numFmtId="0" fontId="28" fillId="0" borderId="11" xfId="0" applyFont="1" applyBorder="1" applyAlignment="1">
      <alignment horizontal="left"/>
    </xf>
    <xf numFmtId="0" fontId="15" fillId="2" borderId="14" xfId="0" applyFont="1" applyFill="1" applyBorder="1"/>
    <xf numFmtId="0" fontId="2" fillId="0" borderId="11" xfId="0" applyFont="1" applyBorder="1"/>
    <xf numFmtId="0" fontId="2" fillId="17" borderId="11" xfId="0" applyFont="1" applyFill="1" applyBorder="1" applyAlignment="1">
      <alignment horizontal="center"/>
    </xf>
    <xf numFmtId="0" fontId="6" fillId="17" borderId="11" xfId="0" applyFont="1" applyFill="1" applyBorder="1"/>
    <xf numFmtId="164" fontId="0" fillId="17" borderId="16" xfId="0" applyNumberFormat="1" applyFill="1" applyBorder="1"/>
    <xf numFmtId="0" fontId="9" fillId="0" borderId="0" xfId="0" applyFont="1"/>
    <xf numFmtId="164" fontId="2" fillId="6" borderId="17" xfId="1" applyNumberFormat="1" applyFont="1" applyFill="1" applyBorder="1"/>
    <xf numFmtId="0" fontId="33" fillId="0" borderId="0" xfId="0" applyFont="1"/>
    <xf numFmtId="41" fontId="33" fillId="0" borderId="0" xfId="0" applyNumberFormat="1" applyFont="1"/>
    <xf numFmtId="0" fontId="34" fillId="0" borderId="0" xfId="0" applyFont="1"/>
    <xf numFmtId="41" fontId="34" fillId="0" borderId="0" xfId="0" applyNumberFormat="1" applyFont="1"/>
    <xf numFmtId="0" fontId="34" fillId="0" borderId="0" xfId="0" applyFont="1" applyAlignment="1">
      <alignment horizontal="center"/>
    </xf>
    <xf numFmtId="0" fontId="2" fillId="0" borderId="59" xfId="0" applyFont="1" applyBorder="1" applyAlignment="1">
      <alignment horizontal="left" vertical="top"/>
    </xf>
    <xf numFmtId="0" fontId="2" fillId="0" borderId="0" xfId="0" applyFont="1" applyFill="1" applyBorder="1" applyAlignment="1">
      <alignment vertical="top"/>
    </xf>
    <xf numFmtId="0" fontId="0" fillId="0" borderId="0" xfId="0" applyAlignment="1">
      <alignment vertical="top"/>
    </xf>
    <xf numFmtId="0" fontId="30" fillId="2" borderId="56" xfId="0" applyFont="1" applyFill="1" applyBorder="1"/>
    <xf numFmtId="9" fontId="3" fillId="2" borderId="50" xfId="3" applyFont="1" applyFill="1" applyBorder="1" applyAlignment="1">
      <alignment wrapText="1"/>
    </xf>
    <xf numFmtId="164" fontId="5" fillId="0" borderId="19" xfId="1" applyNumberFormat="1" applyFont="1" applyBorder="1"/>
    <xf numFmtId="164" fontId="30" fillId="0" borderId="1" xfId="1" applyNumberFormat="1" applyFont="1" applyBorder="1"/>
    <xf numFmtId="0" fontId="30" fillId="13" borderId="0" xfId="0" applyFont="1" applyFill="1"/>
    <xf numFmtId="41" fontId="30" fillId="13" borderId="0" xfId="0" applyNumberFormat="1" applyFont="1" applyFill="1"/>
    <xf numFmtId="41" fontId="30" fillId="13" borderId="12" xfId="1" applyNumberFormat="1" applyFont="1" applyFill="1" applyBorder="1"/>
    <xf numFmtId="164" fontId="30" fillId="13" borderId="1" xfId="1" applyNumberFormat="1" applyFont="1" applyFill="1" applyBorder="1"/>
    <xf numFmtId="164" fontId="30" fillId="21" borderId="1" xfId="1" applyNumberFormat="1" applyFont="1" applyFill="1" applyBorder="1"/>
    <xf numFmtId="41" fontId="30" fillId="0" borderId="0" xfId="0" applyNumberFormat="1" applyFont="1"/>
    <xf numFmtId="43" fontId="0" fillId="0" borderId="0" xfId="1" applyNumberFormat="1" applyFont="1" applyFill="1" applyBorder="1"/>
    <xf numFmtId="164" fontId="30" fillId="0" borderId="58" xfId="1" applyNumberFormat="1" applyFont="1" applyFill="1" applyBorder="1"/>
    <xf numFmtId="164" fontId="30" fillId="0" borderId="0" xfId="0" applyNumberFormat="1" applyFont="1" applyFill="1"/>
    <xf numFmtId="164" fontId="5" fillId="0" borderId="25" xfId="0" applyNumberFormat="1" applyFont="1" applyFill="1" applyBorder="1"/>
    <xf numFmtId="9" fontId="30" fillId="2" borderId="50" xfId="3" applyFont="1" applyFill="1" applyBorder="1" applyAlignment="1"/>
    <xf numFmtId="175" fontId="30" fillId="2" borderId="56" xfId="0" applyNumberFormat="1" applyFont="1" applyFill="1" applyBorder="1"/>
    <xf numFmtId="0" fontId="0" fillId="0" borderId="0" xfId="0" applyBorder="1" applyAlignment="1">
      <alignment vertical="top" wrapText="1"/>
    </xf>
    <xf numFmtId="164" fontId="35" fillId="0" borderId="0" xfId="0" applyNumberFormat="1" applyFont="1"/>
    <xf numFmtId="41" fontId="35" fillId="0" borderId="0" xfId="0" applyNumberFormat="1" applyFont="1"/>
    <xf numFmtId="164" fontId="36" fillId="0" borderId="0" xfId="0" applyNumberFormat="1" applyFont="1"/>
    <xf numFmtId="0" fontId="37" fillId="0" borderId="0" xfId="0" applyFont="1"/>
    <xf numFmtId="0" fontId="35" fillId="0" borderId="0" xfId="0" applyFont="1"/>
    <xf numFmtId="0" fontId="36" fillId="0" borderId="0" xfId="0" applyFont="1"/>
    <xf numFmtId="3" fontId="35" fillId="0" borderId="0" xfId="0" applyNumberFormat="1" applyFont="1"/>
    <xf numFmtId="3" fontId="35" fillId="25" borderId="0" xfId="0" applyNumberFormat="1" applyFont="1" applyFill="1"/>
    <xf numFmtId="0" fontId="0" fillId="25" borderId="0" xfId="0" applyFill="1"/>
    <xf numFmtId="0" fontId="2" fillId="25" borderId="0" xfId="0" applyFont="1" applyFill="1"/>
    <xf numFmtId="3" fontId="36" fillId="25" borderId="0" xfId="0" applyNumberFormat="1" applyFont="1" applyFill="1"/>
    <xf numFmtId="0" fontId="36" fillId="0" borderId="0" xfId="0" applyFont="1" applyAlignment="1">
      <alignment horizontal="center"/>
    </xf>
    <xf numFmtId="0" fontId="30" fillId="0" borderId="0" xfId="0" applyFont="1" applyFill="1"/>
    <xf numFmtId="166" fontId="0" fillId="25" borderId="31" xfId="2" applyNumberFormat="1" applyFont="1" applyFill="1" applyBorder="1"/>
    <xf numFmtId="166" fontId="0" fillId="25" borderId="16" xfId="2" applyNumberFormat="1" applyFont="1" applyFill="1" applyBorder="1"/>
    <xf numFmtId="166" fontId="0" fillId="25" borderId="1" xfId="2" applyNumberFormat="1" applyFont="1" applyFill="1" applyBorder="1"/>
    <xf numFmtId="41" fontId="38" fillId="0" borderId="0" xfId="0" applyNumberFormat="1" applyFont="1"/>
    <xf numFmtId="41" fontId="39" fillId="0" borderId="0" xfId="0" applyNumberFormat="1" applyFont="1"/>
    <xf numFmtId="0" fontId="0" fillId="0" borderId="53" xfId="0" applyBorder="1" applyAlignment="1">
      <alignment horizontal="center"/>
    </xf>
    <xf numFmtId="0" fontId="0" fillId="0" borderId="50" xfId="0" applyBorder="1" applyAlignment="1">
      <alignment horizontal="center"/>
    </xf>
    <xf numFmtId="0" fontId="2" fillId="0" borderId="37" xfId="0" applyFont="1" applyBorder="1" applyAlignment="1">
      <alignment horizontal="center"/>
    </xf>
    <xf numFmtId="164" fontId="0" fillId="13" borderId="1" xfId="1" applyNumberFormat="1" applyFont="1" applyFill="1" applyBorder="1"/>
    <xf numFmtId="0" fontId="40" fillId="0" borderId="0" xfId="0" applyFont="1"/>
    <xf numFmtId="41" fontId="0" fillId="13" borderId="0" xfId="0" applyNumberFormat="1" applyFill="1"/>
    <xf numFmtId="169" fontId="5" fillId="13" borderId="1" xfId="4" applyNumberFormat="1" applyFont="1" applyFill="1" applyBorder="1" applyAlignment="1">
      <alignment horizontal="center"/>
    </xf>
    <xf numFmtId="170" fontId="5" fillId="13" borderId="1" xfId="4" applyNumberFormat="1" applyFont="1" applyFill="1" applyBorder="1" applyAlignment="1">
      <alignment horizontal="center"/>
    </xf>
    <xf numFmtId="170" fontId="5" fillId="13" borderId="16" xfId="4" applyNumberFormat="1" applyFont="1" applyFill="1" applyBorder="1" applyAlignment="1">
      <alignment horizontal="center"/>
    </xf>
    <xf numFmtId="176" fontId="0" fillId="0" borderId="0" xfId="0" applyNumberFormat="1"/>
    <xf numFmtId="169" fontId="41" fillId="28" borderId="1" xfId="4" applyNumberFormat="1" applyFont="1" applyFill="1" applyBorder="1" applyAlignment="1">
      <alignment horizontal="center"/>
    </xf>
    <xf numFmtId="9" fontId="25" fillId="18" borderId="25" xfId="3" applyFont="1" applyFill="1" applyBorder="1" applyAlignment="1">
      <alignment horizontal="center"/>
    </xf>
    <xf numFmtId="43" fontId="7" fillId="0" borderId="0" xfId="0" applyNumberFormat="1" applyFont="1" applyBorder="1"/>
    <xf numFmtId="43" fontId="7" fillId="0" borderId="29" xfId="0" applyNumberFormat="1" applyFont="1" applyFill="1" applyBorder="1"/>
    <xf numFmtId="167" fontId="5" fillId="13" borderId="1" xfId="3" applyNumberFormat="1" applyFont="1" applyFill="1" applyBorder="1"/>
    <xf numFmtId="167" fontId="5" fillId="10" borderId="1" xfId="3" applyNumberFormat="1" applyFont="1" applyFill="1" applyBorder="1"/>
    <xf numFmtId="167" fontId="5" fillId="10" borderId="16" xfId="3" applyNumberFormat="1" applyFont="1" applyFill="1" applyBorder="1"/>
    <xf numFmtId="167" fontId="5" fillId="0" borderId="1" xfId="3" applyNumberFormat="1" applyFont="1" applyFill="1" applyBorder="1"/>
    <xf numFmtId="167" fontId="5" fillId="0" borderId="16" xfId="3" applyNumberFormat="1" applyFont="1" applyFill="1" applyBorder="1"/>
    <xf numFmtId="167" fontId="5" fillId="13" borderId="16" xfId="3" applyNumberFormat="1" applyFont="1" applyFill="1" applyBorder="1"/>
    <xf numFmtId="177" fontId="0" fillId="0" borderId="0" xfId="0" applyNumberFormat="1"/>
    <xf numFmtId="164" fontId="31" fillId="2" borderId="56" xfId="0" applyNumberFormat="1" applyFont="1" applyFill="1" applyBorder="1"/>
    <xf numFmtId="164" fontId="31" fillId="0" borderId="56" xfId="1" applyNumberFormat="1" applyFont="1" applyBorder="1" applyAlignment="1">
      <alignment horizontal="right"/>
    </xf>
    <xf numFmtId="164" fontId="31" fillId="2" borderId="0" xfId="0" applyNumberFormat="1" applyFont="1" applyFill="1" applyBorder="1"/>
    <xf numFmtId="164" fontId="31" fillId="0" borderId="0" xfId="1" applyNumberFormat="1" applyFont="1" applyBorder="1" applyAlignment="1">
      <alignment horizontal="right"/>
    </xf>
    <xf numFmtId="0" fontId="31" fillId="0" borderId="0" xfId="0" applyFont="1"/>
    <xf numFmtId="41" fontId="31" fillId="0" borderId="0" xfId="0" applyNumberFormat="1" applyFont="1"/>
    <xf numFmtId="41" fontId="31" fillId="0" borderId="0" xfId="0" applyNumberFormat="1" applyFont="1" applyBorder="1"/>
    <xf numFmtId="44" fontId="31" fillId="0" borderId="0" xfId="0" applyNumberFormat="1" applyFont="1"/>
    <xf numFmtId="44" fontId="7" fillId="0" borderId="29" xfId="2" applyFont="1" applyBorder="1"/>
    <xf numFmtId="164" fontId="31" fillId="0" borderId="0" xfId="0" applyNumberFormat="1" applyFont="1"/>
    <xf numFmtId="164" fontId="31" fillId="0" borderId="0" xfId="0" applyNumberFormat="1" applyFont="1" applyFill="1"/>
    <xf numFmtId="0" fontId="31" fillId="0" borderId="0" xfId="0" applyFont="1" applyFill="1" applyAlignment="1">
      <alignment horizontal="center"/>
    </xf>
    <xf numFmtId="0" fontId="31" fillId="2" borderId="0" xfId="0" applyFont="1" applyFill="1" applyBorder="1"/>
    <xf numFmtId="41" fontId="31" fillId="0" borderId="0" xfId="1" applyNumberFormat="1" applyFont="1" applyBorder="1"/>
    <xf numFmtId="41" fontId="31" fillId="2" borderId="0" xfId="0" applyNumberFormat="1" applyFont="1" applyFill="1" applyBorder="1"/>
    <xf numFmtId="165" fontId="0" fillId="0" borderId="0" xfId="0" applyNumberFormat="1" applyAlignment="1">
      <alignment horizontal="center"/>
    </xf>
    <xf numFmtId="41" fontId="7" fillId="0" borderId="0" xfId="0" applyNumberFormat="1" applyFont="1" applyBorder="1"/>
    <xf numFmtId="0" fontId="2" fillId="0" borderId="40" xfId="0" applyFont="1" applyBorder="1" applyAlignment="1">
      <alignment horizontal="left" vertical="top"/>
    </xf>
    <xf numFmtId="0" fontId="2" fillId="0" borderId="50" xfId="0" applyFont="1" applyBorder="1" applyAlignment="1">
      <alignment horizontal="left" vertical="top"/>
    </xf>
    <xf numFmtId="0" fontId="2" fillId="0" borderId="50" xfId="0" applyFont="1" applyBorder="1" applyAlignment="1">
      <alignment horizontal="right" vertical="top"/>
    </xf>
    <xf numFmtId="0" fontId="2" fillId="0" borderId="41" xfId="0" applyFont="1" applyBorder="1" applyAlignment="1">
      <alignment horizontal="left" vertical="top"/>
    </xf>
    <xf numFmtId="0" fontId="2" fillId="0" borderId="65" xfId="0" applyFont="1" applyBorder="1" applyAlignment="1">
      <alignment horizontal="left" vertical="top"/>
    </xf>
    <xf numFmtId="0" fontId="2" fillId="0" borderId="71" xfId="0" applyFont="1" applyBorder="1" applyAlignment="1">
      <alignment horizontal="left" vertical="top"/>
    </xf>
    <xf numFmtId="0" fontId="2" fillId="0" borderId="29" xfId="0" applyFont="1" applyBorder="1" applyAlignment="1">
      <alignment horizontal="left" vertical="top"/>
    </xf>
    <xf numFmtId="0" fontId="2" fillId="0" borderId="29" xfId="0" applyFont="1" applyBorder="1" applyAlignment="1">
      <alignment horizontal="right" vertical="top"/>
    </xf>
    <xf numFmtId="0" fontId="2" fillId="0" borderId="42" xfId="0" applyFont="1" applyBorder="1" applyAlignment="1">
      <alignment horizontal="left" vertical="top"/>
    </xf>
    <xf numFmtId="14" fontId="2" fillId="0" borderId="50" xfId="0" applyNumberFormat="1" applyFont="1" applyBorder="1" applyAlignment="1">
      <alignment horizontal="right" vertical="top"/>
    </xf>
    <xf numFmtId="0" fontId="2" fillId="0" borderId="56" xfId="0" applyFont="1" applyBorder="1" applyAlignment="1">
      <alignment horizontal="left" vertical="top"/>
    </xf>
    <xf numFmtId="14" fontId="2" fillId="0" borderId="56" xfId="0" applyNumberFormat="1" applyFont="1" applyBorder="1" applyAlignment="1">
      <alignment horizontal="right" vertical="top"/>
    </xf>
    <xf numFmtId="0" fontId="2" fillId="0" borderId="56" xfId="0" applyFont="1" applyBorder="1" applyAlignment="1">
      <alignment horizontal="right" vertical="top"/>
    </xf>
    <xf numFmtId="0" fontId="2" fillId="0" borderId="47" xfId="0" applyFont="1" applyBorder="1" applyAlignment="1">
      <alignment horizontal="left" vertical="top"/>
    </xf>
    <xf numFmtId="0" fontId="2" fillId="0" borderId="40" xfId="0" applyFont="1" applyBorder="1"/>
    <xf numFmtId="0" fontId="2" fillId="0" borderId="50" xfId="0" applyFont="1" applyBorder="1"/>
    <xf numFmtId="0" fontId="2" fillId="0" borderId="56" xfId="0" applyFont="1" applyFill="1" applyBorder="1" applyAlignment="1">
      <alignment horizontal="right" vertical="top"/>
    </xf>
    <xf numFmtId="0" fontId="2" fillId="0" borderId="47" xfId="0" applyFont="1" applyFill="1" applyBorder="1" applyAlignment="1">
      <alignment horizontal="left" vertical="top"/>
    </xf>
    <xf numFmtId="0" fontId="2" fillId="0" borderId="0" xfId="0" applyFont="1" applyFill="1" applyBorder="1" applyAlignment="1">
      <alignment horizontal="right" vertical="top"/>
    </xf>
    <xf numFmtId="0" fontId="2" fillId="0" borderId="20" xfId="0" applyFont="1" applyFill="1" applyBorder="1" applyAlignment="1">
      <alignment horizontal="left" vertical="top"/>
    </xf>
    <xf numFmtId="0" fontId="25" fillId="0" borderId="0" xfId="0" applyFont="1" applyBorder="1" applyAlignment="1">
      <alignment horizontal="left" vertical="top"/>
    </xf>
    <xf numFmtId="0" fontId="25" fillId="0" borderId="0" xfId="0" applyFont="1" applyBorder="1" applyAlignment="1">
      <alignment horizontal="right" vertical="top"/>
    </xf>
    <xf numFmtId="0" fontId="25" fillId="0" borderId="20"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xf>
    <xf numFmtId="0" fontId="0" fillId="0" borderId="29" xfId="0" applyBorder="1" applyAlignment="1">
      <alignment horizontal="left" vertical="top"/>
    </xf>
    <xf numFmtId="0" fontId="0" fillId="0" borderId="29" xfId="0" applyBorder="1" applyAlignment="1">
      <alignment horizontal="right" vertical="top"/>
    </xf>
    <xf numFmtId="0" fontId="0" fillId="0" borderId="42" xfId="0" applyBorder="1" applyAlignment="1">
      <alignment horizontal="left" vertical="top"/>
    </xf>
    <xf numFmtId="0" fontId="0" fillId="0" borderId="71" xfId="0" applyFont="1" applyBorder="1" applyAlignment="1">
      <alignment horizontal="left" vertical="top"/>
    </xf>
    <xf numFmtId="0" fontId="0" fillId="0" borderId="29" xfId="0" applyFont="1" applyBorder="1" applyAlignment="1">
      <alignment horizontal="left" vertical="top" wrapText="1"/>
    </xf>
    <xf numFmtId="0" fontId="42" fillId="0" borderId="0" xfId="0" applyFont="1"/>
    <xf numFmtId="164" fontId="0" fillId="13" borderId="19" xfId="1" applyNumberFormat="1" applyFont="1" applyFill="1" applyBorder="1"/>
    <xf numFmtId="164" fontId="5" fillId="0" borderId="1" xfId="1" applyNumberFormat="1" applyFont="1" applyBorder="1"/>
    <xf numFmtId="0" fontId="0" fillId="0" borderId="0" xfId="0" applyFill="1" applyAlignment="1" applyProtection="1">
      <alignment horizontal="center"/>
      <protection locked="0"/>
    </xf>
    <xf numFmtId="164" fontId="4" fillId="2" borderId="56" xfId="0" applyNumberFormat="1" applyFont="1" applyFill="1" applyBorder="1"/>
    <xf numFmtId="0" fontId="0" fillId="29" borderId="0" xfId="0" applyFill="1"/>
    <xf numFmtId="41" fontId="35" fillId="0" borderId="0" xfId="0" applyNumberFormat="1" applyFont="1" applyFill="1"/>
    <xf numFmtId="164" fontId="2" fillId="0" borderId="26" xfId="0" applyNumberFormat="1" applyFont="1" applyFill="1" applyBorder="1"/>
    <xf numFmtId="41" fontId="31" fillId="0" borderId="20" xfId="0" applyNumberFormat="1" applyFont="1" applyFill="1" applyBorder="1" applyAlignment="1">
      <alignment horizontal="center"/>
    </xf>
    <xf numFmtId="0" fontId="2" fillId="0" borderId="50" xfId="0" applyFont="1" applyFill="1" applyBorder="1" applyAlignment="1">
      <alignment horizontal="left" vertical="top" wrapText="1"/>
    </xf>
    <xf numFmtId="0" fontId="2" fillId="0" borderId="50" xfId="0" applyFont="1" applyFill="1" applyBorder="1" applyAlignment="1">
      <alignment horizontal="right" vertical="top"/>
    </xf>
    <xf numFmtId="0" fontId="2" fillId="0" borderId="41" xfId="0" applyFont="1" applyFill="1" applyBorder="1" applyAlignment="1">
      <alignment horizontal="left" vertical="top"/>
    </xf>
    <xf numFmtId="14" fontId="2" fillId="0" borderId="50" xfId="0" applyNumberFormat="1" applyFont="1" applyFill="1" applyBorder="1" applyAlignment="1">
      <alignment horizontal="right" vertical="top"/>
    </xf>
    <xf numFmtId="14" fontId="2" fillId="0" borderId="56" xfId="0" applyNumberFormat="1" applyFont="1" applyFill="1" applyBorder="1" applyAlignment="1">
      <alignment horizontal="right" vertical="top"/>
    </xf>
    <xf numFmtId="14" fontId="0" fillId="0" borderId="0" xfId="0" applyNumberFormat="1" applyFill="1" applyBorder="1" applyAlignment="1">
      <alignment horizontal="right" vertical="top"/>
    </xf>
    <xf numFmtId="0" fontId="2" fillId="0" borderId="0" xfId="0" applyFont="1" applyBorder="1" applyAlignment="1">
      <alignment horizontal="left" vertical="top"/>
    </xf>
    <xf numFmtId="14" fontId="0" fillId="0" borderId="0" xfId="0" applyNumberFormat="1" applyBorder="1" applyAlignment="1">
      <alignment horizontal="right" vertical="top"/>
    </xf>
    <xf numFmtId="0" fontId="2" fillId="0" borderId="0" xfId="0" applyFont="1" applyBorder="1" applyAlignment="1">
      <alignment horizontal="right" vertical="top"/>
    </xf>
    <xf numFmtId="0" fontId="2" fillId="0" borderId="20" xfId="0" applyFont="1" applyBorder="1" applyAlignment="1">
      <alignment horizontal="left" vertical="top"/>
    </xf>
    <xf numFmtId="14" fontId="0" fillId="0" borderId="29" xfId="0" applyNumberFormat="1" applyBorder="1" applyAlignment="1">
      <alignment horizontal="right" vertical="top"/>
    </xf>
    <xf numFmtId="14" fontId="25" fillId="0" borderId="0" xfId="0" applyNumberFormat="1" applyFont="1" applyBorder="1" applyAlignment="1">
      <alignment horizontal="right" vertical="top"/>
    </xf>
    <xf numFmtId="0" fontId="0" fillId="0" borderId="42" xfId="0" applyFont="1" applyBorder="1" applyAlignment="1">
      <alignment horizontal="left" vertical="top" wrapText="1"/>
    </xf>
    <xf numFmtId="14" fontId="2" fillId="0" borderId="29" xfId="0" applyNumberFormat="1" applyFont="1" applyBorder="1" applyAlignment="1">
      <alignment horizontal="right" vertical="top"/>
    </xf>
    <xf numFmtId="0" fontId="25" fillId="0" borderId="29" xfId="0" applyFont="1" applyBorder="1" applyAlignment="1">
      <alignment horizontal="left" vertical="top"/>
    </xf>
    <xf numFmtId="14" fontId="25" fillId="0" borderId="29" xfId="0" applyNumberFormat="1" applyFont="1" applyBorder="1" applyAlignment="1">
      <alignment horizontal="right" vertical="top"/>
    </xf>
    <xf numFmtId="0" fontId="25" fillId="0" borderId="29" xfId="0" applyFont="1" applyBorder="1" applyAlignment="1">
      <alignment horizontal="right" vertical="top"/>
    </xf>
    <xf numFmtId="0" fontId="25" fillId="0" borderId="42" xfId="0" applyFont="1" applyBorder="1" applyAlignment="1">
      <alignment horizontal="left" vertical="top"/>
    </xf>
    <xf numFmtId="0" fontId="0" fillId="0" borderId="39" xfId="0" applyFill="1" applyBorder="1"/>
    <xf numFmtId="0" fontId="5" fillId="0" borderId="59" xfId="0" applyFont="1" applyBorder="1" applyAlignment="1">
      <alignment horizontal="left" vertical="top"/>
    </xf>
    <xf numFmtId="0" fontId="5" fillId="0" borderId="0" xfId="0" applyFont="1" applyBorder="1" applyAlignment="1">
      <alignment horizontal="left" vertical="top"/>
    </xf>
    <xf numFmtId="0" fontId="5" fillId="0" borderId="20" xfId="0" applyFont="1" applyBorder="1" applyAlignment="1">
      <alignment horizontal="left" vertical="top"/>
    </xf>
    <xf numFmtId="0" fontId="40" fillId="26" borderId="0" xfId="0" applyFont="1" applyFill="1" applyAlignment="1">
      <alignment vertical="center"/>
    </xf>
    <xf numFmtId="0" fontId="0" fillId="26" borderId="0" xfId="0" applyFont="1" applyFill="1" applyAlignment="1">
      <alignment vertical="center"/>
    </xf>
    <xf numFmtId="0" fontId="0" fillId="26" borderId="8" xfId="0" applyFont="1" applyFill="1" applyBorder="1" applyAlignment="1">
      <alignment vertical="center"/>
    </xf>
    <xf numFmtId="0" fontId="0" fillId="26" borderId="29" xfId="0" applyFont="1" applyFill="1" applyBorder="1" applyAlignment="1">
      <alignment vertical="center"/>
    </xf>
    <xf numFmtId="0" fontId="2" fillId="0" borderId="0" xfId="0" applyFont="1" applyAlignment="1">
      <alignment vertical="center"/>
    </xf>
    <xf numFmtId="0" fontId="0" fillId="0" borderId="0" xfId="0" applyAlignment="1">
      <alignment vertical="center"/>
    </xf>
    <xf numFmtId="164" fontId="0" fillId="30" borderId="1" xfId="1" applyNumberFormat="1" applyFont="1" applyFill="1" applyBorder="1"/>
    <xf numFmtId="0" fontId="16" fillId="26" borderId="29" xfId="0" applyFont="1" applyFill="1" applyBorder="1" applyAlignment="1">
      <alignment vertical="center"/>
    </xf>
    <xf numFmtId="165" fontId="25" fillId="0" borderId="12" xfId="0" applyNumberFormat="1" applyFont="1" applyFill="1" applyBorder="1" applyAlignment="1">
      <alignment horizontal="center"/>
    </xf>
    <xf numFmtId="164" fontId="5" fillId="0" borderId="19" xfId="1" applyNumberFormat="1" applyFont="1" applyFill="1" applyBorder="1"/>
    <xf numFmtId="164" fontId="5" fillId="0" borderId="1" xfId="1" applyNumberFormat="1" applyFont="1" applyFill="1" applyBorder="1"/>
    <xf numFmtId="164" fontId="25" fillId="0" borderId="16" xfId="1" applyNumberFormat="1" applyFont="1" applyFill="1" applyBorder="1"/>
    <xf numFmtId="0" fontId="5" fillId="0" borderId="0" xfId="0" applyFont="1" applyFill="1"/>
    <xf numFmtId="41" fontId="5" fillId="13" borderId="0" xfId="0" applyNumberFormat="1" applyFont="1" applyFill="1"/>
    <xf numFmtId="0" fontId="38" fillId="0" borderId="0" xfId="0" applyFont="1" applyAlignment="1">
      <alignment horizontal="center" vertical="center"/>
    </xf>
    <xf numFmtId="0" fontId="38" fillId="0" borderId="0" xfId="0" applyFont="1"/>
    <xf numFmtId="41" fontId="38" fillId="0" borderId="0" xfId="0" applyNumberFormat="1" applyFont="1" applyFill="1"/>
    <xf numFmtId="0" fontId="38" fillId="0" borderId="0" xfId="0" applyFont="1" applyFill="1"/>
    <xf numFmtId="0" fontId="38" fillId="0" borderId="0" xfId="0" applyFont="1" applyFill="1" applyAlignment="1">
      <alignment horizontal="center" vertical="center"/>
    </xf>
    <xf numFmtId="164" fontId="38" fillId="0" borderId="0" xfId="0" applyNumberFormat="1" applyFont="1" applyFill="1"/>
    <xf numFmtId="164" fontId="38" fillId="0" borderId="0" xfId="0" applyNumberFormat="1" applyFont="1"/>
    <xf numFmtId="44" fontId="29" fillId="26" borderId="0" xfId="2" applyFont="1" applyFill="1" applyBorder="1"/>
    <xf numFmtId="44" fontId="29" fillId="26" borderId="0" xfId="2" applyFont="1" applyFill="1" applyBorder="1" applyAlignment="1">
      <alignment wrapText="1"/>
    </xf>
    <xf numFmtId="44" fontId="2" fillId="26" borderId="25" xfId="2" applyFont="1" applyFill="1" applyBorder="1"/>
    <xf numFmtId="0" fontId="40" fillId="13" borderId="29" xfId="0" applyFont="1" applyFill="1" applyBorder="1" applyAlignment="1">
      <alignment vertical="center"/>
    </xf>
    <xf numFmtId="165" fontId="2" fillId="13" borderId="12" xfId="0" applyNumberFormat="1" applyFont="1" applyFill="1" applyBorder="1" applyAlignment="1">
      <alignment horizontal="center"/>
    </xf>
    <xf numFmtId="164" fontId="2" fillId="13" borderId="16" xfId="1" applyNumberFormat="1" applyFont="1" applyFill="1" applyBorder="1" applyProtection="1"/>
    <xf numFmtId="0" fontId="0" fillId="13" borderId="0" xfId="0" applyFill="1" applyProtection="1"/>
    <xf numFmtId="0" fontId="16" fillId="13" borderId="48" xfId="0" applyFont="1" applyFill="1" applyBorder="1" applyAlignment="1">
      <alignment vertical="center"/>
    </xf>
    <xf numFmtId="164" fontId="2" fillId="13" borderId="16" xfId="1" applyNumberFormat="1" applyFont="1" applyFill="1" applyBorder="1"/>
    <xf numFmtId="0" fontId="0" fillId="13" borderId="0" xfId="0" applyFill="1"/>
    <xf numFmtId="164" fontId="0" fillId="13" borderId="0" xfId="0" applyNumberFormat="1" applyFill="1"/>
    <xf numFmtId="164" fontId="2" fillId="10" borderId="37" xfId="0" applyNumberFormat="1" applyFont="1" applyFill="1" applyBorder="1"/>
    <xf numFmtId="164" fontId="2" fillId="10" borderId="50" xfId="0" applyNumberFormat="1" applyFont="1" applyFill="1" applyBorder="1"/>
    <xf numFmtId="164" fontId="2" fillId="21" borderId="50" xfId="0" applyNumberFormat="1" applyFont="1" applyFill="1" applyBorder="1"/>
    <xf numFmtId="164" fontId="2" fillId="21" borderId="73" xfId="0" applyNumberFormat="1" applyFont="1" applyFill="1" applyBorder="1"/>
    <xf numFmtId="0" fontId="2" fillId="10" borderId="37" xfId="0" applyFont="1" applyFill="1" applyBorder="1"/>
    <xf numFmtId="164" fontId="2" fillId="10" borderId="28" xfId="1" applyNumberFormat="1" applyFont="1" applyFill="1" applyBorder="1"/>
    <xf numFmtId="164" fontId="2" fillId="10" borderId="67" xfId="1" applyNumberFormat="1" applyFont="1" applyFill="1" applyBorder="1"/>
    <xf numFmtId="164" fontId="2" fillId="21" borderId="67" xfId="1" applyNumberFormat="1" applyFont="1" applyFill="1" applyBorder="1"/>
    <xf numFmtId="164" fontId="2" fillId="21" borderId="74" xfId="1" applyNumberFormat="1" applyFont="1" applyFill="1" applyBorder="1"/>
    <xf numFmtId="0" fontId="2" fillId="10" borderId="28" xfId="0" applyFont="1" applyFill="1" applyBorder="1"/>
    <xf numFmtId="164" fontId="0" fillId="31" borderId="0" xfId="0" applyNumberFormat="1" applyFill="1"/>
    <xf numFmtId="168" fontId="0" fillId="31" borderId="0" xfId="0" applyNumberFormat="1" applyFill="1"/>
    <xf numFmtId="164" fontId="0" fillId="31" borderId="36" xfId="0" applyNumberFormat="1" applyFont="1" applyFill="1" applyBorder="1"/>
    <xf numFmtId="164" fontId="0" fillId="32" borderId="75" xfId="0" applyNumberFormat="1" applyFont="1" applyFill="1" applyBorder="1" applyAlignment="1">
      <alignment horizontal="right"/>
    </xf>
    <xf numFmtId="164" fontId="0" fillId="32" borderId="75" xfId="0" applyNumberFormat="1" applyFont="1" applyFill="1" applyBorder="1"/>
    <xf numFmtId="164" fontId="0" fillId="21" borderId="75" xfId="0" applyNumberFormat="1" applyFont="1" applyFill="1" applyBorder="1"/>
    <xf numFmtId="164" fontId="0" fillId="21" borderId="0" xfId="0" applyNumberFormat="1" applyFont="1" applyFill="1" applyBorder="1"/>
    <xf numFmtId="164" fontId="0" fillId="21" borderId="76" xfId="0" applyNumberFormat="1" applyFont="1" applyFill="1" applyBorder="1"/>
    <xf numFmtId="0" fontId="0" fillId="31" borderId="4" xfId="0" applyFont="1" applyFill="1" applyBorder="1"/>
    <xf numFmtId="164" fontId="5" fillId="31" borderId="4" xfId="0" applyNumberFormat="1" applyFont="1" applyFill="1" applyBorder="1"/>
    <xf numFmtId="164" fontId="0" fillId="32" borderId="0" xfId="0" applyNumberFormat="1" applyFont="1" applyFill="1" applyBorder="1" applyAlignment="1">
      <alignment horizontal="right"/>
    </xf>
    <xf numFmtId="164" fontId="0" fillId="32" borderId="0" xfId="0" applyNumberFormat="1" applyFont="1" applyFill="1" applyBorder="1"/>
    <xf numFmtId="0" fontId="5" fillId="31" borderId="4" xfId="0" applyFont="1" applyFill="1" applyBorder="1"/>
    <xf numFmtId="0" fontId="0" fillId="31" borderId="0" xfId="0" applyFill="1"/>
    <xf numFmtId="164" fontId="5" fillId="0" borderId="4" xfId="0" applyNumberFormat="1" applyFont="1" applyFill="1" applyBorder="1"/>
    <xf numFmtId="164" fontId="0" fillId="0" borderId="0" xfId="0" applyNumberFormat="1" applyFont="1" applyFill="1" applyBorder="1" applyAlignment="1">
      <alignment horizontal="right"/>
    </xf>
    <xf numFmtId="0" fontId="5" fillId="0" borderId="4" xfId="0" applyFont="1" applyFill="1" applyBorder="1"/>
    <xf numFmtId="0" fontId="30" fillId="0" borderId="0" xfId="0" applyFont="1" applyFill="1" applyAlignment="1">
      <alignment horizontal="left" wrapText="1"/>
    </xf>
    <xf numFmtId="164" fontId="0" fillId="33" borderId="4" xfId="0" applyNumberFormat="1" applyFont="1" applyFill="1" applyBorder="1" applyAlignment="1">
      <alignment horizontal="center"/>
    </xf>
    <xf numFmtId="164" fontId="0" fillId="0" borderId="0" xfId="0" applyNumberFormat="1" applyFont="1" applyFill="1" applyBorder="1" applyAlignment="1">
      <alignment horizontal="center"/>
    </xf>
    <xf numFmtId="164" fontId="0" fillId="21" borderId="0" xfId="0" applyNumberFormat="1" applyFont="1" applyFill="1" applyBorder="1" applyAlignment="1">
      <alignment horizontal="center"/>
    </xf>
    <xf numFmtId="164" fontId="0" fillId="21" borderId="76" xfId="0" applyNumberFormat="1" applyFont="1" applyFill="1" applyBorder="1" applyAlignment="1">
      <alignment horizontal="center"/>
    </xf>
    <xf numFmtId="0" fontId="0" fillId="33" borderId="4" xfId="0" applyFont="1" applyFill="1" applyBorder="1"/>
    <xf numFmtId="164" fontId="0" fillId="0" borderId="4" xfId="0" applyNumberFormat="1" applyFont="1" applyFill="1" applyBorder="1"/>
    <xf numFmtId="0" fontId="0" fillId="0" borderId="4" xfId="0" applyFont="1" applyBorder="1"/>
    <xf numFmtId="164" fontId="5" fillId="0" borderId="2" xfId="0" applyNumberFormat="1" applyFont="1" applyFill="1" applyBorder="1"/>
    <xf numFmtId="164" fontId="0" fillId="21" borderId="56" xfId="0" applyNumberFormat="1" applyFont="1" applyFill="1" applyBorder="1"/>
    <xf numFmtId="164" fontId="0" fillId="21" borderId="77" xfId="0" applyNumberFormat="1" applyFont="1" applyFill="1" applyBorder="1"/>
    <xf numFmtId="0" fontId="5" fillId="0" borderId="78" xfId="0" applyFont="1" applyFill="1" applyBorder="1"/>
    <xf numFmtId="164" fontId="2" fillId="10" borderId="28" xfId="0" applyNumberFormat="1" applyFont="1" applyFill="1" applyBorder="1"/>
    <xf numFmtId="164" fontId="2" fillId="10" borderId="67" xfId="0" applyNumberFormat="1" applyFont="1" applyFill="1" applyBorder="1"/>
    <xf numFmtId="164" fontId="2" fillId="21" borderId="67" xfId="0" applyNumberFormat="1" applyFont="1" applyFill="1" applyBorder="1"/>
    <xf numFmtId="164" fontId="2" fillId="21" borderId="74" xfId="0" applyNumberFormat="1" applyFont="1" applyFill="1" applyBorder="1"/>
    <xf numFmtId="0" fontId="0" fillId="0" borderId="4" xfId="0" applyFont="1" applyFill="1" applyBorder="1"/>
    <xf numFmtId="164" fontId="5" fillId="32" borderId="0" xfId="0" applyNumberFormat="1" applyFont="1" applyFill="1" applyBorder="1"/>
    <xf numFmtId="164" fontId="5" fillId="21" borderId="0" xfId="0" applyNumberFormat="1" applyFont="1" applyFill="1" applyBorder="1"/>
    <xf numFmtId="164" fontId="38" fillId="21" borderId="0" xfId="0" applyNumberFormat="1" applyFont="1" applyFill="1" applyBorder="1"/>
    <xf numFmtId="41" fontId="5" fillId="21" borderId="0" xfId="0" applyNumberFormat="1" applyFont="1" applyFill="1" applyBorder="1"/>
    <xf numFmtId="164" fontId="0" fillId="0" borderId="2" xfId="0" applyNumberFormat="1" applyFont="1" applyFill="1" applyBorder="1"/>
    <xf numFmtId="0" fontId="0" fillId="0" borderId="2" xfId="0" applyFont="1" applyFill="1" applyBorder="1"/>
    <xf numFmtId="178" fontId="43" fillId="34" borderId="37" xfId="0" applyNumberFormat="1" applyFont="1" applyFill="1" applyBorder="1" applyAlignment="1">
      <alignment horizontal="center" vertical="center" wrapText="1"/>
    </xf>
    <xf numFmtId="178" fontId="43" fillId="21" borderId="50" xfId="0" applyNumberFormat="1" applyFont="1" applyFill="1" applyBorder="1" applyAlignment="1">
      <alignment horizontal="center" vertical="center"/>
    </xf>
    <xf numFmtId="178" fontId="43" fillId="21" borderId="73" xfId="0" applyNumberFormat="1" applyFont="1" applyFill="1" applyBorder="1" applyAlignment="1">
      <alignment horizontal="center" vertical="center" wrapText="1"/>
    </xf>
    <xf numFmtId="0" fontId="43" fillId="34" borderId="37" xfId="0" applyFont="1" applyFill="1" applyBorder="1" applyAlignment="1">
      <alignment horizontal="center" vertical="center" wrapText="1"/>
    </xf>
    <xf numFmtId="164" fontId="25" fillId="26" borderId="0" xfId="0" applyNumberFormat="1" applyFont="1" applyFill="1" applyBorder="1"/>
    <xf numFmtId="164" fontId="25" fillId="26" borderId="56" xfId="0" applyNumberFormat="1" applyFont="1" applyFill="1" applyBorder="1"/>
    <xf numFmtId="164" fontId="0" fillId="21" borderId="56" xfId="0" applyNumberFormat="1" applyFont="1" applyFill="1" applyBorder="1" applyAlignment="1">
      <alignment horizontal="right"/>
    </xf>
    <xf numFmtId="164" fontId="0" fillId="21" borderId="0" xfId="0" applyNumberFormat="1" applyFont="1" applyFill="1" applyBorder="1" applyAlignment="1">
      <alignment horizontal="right"/>
    </xf>
    <xf numFmtId="164" fontId="25" fillId="17" borderId="0" xfId="0" applyNumberFormat="1" applyFont="1" applyFill="1" applyBorder="1"/>
    <xf numFmtId="41" fontId="25" fillId="26" borderId="0" xfId="0" applyNumberFormat="1" applyFont="1" applyFill="1"/>
    <xf numFmtId="164" fontId="25" fillId="26" borderId="0" xfId="0" applyNumberFormat="1" applyFont="1" applyFill="1" applyBorder="1" applyAlignment="1">
      <alignment horizontal="right"/>
    </xf>
    <xf numFmtId="164" fontId="25" fillId="26" borderId="56" xfId="0" applyNumberFormat="1" applyFont="1" applyFill="1" applyBorder="1" applyAlignment="1">
      <alignment horizontal="right"/>
    </xf>
    <xf numFmtId="164" fontId="5" fillId="21" borderId="56" xfId="0" applyNumberFormat="1" applyFont="1" applyFill="1" applyBorder="1" applyAlignment="1">
      <alignment horizontal="right"/>
    </xf>
    <xf numFmtId="164" fontId="5" fillId="21" borderId="0" xfId="0" applyNumberFormat="1" applyFont="1" applyFill="1" applyBorder="1" applyAlignment="1">
      <alignment horizontal="right"/>
    </xf>
    <xf numFmtId="0" fontId="0" fillId="0" borderId="0" xfId="0" applyFill="1" applyAlignment="1">
      <alignment horizontal="center"/>
    </xf>
    <xf numFmtId="0" fontId="0" fillId="0" borderId="56" xfId="0" applyBorder="1" applyAlignment="1">
      <alignment horizontal="center"/>
    </xf>
    <xf numFmtId="0" fontId="2" fillId="0" borderId="49" xfId="0" applyFont="1" applyBorder="1" applyAlignment="1">
      <alignment horizontal="center"/>
    </xf>
    <xf numFmtId="0" fontId="0" fillId="0" borderId="0" xfId="0" applyFill="1" applyBorder="1" applyAlignment="1">
      <alignment horizontal="left"/>
    </xf>
    <xf numFmtId="0" fontId="0" fillId="0" borderId="11" xfId="0" applyBorder="1"/>
    <xf numFmtId="179" fontId="0" fillId="0" borderId="12" xfId="3" applyNumberFormat="1" applyFont="1" applyBorder="1"/>
    <xf numFmtId="179" fontId="2" fillId="0" borderId="13" xfId="3" applyNumberFormat="1" applyFont="1" applyBorder="1"/>
    <xf numFmtId="179" fontId="0" fillId="0" borderId="1" xfId="3" applyNumberFormat="1" applyFont="1" applyBorder="1"/>
    <xf numFmtId="179" fontId="2" fillId="0" borderId="15" xfId="3" applyNumberFormat="1" applyFont="1" applyBorder="1"/>
    <xf numFmtId="0" fontId="14" fillId="0" borderId="79" xfId="0" applyFont="1" applyBorder="1"/>
    <xf numFmtId="179" fontId="0" fillId="0" borderId="57" xfId="3" applyNumberFormat="1" applyFont="1" applyBorder="1"/>
    <xf numFmtId="179" fontId="0" fillId="0" borderId="16" xfId="3" applyNumberFormat="1" applyFont="1" applyBorder="1"/>
    <xf numFmtId="179" fontId="2" fillId="0" borderId="17" xfId="3" applyNumberFormat="1" applyFont="1" applyBorder="1"/>
    <xf numFmtId="0" fontId="2" fillId="0" borderId="24" xfId="0" applyFont="1" applyFill="1" applyBorder="1"/>
    <xf numFmtId="179" fontId="2" fillId="0" borderId="25" xfId="3" applyNumberFormat="1" applyFont="1" applyBorder="1"/>
    <xf numFmtId="179" fontId="2" fillId="0" borderId="31" xfId="3" applyNumberFormat="1" applyFont="1" applyBorder="1"/>
    <xf numFmtId="179" fontId="2" fillId="0" borderId="32" xfId="3" applyNumberFormat="1" applyFont="1" applyBorder="1"/>
    <xf numFmtId="179" fontId="2" fillId="0" borderId="0" xfId="0" applyNumberFormat="1" applyFont="1"/>
    <xf numFmtId="168" fontId="0" fillId="0" borderId="0" xfId="3" applyNumberFormat="1" applyFont="1"/>
    <xf numFmtId="0" fontId="14" fillId="0" borderId="18" xfId="0" applyFont="1" applyBorder="1"/>
    <xf numFmtId="0" fontId="2" fillId="0" borderId="33" xfId="0" applyFont="1" applyFill="1" applyBorder="1"/>
    <xf numFmtId="0" fontId="0" fillId="0" borderId="70" xfId="0" applyBorder="1"/>
    <xf numFmtId="179" fontId="0" fillId="10" borderId="12" xfId="3" applyNumberFormat="1" applyFont="1" applyFill="1" applyBorder="1"/>
    <xf numFmtId="179" fontId="0" fillId="10" borderId="1" xfId="3" applyNumberFormat="1" applyFont="1" applyFill="1" applyBorder="1"/>
    <xf numFmtId="179" fontId="0" fillId="10" borderId="16" xfId="3" applyNumberFormat="1" applyFont="1" applyFill="1" applyBorder="1"/>
    <xf numFmtId="0" fontId="13" fillId="0" borderId="0" xfId="0" applyFont="1" applyFill="1" applyAlignment="1">
      <alignment horizontal="center"/>
    </xf>
    <xf numFmtId="164" fontId="0" fillId="0" borderId="60" xfId="1" applyNumberFormat="1" applyFont="1" applyBorder="1"/>
    <xf numFmtId="179" fontId="0" fillId="0" borderId="11" xfId="3" applyNumberFormat="1" applyFont="1" applyBorder="1"/>
    <xf numFmtId="179" fontId="0" fillId="0" borderId="13" xfId="3" applyNumberFormat="1" applyFont="1" applyBorder="1"/>
    <xf numFmtId="179" fontId="2" fillId="0" borderId="45" xfId="3" applyNumberFormat="1" applyFont="1" applyBorder="1"/>
    <xf numFmtId="164" fontId="0" fillId="0" borderId="80" xfId="1" applyNumberFormat="1" applyFont="1" applyBorder="1"/>
    <xf numFmtId="179" fontId="0" fillId="0" borderId="14" xfId="3" applyNumberFormat="1" applyFont="1" applyBorder="1"/>
    <xf numFmtId="179" fontId="0" fillId="0" borderId="15" xfId="3" applyNumberFormat="1" applyFont="1" applyBorder="1"/>
    <xf numFmtId="179" fontId="2" fillId="0" borderId="54" xfId="3" applyNumberFormat="1" applyFont="1" applyBorder="1"/>
    <xf numFmtId="179" fontId="0" fillId="0" borderId="18" xfId="3" applyNumberFormat="1" applyFont="1" applyBorder="1"/>
    <xf numFmtId="179" fontId="0" fillId="0" borderId="17" xfId="3" applyNumberFormat="1" applyFont="1" applyBorder="1"/>
    <xf numFmtId="164" fontId="2" fillId="0" borderId="53" xfId="1" applyNumberFormat="1" applyFont="1" applyBorder="1"/>
    <xf numFmtId="179" fontId="2" fillId="0" borderId="33" xfId="3" applyNumberFormat="1" applyFont="1" applyBorder="1"/>
    <xf numFmtId="179" fontId="2" fillId="0" borderId="31" xfId="3" applyNumberFormat="1" applyFont="1" applyFill="1" applyBorder="1"/>
    <xf numFmtId="179" fontId="2" fillId="0" borderId="37" xfId="3" applyNumberFormat="1" applyFont="1" applyFill="1" applyBorder="1"/>
    <xf numFmtId="179" fontId="2" fillId="0" borderId="37" xfId="3" applyNumberFormat="1" applyFont="1" applyBorder="1"/>
    <xf numFmtId="179" fontId="2" fillId="10" borderId="31" xfId="3" applyNumberFormat="1" applyFont="1" applyFill="1" applyBorder="1"/>
    <xf numFmtId="179" fontId="0" fillId="35" borderId="12" xfId="3" applyNumberFormat="1" applyFont="1" applyFill="1" applyBorder="1"/>
    <xf numFmtId="179" fontId="0" fillId="35" borderId="1" xfId="3" applyNumberFormat="1" applyFont="1" applyFill="1" applyBorder="1"/>
    <xf numFmtId="179" fontId="0" fillId="35" borderId="16" xfId="3" applyNumberFormat="1" applyFont="1" applyFill="1" applyBorder="1"/>
    <xf numFmtId="164" fontId="31" fillId="0" borderId="0" xfId="1" applyNumberFormat="1" applyFont="1"/>
    <xf numFmtId="164" fontId="29" fillId="0" borderId="0" xfId="1" applyNumberFormat="1" applyFont="1"/>
    <xf numFmtId="164" fontId="19" fillId="0" borderId="0" xfId="1" applyNumberFormat="1" applyFont="1"/>
    <xf numFmtId="164" fontId="2" fillId="0" borderId="0" xfId="1" applyNumberFormat="1" applyFont="1" applyAlignment="1">
      <alignment vertical="center"/>
    </xf>
    <xf numFmtId="164" fontId="2" fillId="0" borderId="0" xfId="1" applyNumberFormat="1" applyFont="1" applyBorder="1"/>
    <xf numFmtId="164" fontId="29" fillId="13" borderId="0" xfId="1" applyNumberFormat="1" applyFont="1" applyFill="1"/>
    <xf numFmtId="164" fontId="45" fillId="0" borderId="0" xfId="1" applyNumberFormat="1" applyFont="1"/>
    <xf numFmtId="164" fontId="31" fillId="0" borderId="0" xfId="1" applyNumberFormat="1" applyFont="1" applyFill="1"/>
    <xf numFmtId="164" fontId="2" fillId="0" borderId="0" xfId="1" applyNumberFormat="1" applyFont="1" applyFill="1"/>
    <xf numFmtId="164" fontId="31" fillId="0" borderId="0" xfId="1" applyNumberFormat="1" applyFont="1" applyFill="1" applyAlignment="1">
      <alignment horizontal="center"/>
    </xf>
    <xf numFmtId="164" fontId="34" fillId="0" borderId="0" xfId="1" applyNumberFormat="1" applyFont="1"/>
    <xf numFmtId="44" fontId="2" fillId="0" borderId="40" xfId="2" applyFont="1" applyBorder="1"/>
    <xf numFmtId="44" fontId="0" fillId="0" borderId="75" xfId="0" applyNumberFormat="1" applyBorder="1"/>
    <xf numFmtId="44" fontId="0" fillId="0" borderId="58" xfId="0" applyNumberFormat="1" applyBorder="1"/>
    <xf numFmtId="44" fontId="0" fillId="0" borderId="67" xfId="0" applyNumberFormat="1" applyBorder="1"/>
    <xf numFmtId="44" fontId="2" fillId="0" borderId="81" xfId="2" applyFont="1" applyBorder="1"/>
    <xf numFmtId="44" fontId="2" fillId="0" borderId="82" xfId="2" applyFont="1" applyBorder="1"/>
    <xf numFmtId="44" fontId="0" fillId="0" borderId="83" xfId="0" applyNumberFormat="1" applyBorder="1"/>
    <xf numFmtId="44" fontId="0" fillId="0" borderId="84" xfId="0" applyNumberFormat="1" applyBorder="1"/>
    <xf numFmtId="44" fontId="0" fillId="0" borderId="85" xfId="0" applyNumberFormat="1" applyBorder="1"/>
    <xf numFmtId="44" fontId="0" fillId="0" borderId="86" xfId="0" applyNumberFormat="1" applyBorder="1"/>
    <xf numFmtId="44" fontId="0" fillId="0" borderId="87" xfId="0" applyNumberFormat="1" applyBorder="1"/>
    <xf numFmtId="164" fontId="30" fillId="36" borderId="0" xfId="0" applyNumberFormat="1" applyFont="1" applyFill="1" applyBorder="1"/>
    <xf numFmtId="164" fontId="30" fillId="36" borderId="0" xfId="0" applyNumberFormat="1" applyFont="1" applyFill="1" applyBorder="1" applyAlignment="1">
      <alignment horizontal="right"/>
    </xf>
    <xf numFmtId="0" fontId="30" fillId="36" borderId="0" xfId="0" applyFont="1" applyFill="1"/>
    <xf numFmtId="165" fontId="2" fillId="0" borderId="12" xfId="0" applyNumberFormat="1" applyFont="1" applyFill="1" applyBorder="1" applyAlignment="1">
      <alignment horizontal="center"/>
    </xf>
    <xf numFmtId="164" fontId="2" fillId="0" borderId="16" xfId="1" applyNumberFormat="1" applyFont="1" applyFill="1" applyBorder="1" applyProtection="1"/>
    <xf numFmtId="41" fontId="30" fillId="13" borderId="0" xfId="0" applyNumberFormat="1" applyFont="1" applyFill="1" applyProtection="1"/>
    <xf numFmtId="164" fontId="0" fillId="0" borderId="19" xfId="1" applyNumberFormat="1" applyFont="1" applyFill="1" applyBorder="1"/>
    <xf numFmtId="0" fontId="0" fillId="0" borderId="0" xfId="0" applyFill="1" applyProtection="1"/>
    <xf numFmtId="164" fontId="0" fillId="0" borderId="1" xfId="1" applyNumberFormat="1" applyFont="1" applyFill="1" applyBorder="1" applyProtection="1"/>
    <xf numFmtId="0" fontId="35" fillId="0" borderId="0" xfId="0" applyFont="1" applyFill="1"/>
    <xf numFmtId="3" fontId="35" fillId="0" borderId="0" xfId="0" applyNumberFormat="1" applyFont="1" applyFill="1"/>
    <xf numFmtId="164" fontId="2" fillId="0" borderId="16" xfId="1" applyNumberFormat="1" applyFont="1" applyFill="1" applyBorder="1"/>
    <xf numFmtId="164" fontId="5" fillId="37" borderId="1" xfId="1" applyNumberFormat="1" applyFont="1" applyFill="1" applyBorder="1"/>
    <xf numFmtId="164" fontId="25" fillId="17" borderId="0" xfId="0" applyNumberFormat="1" applyFont="1" applyFill="1" applyBorder="1" applyAlignment="1">
      <alignment horizontal="right"/>
    </xf>
    <xf numFmtId="0" fontId="25" fillId="37" borderId="29" xfId="0" applyFont="1" applyFill="1" applyBorder="1"/>
    <xf numFmtId="44" fontId="2" fillId="0" borderId="89" xfId="2" applyFont="1" applyBorder="1"/>
    <xf numFmtId="44" fontId="0" fillId="0" borderId="90" xfId="0" applyNumberFormat="1" applyBorder="1"/>
    <xf numFmtId="44" fontId="0" fillId="0" borderId="91" xfId="0" applyNumberFormat="1" applyBorder="1"/>
    <xf numFmtId="44" fontId="0" fillId="0" borderId="92" xfId="0" applyNumberFormat="1" applyBorder="1"/>
    <xf numFmtId="44" fontId="2" fillId="0" borderId="88" xfId="2" applyFont="1" applyBorder="1"/>
    <xf numFmtId="44" fontId="4" fillId="2" borderId="56" xfId="0" applyNumberFormat="1" applyFont="1" applyFill="1" applyBorder="1"/>
    <xf numFmtId="0" fontId="25" fillId="0" borderId="29" xfId="0" applyFont="1" applyFill="1" applyBorder="1"/>
    <xf numFmtId="0" fontId="2" fillId="13" borderId="65" xfId="0" applyFont="1" applyFill="1" applyBorder="1" applyAlignment="1">
      <alignment horizontal="center"/>
    </xf>
    <xf numFmtId="0" fontId="24" fillId="16" borderId="60" xfId="0" applyFont="1" applyFill="1" applyBorder="1" applyAlignment="1">
      <alignment horizontal="center"/>
    </xf>
    <xf numFmtId="0" fontId="24" fillId="16" borderId="56" xfId="0" applyFont="1" applyFill="1" applyBorder="1" applyAlignment="1">
      <alignment horizontal="center"/>
    </xf>
    <xf numFmtId="0" fontId="2" fillId="5" borderId="68" xfId="0" applyFont="1" applyFill="1" applyBorder="1" applyAlignment="1">
      <alignment horizontal="center"/>
    </xf>
    <xf numFmtId="0" fontId="2" fillId="5" borderId="0" xfId="0" applyFont="1" applyFill="1" applyBorder="1" applyAlignment="1">
      <alignment horizontal="center"/>
    </xf>
    <xf numFmtId="0" fontId="2" fillId="13" borderId="37" xfId="0" applyFont="1" applyFill="1" applyBorder="1" applyAlignment="1">
      <alignment horizontal="center"/>
    </xf>
    <xf numFmtId="0" fontId="24" fillId="16" borderId="68" xfId="0" applyFont="1" applyFill="1" applyBorder="1" applyAlignment="1">
      <alignment horizontal="center"/>
    </xf>
    <xf numFmtId="0" fontId="2" fillId="5" borderId="65" xfId="0" applyFont="1" applyFill="1" applyBorder="1" applyAlignment="1">
      <alignment horizontal="center"/>
    </xf>
    <xf numFmtId="0" fontId="2" fillId="5" borderId="71" xfId="0" applyFont="1" applyFill="1" applyBorder="1" applyAlignment="1">
      <alignment horizontal="center"/>
    </xf>
    <xf numFmtId="0" fontId="2" fillId="13" borderId="40" xfId="0" applyFont="1" applyFill="1" applyBorder="1" applyAlignment="1">
      <alignment horizontal="center"/>
    </xf>
    <xf numFmtId="176" fontId="2" fillId="37" borderId="0" xfId="0" applyNumberFormat="1" applyFont="1" applyFill="1"/>
    <xf numFmtId="0" fontId="2" fillId="0" borderId="56"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71" xfId="0" applyFont="1" applyBorder="1" applyAlignment="1">
      <alignment horizontal="left" vertical="top" wrapText="1"/>
    </xf>
    <xf numFmtId="0" fontId="0" fillId="0" borderId="29" xfId="0" applyFont="1" applyBorder="1" applyAlignment="1">
      <alignment horizontal="left" vertical="top" wrapText="1"/>
    </xf>
    <xf numFmtId="0" fontId="0" fillId="0" borderId="42" xfId="0" applyFont="1" applyBorder="1" applyAlignment="1">
      <alignment horizontal="left" vertical="top" wrapText="1"/>
    </xf>
    <xf numFmtId="0" fontId="0" fillId="0" borderId="59" xfId="0" applyFont="1" applyBorder="1" applyAlignment="1">
      <alignment horizontal="left" vertical="top" wrapText="1"/>
    </xf>
    <xf numFmtId="0" fontId="0" fillId="0" borderId="0" xfId="0" applyFont="1" applyBorder="1" applyAlignment="1">
      <alignment horizontal="left" vertical="top" wrapText="1"/>
    </xf>
    <xf numFmtId="0" fontId="0" fillId="0" borderId="20" xfId="0" applyFont="1" applyBorder="1" applyAlignment="1">
      <alignment horizontal="left" vertical="top" wrapText="1"/>
    </xf>
    <xf numFmtId="0" fontId="2" fillId="12" borderId="0" xfId="0" applyFont="1" applyFill="1" applyBorder="1" applyAlignment="1">
      <alignment horizontal="center"/>
    </xf>
    <xf numFmtId="0" fontId="5" fillId="0" borderId="59" xfId="0" applyFont="1" applyBorder="1" applyAlignment="1">
      <alignment horizontal="left" vertical="top" wrapText="1"/>
    </xf>
    <xf numFmtId="0" fontId="5" fillId="0" borderId="0" xfId="0" applyFont="1" applyBorder="1" applyAlignment="1">
      <alignment horizontal="left" vertical="top" wrapText="1"/>
    </xf>
    <xf numFmtId="0" fontId="5" fillId="0" borderId="20" xfId="0" applyFont="1" applyBorder="1" applyAlignment="1">
      <alignment horizontal="left" vertical="top" wrapText="1"/>
    </xf>
    <xf numFmtId="0" fontId="0" fillId="0" borderId="40" xfId="0" applyFont="1" applyBorder="1" applyAlignment="1">
      <alignment horizontal="left" vertical="top" wrapText="1"/>
    </xf>
    <xf numFmtId="0" fontId="0" fillId="0" borderId="50" xfId="0" applyFont="1" applyBorder="1" applyAlignment="1">
      <alignment horizontal="left" vertical="top" wrapText="1"/>
    </xf>
    <xf numFmtId="0" fontId="0" fillId="0" borderId="41" xfId="0" applyFont="1" applyBorder="1" applyAlignment="1">
      <alignment horizontal="left" vertical="top" wrapText="1"/>
    </xf>
    <xf numFmtId="0" fontId="0" fillId="0" borderId="65" xfId="0" applyFont="1" applyBorder="1" applyAlignment="1">
      <alignment horizontal="left" vertical="top" wrapText="1"/>
    </xf>
    <xf numFmtId="0" fontId="0" fillId="0" borderId="56" xfId="0" applyFont="1" applyBorder="1" applyAlignment="1">
      <alignment horizontal="left" vertical="top" wrapText="1"/>
    </xf>
    <xf numFmtId="0" fontId="0" fillId="0" borderId="47" xfId="0" applyFont="1" applyBorder="1" applyAlignment="1">
      <alignment horizontal="left" vertical="top" wrapText="1"/>
    </xf>
    <xf numFmtId="0" fontId="5" fillId="0" borderId="71" xfId="0" applyFont="1" applyBorder="1" applyAlignment="1">
      <alignment horizontal="left" vertical="top"/>
    </xf>
    <xf numFmtId="0" fontId="5" fillId="0" borderId="29" xfId="0" applyFont="1" applyBorder="1" applyAlignment="1">
      <alignment horizontal="left" vertical="top"/>
    </xf>
    <xf numFmtId="0" fontId="5" fillId="0" borderId="42" xfId="0" applyFont="1" applyBorder="1" applyAlignment="1">
      <alignment horizontal="left" vertical="top"/>
    </xf>
    <xf numFmtId="0" fontId="5" fillId="0" borderId="71" xfId="0" applyFont="1" applyBorder="1" applyAlignment="1">
      <alignment horizontal="left" vertical="top" wrapText="1"/>
    </xf>
    <xf numFmtId="0" fontId="5" fillId="0" borderId="29" xfId="0" applyFont="1" applyBorder="1" applyAlignment="1">
      <alignment horizontal="left" vertical="top" wrapText="1"/>
    </xf>
    <xf numFmtId="0" fontId="5" fillId="0" borderId="42" xfId="0" applyFont="1" applyBorder="1" applyAlignment="1">
      <alignment horizontal="left" vertical="top" wrapText="1"/>
    </xf>
    <xf numFmtId="0" fontId="2" fillId="0" borderId="40" xfId="0" applyFont="1" applyFill="1" applyBorder="1" applyAlignment="1">
      <alignment horizontal="center"/>
    </xf>
    <xf numFmtId="0" fontId="2" fillId="0" borderId="50" xfId="0" applyFont="1" applyFill="1" applyBorder="1" applyAlignment="1">
      <alignment horizontal="center"/>
    </xf>
    <xf numFmtId="0" fontId="2" fillId="0" borderId="41" xfId="0" applyFont="1" applyFill="1" applyBorder="1" applyAlignment="1">
      <alignment horizontal="center"/>
    </xf>
    <xf numFmtId="0" fontId="0" fillId="0" borderId="40" xfId="0" applyFont="1" applyFill="1" applyBorder="1" applyAlignment="1">
      <alignment horizontal="left" vertical="top" wrapText="1"/>
    </xf>
    <xf numFmtId="0" fontId="0" fillId="0" borderId="5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65" xfId="0" applyBorder="1" applyAlignment="1">
      <alignment horizontal="left" vertical="top" wrapText="1"/>
    </xf>
    <xf numFmtId="0" fontId="0" fillId="0" borderId="56" xfId="0" applyBorder="1" applyAlignment="1">
      <alignment horizontal="left" vertical="top" wrapText="1"/>
    </xf>
    <xf numFmtId="0" fontId="0" fillId="0" borderId="47" xfId="0" applyBorder="1" applyAlignment="1">
      <alignment horizontal="left" vertical="top" wrapText="1"/>
    </xf>
    <xf numFmtId="0" fontId="0" fillId="0" borderId="40" xfId="0" applyFill="1" applyBorder="1" applyAlignment="1">
      <alignment horizontal="left" vertical="top" wrapText="1"/>
    </xf>
    <xf numFmtId="0" fontId="0" fillId="0" borderId="50" xfId="0" applyFill="1" applyBorder="1" applyAlignment="1">
      <alignment horizontal="left" vertical="top" wrapText="1"/>
    </xf>
    <xf numFmtId="0" fontId="0" fillId="0" borderId="41" xfId="0" applyFill="1" applyBorder="1" applyAlignment="1">
      <alignment horizontal="left" vertical="top" wrapText="1"/>
    </xf>
    <xf numFmtId="44" fontId="29" fillId="26" borderId="56" xfId="2" applyFont="1" applyFill="1" applyBorder="1" applyAlignment="1">
      <alignment horizontal="left" wrapText="1"/>
    </xf>
    <xf numFmtId="0" fontId="12" fillId="0" borderId="0" xfId="0" applyFont="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0" borderId="29" xfId="0" applyFont="1" applyBorder="1" applyAlignment="1">
      <alignment horizontal="center"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33" xfId="0" applyFont="1" applyFill="1" applyBorder="1" applyAlignment="1">
      <alignment horizontal="center" vertical="center"/>
    </xf>
    <xf numFmtId="0" fontId="13" fillId="19" borderId="38" xfId="0" applyFont="1" applyFill="1" applyBorder="1" applyAlignment="1">
      <alignment horizontal="center" vertical="center"/>
    </xf>
    <xf numFmtId="0" fontId="13" fillId="19" borderId="39" xfId="0" applyFont="1" applyFill="1" applyBorder="1" applyAlignment="1">
      <alignment horizontal="center" vertical="center"/>
    </xf>
    <xf numFmtId="0" fontId="13" fillId="19" borderId="33" xfId="0" applyFont="1" applyFill="1" applyBorder="1" applyAlignment="1">
      <alignment horizontal="center" vertical="center"/>
    </xf>
    <xf numFmtId="0" fontId="13" fillId="10" borderId="53" xfId="0" applyFont="1" applyFill="1" applyBorder="1" applyAlignment="1">
      <alignment horizontal="center"/>
    </xf>
    <xf numFmtId="0" fontId="13" fillId="10" borderId="50" xfId="0" applyFont="1" applyFill="1" applyBorder="1" applyAlignment="1">
      <alignment horizontal="center"/>
    </xf>
    <xf numFmtId="0" fontId="30" fillId="36" borderId="7" xfId="0" applyFont="1" applyFill="1" applyBorder="1" applyAlignment="1">
      <alignment horizontal="left" wrapText="1"/>
    </xf>
    <xf numFmtId="0" fontId="30" fillId="36" borderId="0" xfId="0" applyFont="1" applyFill="1" applyAlignment="1">
      <alignment horizontal="left" wrapText="1"/>
    </xf>
    <xf numFmtId="0" fontId="35" fillId="25" borderId="0" xfId="0" applyFont="1" applyFill="1" applyAlignment="1">
      <alignment horizontal="left" wrapText="1"/>
    </xf>
    <xf numFmtId="0" fontId="13" fillId="22" borderId="6" xfId="0" applyFont="1" applyFill="1" applyBorder="1" applyAlignment="1">
      <alignment horizontal="center" vertical="center" textRotation="90" wrapText="1"/>
    </xf>
    <xf numFmtId="0" fontId="13" fillId="22" borderId="7" xfId="0" applyFont="1" applyFill="1" applyBorder="1" applyAlignment="1">
      <alignment horizontal="center" vertical="center" textRotation="90" wrapText="1"/>
    </xf>
    <xf numFmtId="0" fontId="13" fillId="22" borderId="8" xfId="0" applyFont="1" applyFill="1" applyBorder="1" applyAlignment="1">
      <alignment horizontal="center" vertical="center" textRotation="90" wrapText="1"/>
    </xf>
    <xf numFmtId="0" fontId="13" fillId="18" borderId="6" xfId="0" applyFont="1" applyFill="1" applyBorder="1" applyAlignment="1">
      <alignment horizontal="center" vertical="center" textRotation="90" wrapText="1"/>
    </xf>
    <xf numFmtId="0" fontId="13" fillId="18" borderId="7" xfId="0" applyFont="1" applyFill="1" applyBorder="1" applyAlignment="1">
      <alignment horizontal="center" vertical="center" textRotation="90" wrapText="1"/>
    </xf>
    <xf numFmtId="0" fontId="13" fillId="18" borderId="8" xfId="0" applyFont="1" applyFill="1" applyBorder="1" applyAlignment="1">
      <alignment horizontal="center" vertical="center" textRotation="90" wrapText="1"/>
    </xf>
    <xf numFmtId="0" fontId="2" fillId="23" borderId="24" xfId="0" applyFont="1" applyFill="1" applyBorder="1" applyAlignment="1">
      <alignment horizontal="center"/>
    </xf>
    <xf numFmtId="0" fontId="2" fillId="23" borderId="25" xfId="0" applyFont="1" applyFill="1" applyBorder="1" applyAlignment="1">
      <alignment horizontal="center"/>
    </xf>
    <xf numFmtId="0" fontId="17" fillId="17" borderId="6" xfId="0" applyFont="1" applyFill="1" applyBorder="1" applyAlignment="1">
      <alignment horizontal="center" vertical="center"/>
    </xf>
    <xf numFmtId="0" fontId="17" fillId="17" borderId="56" xfId="0" applyFont="1" applyFill="1" applyBorder="1" applyAlignment="1">
      <alignment horizontal="center" vertical="center"/>
    </xf>
    <xf numFmtId="0" fontId="17" fillId="17" borderId="55" xfId="0" applyFont="1" applyFill="1" applyBorder="1" applyAlignment="1">
      <alignment horizontal="center" vertical="center"/>
    </xf>
    <xf numFmtId="0" fontId="44" fillId="9" borderId="6" xfId="0" applyFont="1" applyFill="1" applyBorder="1" applyAlignment="1">
      <alignment horizontal="center"/>
    </xf>
    <xf numFmtId="0" fontId="44" fillId="9" borderId="56" xfId="0" applyFont="1" applyFill="1" applyBorder="1" applyAlignment="1">
      <alignment horizontal="center"/>
    </xf>
    <xf numFmtId="0" fontId="44" fillId="9" borderId="55" xfId="0" applyFont="1" applyFill="1" applyBorder="1" applyAlignment="1">
      <alignment horizontal="center"/>
    </xf>
    <xf numFmtId="0" fontId="44" fillId="9" borderId="8" xfId="0" applyFont="1" applyFill="1" applyBorder="1" applyAlignment="1">
      <alignment horizontal="center"/>
    </xf>
    <xf numFmtId="0" fontId="44" fillId="9" borderId="29" xfId="0" applyFont="1" applyFill="1" applyBorder="1" applyAlignment="1">
      <alignment horizontal="center"/>
    </xf>
    <xf numFmtId="0" fontId="44" fillId="9" borderId="48" xfId="0" applyFont="1" applyFill="1" applyBorder="1" applyAlignment="1">
      <alignment horizontal="center"/>
    </xf>
    <xf numFmtId="0" fontId="13" fillId="0" borderId="6" xfId="0" applyFont="1" applyBorder="1" applyAlignment="1">
      <alignment horizontal="center" vertical="center" textRotation="90" wrapText="1"/>
    </xf>
    <xf numFmtId="0" fontId="13" fillId="0" borderId="7" xfId="0" applyFont="1" applyBorder="1" applyAlignment="1">
      <alignment horizontal="center" vertical="center" textRotation="90" wrapText="1"/>
    </xf>
    <xf numFmtId="0" fontId="13" fillId="0" borderId="8" xfId="0" applyFont="1" applyBorder="1" applyAlignment="1">
      <alignment horizontal="center" vertical="center" textRotation="90" wrapText="1"/>
    </xf>
    <xf numFmtId="0" fontId="13" fillId="3" borderId="6" xfId="0" applyFont="1" applyFill="1" applyBorder="1" applyAlignment="1">
      <alignment horizontal="center" vertical="center" textRotation="90" wrapText="1"/>
    </xf>
    <xf numFmtId="0" fontId="13" fillId="3" borderId="7" xfId="0" applyFont="1" applyFill="1" applyBorder="1" applyAlignment="1">
      <alignment horizontal="center" vertical="center" textRotation="90" wrapText="1"/>
    </xf>
    <xf numFmtId="0" fontId="13" fillId="3" borderId="8" xfId="0" applyFont="1" applyFill="1" applyBorder="1" applyAlignment="1">
      <alignment horizontal="center" vertical="center" textRotation="90" wrapText="1"/>
    </xf>
    <xf numFmtId="0" fontId="13" fillId="2" borderId="6" xfId="0" applyFont="1" applyFill="1" applyBorder="1" applyAlignment="1">
      <alignment horizontal="center" vertical="center" textRotation="90" wrapText="1"/>
    </xf>
    <xf numFmtId="0" fontId="13" fillId="2" borderId="7" xfId="0" applyFont="1" applyFill="1" applyBorder="1" applyAlignment="1">
      <alignment horizontal="center" vertical="center" textRotation="90" wrapText="1"/>
    </xf>
    <xf numFmtId="0" fontId="13" fillId="2" borderId="8" xfId="0" applyFont="1" applyFill="1" applyBorder="1" applyAlignment="1">
      <alignment horizontal="center" vertical="center" textRotation="90" wrapText="1"/>
    </xf>
    <xf numFmtId="0" fontId="13" fillId="0" borderId="6" xfId="0" applyFont="1" applyBorder="1" applyAlignment="1">
      <alignment horizontal="center" textRotation="90" wrapText="1"/>
    </xf>
    <xf numFmtId="0" fontId="13" fillId="0" borderId="7" xfId="0" applyFont="1" applyBorder="1" applyAlignment="1">
      <alignment horizontal="center" textRotation="90" wrapText="1"/>
    </xf>
    <xf numFmtId="0" fontId="13" fillId="0" borderId="8" xfId="0" applyFont="1" applyBorder="1" applyAlignment="1">
      <alignment horizontal="center" textRotation="90" wrapText="1"/>
    </xf>
    <xf numFmtId="0" fontId="2" fillId="0" borderId="24" xfId="0" applyFont="1" applyBorder="1" applyAlignment="1">
      <alignment horizontal="center"/>
    </xf>
    <xf numFmtId="0" fontId="2" fillId="0" borderId="25" xfId="0" applyFont="1" applyBorder="1" applyAlignment="1">
      <alignment horizontal="center"/>
    </xf>
    <xf numFmtId="0" fontId="2" fillId="0" borderId="24" xfId="0" applyFont="1" applyFill="1" applyBorder="1" applyAlignment="1">
      <alignment horizontal="center"/>
    </xf>
    <xf numFmtId="0" fontId="2" fillId="0" borderId="25" xfId="0" applyFont="1" applyFill="1" applyBorder="1" applyAlignment="1">
      <alignment horizontal="center"/>
    </xf>
    <xf numFmtId="0" fontId="13" fillId="24" borderId="2" xfId="0" applyFont="1" applyFill="1" applyBorder="1" applyAlignment="1">
      <alignment horizontal="center" vertical="center" textRotation="90" wrapText="1"/>
    </xf>
    <xf numFmtId="0" fontId="13" fillId="24" borderId="4" xfId="0" applyFont="1" applyFill="1" applyBorder="1" applyAlignment="1">
      <alignment horizontal="center" vertical="center" textRotation="90" wrapText="1"/>
    </xf>
    <xf numFmtId="0" fontId="13" fillId="24" borderId="5" xfId="0" applyFont="1" applyFill="1" applyBorder="1" applyAlignment="1">
      <alignment horizontal="center" vertical="center" textRotation="90" wrapText="1"/>
    </xf>
    <xf numFmtId="0" fontId="13" fillId="18" borderId="2" xfId="0" applyFont="1" applyFill="1" applyBorder="1" applyAlignment="1">
      <alignment horizontal="center" vertical="center" textRotation="90" wrapText="1"/>
    </xf>
    <xf numFmtId="0" fontId="13" fillId="18" borderId="4" xfId="0" applyFont="1" applyFill="1" applyBorder="1" applyAlignment="1">
      <alignment horizontal="center" vertical="center" textRotation="90" wrapText="1"/>
    </xf>
    <xf numFmtId="0" fontId="13" fillId="18" borderId="5" xfId="0" applyFont="1" applyFill="1" applyBorder="1" applyAlignment="1">
      <alignment horizontal="center" vertical="center" textRotation="90" wrapText="1"/>
    </xf>
    <xf numFmtId="0" fontId="22" fillId="24" borderId="2" xfId="0" applyFont="1" applyFill="1" applyBorder="1" applyAlignment="1">
      <alignment horizontal="center" vertical="center" textRotation="90" wrapText="1"/>
    </xf>
    <xf numFmtId="0" fontId="22" fillId="24" borderId="4" xfId="0" applyFont="1" applyFill="1" applyBorder="1" applyAlignment="1">
      <alignment horizontal="center" vertical="center" textRotation="90" wrapText="1"/>
    </xf>
    <xf numFmtId="0" fontId="22" fillId="24" borderId="5" xfId="0" applyFont="1" applyFill="1" applyBorder="1" applyAlignment="1">
      <alignment horizontal="center" vertical="center" textRotation="90" wrapText="1"/>
    </xf>
    <xf numFmtId="0" fontId="13" fillId="19" borderId="2" xfId="0" applyFont="1" applyFill="1" applyBorder="1" applyAlignment="1">
      <alignment horizontal="center" vertical="center" textRotation="90" wrapText="1"/>
    </xf>
    <xf numFmtId="0" fontId="13" fillId="19" borderId="4" xfId="0" applyFont="1" applyFill="1" applyBorder="1" applyAlignment="1">
      <alignment horizontal="center" vertical="center" textRotation="90" wrapText="1"/>
    </xf>
    <xf numFmtId="0" fontId="13" fillId="19" borderId="5" xfId="0" applyFont="1" applyFill="1" applyBorder="1" applyAlignment="1">
      <alignment horizontal="center" vertical="center" textRotation="90" wrapText="1"/>
    </xf>
    <xf numFmtId="0" fontId="13" fillId="24" borderId="2" xfId="0" applyFont="1" applyFill="1" applyBorder="1" applyAlignment="1">
      <alignment horizontal="center" textRotation="90" wrapText="1"/>
    </xf>
    <xf numFmtId="0" fontId="13" fillId="24" borderId="4" xfId="0" applyFont="1" applyFill="1" applyBorder="1" applyAlignment="1">
      <alignment horizontal="center" textRotation="90" wrapText="1"/>
    </xf>
    <xf numFmtId="0" fontId="13" fillId="24" borderId="5" xfId="0" applyFont="1" applyFill="1" applyBorder="1" applyAlignment="1">
      <alignment horizontal="center" textRotation="90" wrapText="1"/>
    </xf>
    <xf numFmtId="0" fontId="44" fillId="10" borderId="6" xfId="0" applyFont="1" applyFill="1" applyBorder="1" applyAlignment="1">
      <alignment horizontal="center" vertical="center"/>
    </xf>
    <xf numFmtId="0" fontId="44" fillId="10" borderId="56" xfId="0" applyFont="1" applyFill="1" applyBorder="1" applyAlignment="1">
      <alignment horizontal="center" vertical="center"/>
    </xf>
    <xf numFmtId="0" fontId="44" fillId="10" borderId="55" xfId="0" applyFont="1" applyFill="1" applyBorder="1" applyAlignment="1">
      <alignment horizontal="center" vertical="center"/>
    </xf>
    <xf numFmtId="0" fontId="44" fillId="10" borderId="8" xfId="0" applyFont="1" applyFill="1" applyBorder="1" applyAlignment="1">
      <alignment horizontal="center" vertical="center"/>
    </xf>
    <xf numFmtId="0" fontId="44" fillId="10" borderId="29" xfId="0" applyFont="1" applyFill="1" applyBorder="1" applyAlignment="1">
      <alignment horizontal="center" vertical="center"/>
    </xf>
    <xf numFmtId="0" fontId="44" fillId="10" borderId="48" xfId="0" applyFont="1" applyFill="1" applyBorder="1" applyAlignment="1">
      <alignment horizontal="center" vertical="center"/>
    </xf>
    <xf numFmtId="0" fontId="16" fillId="17" borderId="6" xfId="0" applyFont="1" applyFill="1" applyBorder="1" applyAlignment="1">
      <alignment horizontal="center" vertical="center"/>
    </xf>
    <xf numFmtId="0" fontId="16" fillId="17" borderId="56" xfId="0" applyFont="1" applyFill="1" applyBorder="1" applyAlignment="1">
      <alignment horizontal="center" vertical="center"/>
    </xf>
    <xf numFmtId="0" fontId="16" fillId="17" borderId="55" xfId="0" applyFont="1" applyFill="1" applyBorder="1" applyAlignment="1">
      <alignment horizontal="center" vertical="center"/>
    </xf>
    <xf numFmtId="0" fontId="13" fillId="3" borderId="2" xfId="0" applyFont="1" applyFill="1" applyBorder="1" applyAlignment="1">
      <alignment horizontal="center" vertical="center" textRotation="90" wrapText="1"/>
    </xf>
    <xf numFmtId="0" fontId="13" fillId="3" borderId="4" xfId="0" applyFont="1" applyFill="1" applyBorder="1" applyAlignment="1">
      <alignment horizontal="center" vertical="center" textRotation="90" wrapText="1"/>
    </xf>
    <xf numFmtId="0" fontId="13" fillId="3" borderId="5" xfId="0" applyFont="1" applyFill="1" applyBorder="1" applyAlignment="1">
      <alignment horizontal="center" vertical="center" textRotation="90" wrapText="1"/>
    </xf>
    <xf numFmtId="0" fontId="13" fillId="0" borderId="2"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13" fillId="0" borderId="2" xfId="0" applyFont="1" applyBorder="1" applyAlignment="1">
      <alignment horizontal="center" textRotation="90" wrapText="1"/>
    </xf>
    <xf numFmtId="0" fontId="13" fillId="0" borderId="4" xfId="0" applyFont="1" applyBorder="1" applyAlignment="1">
      <alignment horizontal="center" textRotation="90" wrapText="1"/>
    </xf>
    <xf numFmtId="0" fontId="13" fillId="0" borderId="5" xfId="0" applyFont="1" applyBorder="1" applyAlignment="1">
      <alignment horizontal="center" textRotation="90" wrapText="1"/>
    </xf>
    <xf numFmtId="0" fontId="13" fillId="27" borderId="2" xfId="0" applyFont="1" applyFill="1" applyBorder="1" applyAlignment="1">
      <alignment horizontal="center" vertical="center" textRotation="90" wrapText="1"/>
    </xf>
    <xf numFmtId="0" fontId="13" fillId="27" borderId="4" xfId="0" applyFont="1" applyFill="1" applyBorder="1" applyAlignment="1">
      <alignment horizontal="center" vertical="center" textRotation="90" wrapText="1"/>
    </xf>
    <xf numFmtId="0" fontId="13" fillId="27" borderId="5" xfId="0" applyFont="1" applyFill="1" applyBorder="1" applyAlignment="1">
      <alignment horizontal="center" vertical="center" textRotation="90" wrapText="1"/>
    </xf>
    <xf numFmtId="0" fontId="13" fillId="0" borderId="2" xfId="0" applyFont="1" applyFill="1" applyBorder="1" applyAlignment="1">
      <alignment horizontal="center" vertical="center" textRotation="90" wrapText="1"/>
    </xf>
    <xf numFmtId="0" fontId="13" fillId="0" borderId="4" xfId="0" applyFont="1" applyFill="1" applyBorder="1" applyAlignment="1">
      <alignment horizontal="center" vertical="center" textRotation="90" wrapText="1"/>
    </xf>
    <xf numFmtId="0" fontId="13" fillId="0" borderId="5" xfId="0" applyFont="1" applyFill="1" applyBorder="1" applyAlignment="1">
      <alignment horizontal="center" vertical="center" textRotation="90" wrapText="1"/>
    </xf>
    <xf numFmtId="176" fontId="2" fillId="37" borderId="0" xfId="0" applyNumberFormat="1" applyFont="1" applyFill="1" applyAlignment="1">
      <alignment horizontal="left" wrapTex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9" fillId="4" borderId="2" xfId="0" applyFont="1" applyFill="1" applyBorder="1" applyAlignment="1">
      <alignment horizontal="center" vertical="center" textRotation="90" wrapText="1" readingOrder="1"/>
    </xf>
    <xf numFmtId="0" fontId="9" fillId="4" borderId="4" xfId="0" applyFont="1" applyFill="1" applyBorder="1" applyAlignment="1">
      <alignment horizontal="center" vertical="center" textRotation="90" wrapText="1" readingOrder="1"/>
    </xf>
    <xf numFmtId="0" fontId="9" fillId="4" borderId="5" xfId="0" applyFont="1" applyFill="1" applyBorder="1" applyAlignment="1">
      <alignment horizontal="center" vertical="center" textRotation="90" wrapText="1" readingOrder="1"/>
    </xf>
    <xf numFmtId="0" fontId="9" fillId="5" borderId="2" xfId="0" applyFont="1" applyFill="1" applyBorder="1" applyAlignment="1">
      <alignment horizontal="center" vertical="center" textRotation="90" wrapText="1" readingOrder="1"/>
    </xf>
    <xf numFmtId="0" fontId="9" fillId="5" borderId="4" xfId="0" applyFont="1" applyFill="1" applyBorder="1" applyAlignment="1">
      <alignment horizontal="center" vertical="center" textRotation="90" wrapText="1" readingOrder="1"/>
    </xf>
    <xf numFmtId="0" fontId="9" fillId="5" borderId="5" xfId="0" applyFont="1" applyFill="1" applyBorder="1" applyAlignment="1">
      <alignment horizontal="center" vertical="center" textRotation="90" wrapText="1" readingOrder="1"/>
    </xf>
    <xf numFmtId="0" fontId="9" fillId="6" borderId="2" xfId="0" applyFont="1" applyFill="1" applyBorder="1" applyAlignment="1">
      <alignment horizontal="center" vertical="center" textRotation="90" wrapText="1" readingOrder="1"/>
    </xf>
    <xf numFmtId="0" fontId="9" fillId="6" borderId="4" xfId="0" applyFont="1" applyFill="1" applyBorder="1" applyAlignment="1">
      <alignment horizontal="center" vertical="center" textRotation="90" wrapText="1" readingOrder="1"/>
    </xf>
    <xf numFmtId="0" fontId="9" fillId="6" borderId="5" xfId="0" applyFont="1" applyFill="1" applyBorder="1" applyAlignment="1">
      <alignment horizontal="center" vertical="center" textRotation="90" wrapText="1" readingOrder="1"/>
    </xf>
    <xf numFmtId="0" fontId="9" fillId="7" borderId="2" xfId="0" applyFont="1" applyFill="1" applyBorder="1" applyAlignment="1">
      <alignment horizontal="center" vertical="center" textRotation="90" wrapText="1" readingOrder="1"/>
    </xf>
    <xf numFmtId="0" fontId="9" fillId="7" borderId="4" xfId="0" applyFont="1" applyFill="1" applyBorder="1" applyAlignment="1">
      <alignment horizontal="center" vertical="center" textRotation="90" wrapText="1" readingOrder="1"/>
    </xf>
    <xf numFmtId="0" fontId="9" fillId="7" borderId="5" xfId="0" applyFont="1" applyFill="1" applyBorder="1" applyAlignment="1">
      <alignment horizontal="center" vertical="center" textRotation="90" wrapText="1" readingOrder="1"/>
    </xf>
    <xf numFmtId="0" fontId="9" fillId="3" borderId="10" xfId="0" applyFont="1" applyFill="1" applyBorder="1" applyAlignment="1">
      <alignment horizontal="center" vertical="center" textRotation="90" wrapText="1"/>
    </xf>
    <xf numFmtId="0" fontId="9" fillId="3" borderId="27" xfId="0" applyFont="1" applyFill="1" applyBorder="1" applyAlignment="1">
      <alignment horizontal="center" vertical="center" textRotation="90" wrapText="1"/>
    </xf>
    <xf numFmtId="0" fontId="9" fillId="3" borderId="28" xfId="0" applyFont="1" applyFill="1" applyBorder="1" applyAlignment="1">
      <alignment horizontal="center" vertical="center" textRotation="90" wrapText="1"/>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9" fillId="4" borderId="6" xfId="0" applyFont="1" applyFill="1" applyBorder="1" applyAlignment="1">
      <alignment horizontal="center" vertical="center" textRotation="90" wrapText="1" readingOrder="1"/>
    </xf>
    <xf numFmtId="0" fontId="9" fillId="4" borderId="7" xfId="0" applyFont="1" applyFill="1" applyBorder="1" applyAlignment="1">
      <alignment horizontal="center" vertical="center" textRotation="90" wrapText="1" readingOrder="1"/>
    </xf>
    <xf numFmtId="0" fontId="9" fillId="4" borderId="8" xfId="0" applyFont="1" applyFill="1" applyBorder="1" applyAlignment="1">
      <alignment horizontal="center" vertical="center" textRotation="90" wrapText="1" readingOrder="1"/>
    </xf>
    <xf numFmtId="0" fontId="9" fillId="5" borderId="6" xfId="0" applyFont="1" applyFill="1" applyBorder="1" applyAlignment="1">
      <alignment horizontal="center" vertical="center" textRotation="90" wrapText="1" readingOrder="1"/>
    </xf>
    <xf numFmtId="0" fontId="9" fillId="5" borderId="7" xfId="0" applyFont="1" applyFill="1" applyBorder="1" applyAlignment="1">
      <alignment horizontal="center" vertical="center" textRotation="90" wrapText="1" readingOrder="1"/>
    </xf>
    <xf numFmtId="0" fontId="9" fillId="5" borderId="8" xfId="0" applyFont="1" applyFill="1" applyBorder="1" applyAlignment="1">
      <alignment horizontal="center" vertical="center" textRotation="90" wrapText="1" readingOrder="1"/>
    </xf>
    <xf numFmtId="0" fontId="9" fillId="6" borderId="6" xfId="0" applyFont="1" applyFill="1" applyBorder="1" applyAlignment="1">
      <alignment horizontal="center" vertical="center" textRotation="90" wrapText="1" readingOrder="1"/>
    </xf>
    <xf numFmtId="0" fontId="9" fillId="6" borderId="7" xfId="0" applyFont="1" applyFill="1" applyBorder="1" applyAlignment="1">
      <alignment horizontal="center" vertical="center" textRotation="90" wrapText="1" readingOrder="1"/>
    </xf>
    <xf numFmtId="0" fontId="9" fillId="6" borderId="8" xfId="0" applyFont="1" applyFill="1" applyBorder="1" applyAlignment="1">
      <alignment horizontal="center" vertical="center" textRotation="90" wrapText="1" readingOrder="1"/>
    </xf>
    <xf numFmtId="0" fontId="9" fillId="7" borderId="6" xfId="0" applyFont="1" applyFill="1" applyBorder="1" applyAlignment="1">
      <alignment horizontal="center" vertical="center" textRotation="90" wrapText="1" readingOrder="1"/>
    </xf>
    <xf numFmtId="0" fontId="9" fillId="7" borderId="7" xfId="0" applyFont="1" applyFill="1" applyBorder="1" applyAlignment="1">
      <alignment horizontal="center" vertical="center" textRotation="90" wrapText="1" readingOrder="1"/>
    </xf>
    <xf numFmtId="0" fontId="9" fillId="7" borderId="8" xfId="0" applyFont="1" applyFill="1" applyBorder="1" applyAlignment="1">
      <alignment horizontal="center" vertical="center" textRotation="90" wrapText="1" readingOrder="1"/>
    </xf>
    <xf numFmtId="0" fontId="9" fillId="3" borderId="2" xfId="0" applyFont="1" applyFill="1" applyBorder="1" applyAlignment="1">
      <alignment horizontal="center" vertical="center" textRotation="90" wrapText="1"/>
    </xf>
    <xf numFmtId="0" fontId="9" fillId="3" borderId="4" xfId="0" applyFont="1" applyFill="1" applyBorder="1" applyAlignment="1">
      <alignment horizontal="center" vertical="center" textRotation="90" wrapText="1"/>
    </xf>
    <xf numFmtId="0" fontId="9" fillId="3" borderId="5" xfId="0" applyFont="1" applyFill="1" applyBorder="1" applyAlignment="1">
      <alignment horizontal="center" vertical="center" textRotation="90" wrapText="1"/>
    </xf>
    <xf numFmtId="0" fontId="9" fillId="15" borderId="6" xfId="0" applyFont="1" applyFill="1" applyBorder="1" applyAlignment="1">
      <alignment horizontal="center" vertical="center" textRotation="90" wrapText="1"/>
    </xf>
    <xf numFmtId="0" fontId="9" fillId="15" borderId="7" xfId="0" applyFont="1" applyFill="1" applyBorder="1" applyAlignment="1">
      <alignment horizontal="center" vertical="center" textRotation="90" wrapText="1"/>
    </xf>
    <xf numFmtId="0" fontId="9" fillId="15" borderId="8" xfId="0" applyFont="1" applyFill="1" applyBorder="1" applyAlignment="1">
      <alignment horizontal="center" vertical="center" textRotation="90" wrapText="1"/>
    </xf>
    <xf numFmtId="0" fontId="2" fillId="13" borderId="6" xfId="0" applyFont="1" applyFill="1" applyBorder="1" applyAlignment="1">
      <alignment horizontal="center"/>
    </xf>
    <xf numFmtId="0" fontId="2" fillId="13" borderId="56" xfId="0" applyFont="1" applyFill="1" applyBorder="1" applyAlignment="1">
      <alignment horizontal="center"/>
    </xf>
    <xf numFmtId="0" fontId="2" fillId="13" borderId="47" xfId="0" applyFont="1" applyFill="1" applyBorder="1" applyAlignment="1">
      <alignment horizontal="center"/>
    </xf>
    <xf numFmtId="0" fontId="2" fillId="13" borderId="65" xfId="0" applyFont="1" applyFill="1" applyBorder="1" applyAlignment="1">
      <alignment horizontal="center"/>
    </xf>
    <xf numFmtId="0" fontId="9" fillId="15" borderId="38" xfId="0" applyFont="1" applyFill="1" applyBorder="1" applyAlignment="1">
      <alignment horizontal="center" vertical="center" textRotation="90" wrapText="1"/>
    </xf>
    <xf numFmtId="0" fontId="9" fillId="15" borderId="39" xfId="0" applyFont="1" applyFill="1" applyBorder="1" applyAlignment="1">
      <alignment horizontal="center" vertical="center" textRotation="90" wrapText="1"/>
    </xf>
    <xf numFmtId="0" fontId="24" fillId="16" borderId="60" xfId="0" applyFont="1" applyFill="1" applyBorder="1" applyAlignment="1">
      <alignment horizontal="center"/>
    </xf>
    <xf numFmtId="0" fontId="24" fillId="16" borderId="61" xfId="0" applyFont="1" applyFill="1" applyBorder="1" applyAlignment="1">
      <alignment horizontal="center"/>
    </xf>
    <xf numFmtId="0" fontId="2" fillId="5" borderId="68" xfId="0" applyFont="1" applyFill="1" applyBorder="1" applyAlignment="1">
      <alignment horizontal="center"/>
    </xf>
    <xf numFmtId="0" fontId="2" fillId="5" borderId="64" xfId="0" applyFont="1" applyFill="1" applyBorder="1" applyAlignment="1">
      <alignment horizontal="center"/>
    </xf>
    <xf numFmtId="0" fontId="2" fillId="5" borderId="59" xfId="0" applyFont="1" applyFill="1" applyBorder="1" applyAlignment="1">
      <alignment horizontal="center"/>
    </xf>
    <xf numFmtId="0" fontId="2" fillId="5" borderId="0" xfId="0" applyFont="1" applyFill="1" applyBorder="1" applyAlignment="1">
      <alignment horizontal="center"/>
    </xf>
    <xf numFmtId="0" fontId="2" fillId="5" borderId="20" xfId="0" applyFont="1" applyFill="1" applyBorder="1" applyAlignment="1">
      <alignment horizontal="center"/>
    </xf>
    <xf numFmtId="0" fontId="24" fillId="16" borderId="62" xfId="0" applyFont="1" applyFill="1" applyBorder="1" applyAlignment="1">
      <alignment horizontal="center"/>
    </xf>
    <xf numFmtId="0" fontId="24" fillId="16" borderId="56" xfId="0" applyFont="1" applyFill="1" applyBorder="1" applyAlignment="1">
      <alignment horizontal="center"/>
    </xf>
    <xf numFmtId="0" fontId="24" fillId="16" borderId="63" xfId="0" applyFont="1" applyFill="1" applyBorder="1" applyAlignment="1">
      <alignment horizontal="center"/>
    </xf>
    <xf numFmtId="0" fontId="9" fillId="0" borderId="6" xfId="0" applyFont="1" applyBorder="1" applyAlignment="1">
      <alignment horizontal="center" vertical="center" textRotation="90"/>
    </xf>
    <xf numFmtId="0" fontId="9" fillId="0" borderId="7" xfId="0" applyFont="1" applyBorder="1" applyAlignment="1">
      <alignment horizontal="center" vertical="center" textRotation="90"/>
    </xf>
    <xf numFmtId="0" fontId="9" fillId="0" borderId="8" xfId="0" applyFont="1" applyBorder="1" applyAlignment="1">
      <alignment horizontal="center" vertical="center" textRotation="90"/>
    </xf>
    <xf numFmtId="0" fontId="24" fillId="16" borderId="9" xfId="0" applyFont="1" applyFill="1" applyBorder="1" applyAlignment="1">
      <alignment horizontal="center"/>
    </xf>
    <xf numFmtId="0" fontId="2" fillId="5" borderId="69" xfId="0" applyFont="1" applyFill="1" applyBorder="1" applyAlignment="1">
      <alignment horizontal="center"/>
    </xf>
    <xf numFmtId="0" fontId="2" fillId="13" borderId="37" xfId="0" applyFont="1" applyFill="1" applyBorder="1" applyAlignment="1">
      <alignment horizontal="center"/>
    </xf>
    <xf numFmtId="0" fontId="2" fillId="5" borderId="65" xfId="0" applyFont="1" applyFill="1" applyBorder="1" applyAlignment="1">
      <alignment horizontal="center"/>
    </xf>
    <xf numFmtId="0" fontId="2" fillId="5" borderId="56" xfId="0" applyFont="1" applyFill="1" applyBorder="1" applyAlignment="1">
      <alignment horizontal="center"/>
    </xf>
    <xf numFmtId="0" fontId="2" fillId="5" borderId="47" xfId="0" applyFont="1" applyFill="1" applyBorder="1" applyAlignment="1">
      <alignment horizontal="center"/>
    </xf>
    <xf numFmtId="0" fontId="24" fillId="16" borderId="68" xfId="0" applyFont="1" applyFill="1" applyBorder="1" applyAlignment="1">
      <alignment horizontal="center"/>
    </xf>
    <xf numFmtId="0" fontId="24" fillId="16" borderId="64" xfId="0" applyFont="1" applyFill="1" applyBorder="1" applyAlignment="1">
      <alignment horizontal="center"/>
    </xf>
    <xf numFmtId="0" fontId="24" fillId="16" borderId="69" xfId="0" applyFont="1" applyFill="1" applyBorder="1" applyAlignment="1">
      <alignment horizontal="center"/>
    </xf>
    <xf numFmtId="0" fontId="9" fillId="3" borderId="6"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9" fillId="3" borderId="8" xfId="0" applyFont="1" applyFill="1" applyBorder="1" applyAlignment="1">
      <alignment horizontal="center" vertical="center" textRotation="90" wrapText="1"/>
    </xf>
    <xf numFmtId="9" fontId="3" fillId="2" borderId="29" xfId="3" applyFont="1" applyFill="1" applyBorder="1" applyAlignment="1">
      <alignment wrapText="1"/>
    </xf>
    <xf numFmtId="0" fontId="2" fillId="5" borderId="71" xfId="0" applyFont="1" applyFill="1" applyBorder="1" applyAlignment="1">
      <alignment horizontal="center"/>
    </xf>
    <xf numFmtId="0" fontId="2" fillId="5" borderId="29" xfId="0" applyFont="1" applyFill="1" applyBorder="1" applyAlignment="1">
      <alignment horizontal="center"/>
    </xf>
    <xf numFmtId="0" fontId="2" fillId="5" borderId="42" xfId="0" applyFont="1" applyFill="1" applyBorder="1" applyAlignment="1">
      <alignment horizontal="center"/>
    </xf>
    <xf numFmtId="0" fontId="9" fillId="0" borderId="2" xfId="0" applyFont="1" applyBorder="1" applyAlignment="1">
      <alignment horizontal="center" vertical="center" textRotation="90"/>
    </xf>
    <xf numFmtId="0" fontId="9" fillId="0" borderId="4" xfId="0" applyFont="1" applyBorder="1" applyAlignment="1">
      <alignment horizontal="center" vertical="center" textRotation="90"/>
    </xf>
    <xf numFmtId="0" fontId="9" fillId="0" borderId="5" xfId="0" applyFont="1" applyBorder="1" applyAlignment="1">
      <alignment horizontal="center" vertical="center" textRotation="90"/>
    </xf>
    <xf numFmtId="0" fontId="2" fillId="5" borderId="66" xfId="0" applyFont="1" applyFill="1" applyBorder="1" applyAlignment="1">
      <alignment horizontal="center"/>
    </xf>
    <xf numFmtId="0" fontId="2" fillId="5" borderId="67" xfId="0" applyFont="1" applyFill="1" applyBorder="1" applyAlignment="1">
      <alignment horizontal="center"/>
    </xf>
    <xf numFmtId="0" fontId="2" fillId="5" borderId="35" xfId="0" applyFont="1" applyFill="1" applyBorder="1" applyAlignment="1">
      <alignment horizontal="center"/>
    </xf>
    <xf numFmtId="0" fontId="2" fillId="13" borderId="53" xfId="0" applyFont="1" applyFill="1" applyBorder="1" applyAlignment="1">
      <alignment horizontal="center"/>
    </xf>
    <xf numFmtId="0" fontId="2" fillId="13" borderId="50" xfId="0" applyFont="1" applyFill="1" applyBorder="1" applyAlignment="1">
      <alignment horizontal="center"/>
    </xf>
    <xf numFmtId="0" fontId="2" fillId="13" borderId="41" xfId="0" applyFont="1" applyFill="1" applyBorder="1" applyAlignment="1">
      <alignment horizontal="center"/>
    </xf>
    <xf numFmtId="0" fontId="2" fillId="13" borderId="40" xfId="0" applyFont="1" applyFill="1" applyBorder="1" applyAlignment="1">
      <alignment horizontal="center"/>
    </xf>
    <xf numFmtId="0" fontId="9" fillId="11" borderId="6" xfId="0" applyFont="1" applyFill="1" applyBorder="1" applyAlignment="1">
      <alignment horizontal="center" vertical="center" textRotation="90" wrapText="1" readingOrder="1"/>
    </xf>
    <xf numFmtId="0" fontId="9" fillId="11" borderId="7" xfId="0" applyFont="1" applyFill="1" applyBorder="1" applyAlignment="1">
      <alignment horizontal="center" vertical="center" textRotation="90" wrapText="1" readingOrder="1"/>
    </xf>
    <xf numFmtId="0" fontId="9" fillId="11" borderId="8" xfId="0" applyFont="1" applyFill="1" applyBorder="1" applyAlignment="1">
      <alignment horizontal="center" vertical="center" textRotation="90" wrapText="1" readingOrder="1"/>
    </xf>
  </cellXfs>
  <cellStyles count="5">
    <cellStyle name="Comma" xfId="1" builtinId="3"/>
    <cellStyle name="Currency" xfId="2" builtinId="4"/>
    <cellStyle name="Good" xfId="4" builtinId="26"/>
    <cellStyle name="Normal" xfId="0" builtinId="0"/>
    <cellStyle name="Percent" xfId="3" builtinId="5"/>
  </cellStyles>
  <dxfs count="6">
    <dxf>
      <font>
        <b/>
        <i val="0"/>
        <color rgb="FFFF0000"/>
      </font>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CFF"/>
      <color rgb="FFFF99FF"/>
      <color rgb="FFFFFF99"/>
      <color rgb="FFFFFF66"/>
      <color rgb="FF0000FF"/>
      <color rgb="FFB0E098"/>
      <color rgb="FF827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A5" workbookViewId="0">
      <selection activeCell="F20" sqref="F20:M20"/>
    </sheetView>
  </sheetViews>
  <sheetFormatPr defaultColWidth="16.109375" defaultRowHeight="14.4" x14ac:dyDescent="0.3"/>
  <cols>
    <col min="1" max="1" width="16.109375" bestFit="1" customWidth="1"/>
    <col min="2" max="2" width="20.109375" customWidth="1"/>
    <col min="3" max="3" width="12.109375" bestFit="1" customWidth="1"/>
    <col min="4" max="4" width="20.44140625" bestFit="1" customWidth="1"/>
    <col min="5" max="5" width="17.88671875" bestFit="1" customWidth="1"/>
  </cols>
  <sheetData>
    <row r="1" spans="1:16" ht="15" thickBot="1" x14ac:dyDescent="0.35"/>
    <row r="2" spans="1:16" ht="15" thickBot="1" x14ac:dyDescent="0.35">
      <c r="A2" s="392" t="s">
        <v>113</v>
      </c>
      <c r="B2" s="393" t="s">
        <v>116</v>
      </c>
      <c r="C2" s="393" t="s">
        <v>112</v>
      </c>
      <c r="D2" s="393" t="s">
        <v>114</v>
      </c>
      <c r="E2" s="175" t="s">
        <v>115</v>
      </c>
      <c r="F2" s="659" t="s">
        <v>125</v>
      </c>
      <c r="G2" s="660"/>
      <c r="H2" s="660"/>
      <c r="I2" s="660"/>
      <c r="J2" s="660"/>
      <c r="K2" s="660"/>
      <c r="L2" s="660"/>
      <c r="M2" s="661"/>
      <c r="N2" s="105"/>
      <c r="O2" s="105"/>
      <c r="P2" s="105"/>
    </row>
    <row r="3" spans="1:16" s="304" customFormat="1" ht="57.75" customHeight="1" thickBot="1" x14ac:dyDescent="0.35">
      <c r="A3" s="378" t="s">
        <v>150</v>
      </c>
      <c r="B3" s="379" t="s">
        <v>258</v>
      </c>
      <c r="C3" s="387">
        <v>44232</v>
      </c>
      <c r="D3" s="380" t="s">
        <v>259</v>
      </c>
      <c r="E3" s="381" t="s">
        <v>260</v>
      </c>
      <c r="F3" s="662" t="s">
        <v>261</v>
      </c>
      <c r="G3" s="663"/>
      <c r="H3" s="663"/>
      <c r="I3" s="663"/>
      <c r="J3" s="663"/>
      <c r="K3" s="663"/>
      <c r="L3" s="663"/>
      <c r="M3" s="664"/>
      <c r="N3" s="303"/>
      <c r="O3" s="303"/>
      <c r="P3" s="303"/>
    </row>
    <row r="4" spans="1:16" s="304" customFormat="1" ht="45" customHeight="1" thickBot="1" x14ac:dyDescent="0.35">
      <c r="A4" s="378" t="s">
        <v>151</v>
      </c>
      <c r="B4" s="379" t="s">
        <v>258</v>
      </c>
      <c r="C4" s="387">
        <v>44260</v>
      </c>
      <c r="D4" s="380" t="s">
        <v>259</v>
      </c>
      <c r="E4" s="381" t="s">
        <v>260</v>
      </c>
      <c r="F4" s="662" t="s">
        <v>265</v>
      </c>
      <c r="G4" s="663"/>
      <c r="H4" s="663"/>
      <c r="I4" s="663"/>
      <c r="J4" s="663"/>
      <c r="K4" s="663"/>
      <c r="L4" s="663"/>
      <c r="M4" s="664"/>
      <c r="N4" s="303"/>
      <c r="O4" s="303"/>
      <c r="P4" s="303"/>
    </row>
    <row r="5" spans="1:16" s="304" customFormat="1" x14ac:dyDescent="0.3">
      <c r="A5" s="382" t="s">
        <v>152</v>
      </c>
      <c r="B5" s="388" t="s">
        <v>258</v>
      </c>
      <c r="C5" s="389">
        <v>44294</v>
      </c>
      <c r="D5" s="390" t="s">
        <v>259</v>
      </c>
      <c r="E5" s="391" t="s">
        <v>260</v>
      </c>
      <c r="F5" s="665" t="s">
        <v>262</v>
      </c>
      <c r="G5" s="666"/>
      <c r="H5" s="666"/>
      <c r="I5" s="666"/>
      <c r="J5" s="666"/>
      <c r="K5" s="666"/>
      <c r="L5" s="666"/>
      <c r="M5" s="667"/>
      <c r="N5" s="303"/>
      <c r="O5" s="303"/>
      <c r="P5" s="303"/>
    </row>
    <row r="6" spans="1:16" s="304" customFormat="1" ht="59.1" customHeight="1" thickBot="1" x14ac:dyDescent="0.35">
      <c r="A6" s="383"/>
      <c r="B6" s="384"/>
      <c r="C6" s="385"/>
      <c r="D6" s="385"/>
      <c r="E6" s="386"/>
      <c r="F6" s="656" t="s">
        <v>263</v>
      </c>
      <c r="G6" s="657"/>
      <c r="H6" s="657"/>
      <c r="I6" s="657"/>
      <c r="J6" s="657"/>
      <c r="K6" s="657"/>
      <c r="L6" s="657"/>
      <c r="M6" s="658"/>
      <c r="N6" s="303"/>
      <c r="O6" s="303"/>
      <c r="P6" s="303"/>
    </row>
    <row r="7" spans="1:16" s="304" customFormat="1" ht="15" thickBot="1" x14ac:dyDescent="0.35">
      <c r="A7" s="378" t="s">
        <v>201</v>
      </c>
      <c r="B7" s="379" t="s">
        <v>258</v>
      </c>
      <c r="C7" s="387">
        <v>44323</v>
      </c>
      <c r="D7" s="380" t="s">
        <v>259</v>
      </c>
      <c r="E7" s="381" t="s">
        <v>260</v>
      </c>
      <c r="F7" s="665" t="s">
        <v>269</v>
      </c>
      <c r="G7" s="666"/>
      <c r="H7" s="666"/>
      <c r="I7" s="666"/>
      <c r="J7" s="666"/>
      <c r="K7" s="666"/>
      <c r="L7" s="666"/>
      <c r="M7" s="667"/>
      <c r="N7" s="303"/>
      <c r="O7" s="303"/>
      <c r="P7" s="303"/>
    </row>
    <row r="8" spans="1:16" s="304" customFormat="1" ht="29.4" thickBot="1" x14ac:dyDescent="0.35">
      <c r="A8" s="378" t="s">
        <v>44</v>
      </c>
      <c r="B8" s="417" t="s">
        <v>272</v>
      </c>
      <c r="C8" s="420">
        <v>44354</v>
      </c>
      <c r="D8" s="418" t="s">
        <v>259</v>
      </c>
      <c r="E8" s="419" t="s">
        <v>260</v>
      </c>
      <c r="F8" s="668" t="s">
        <v>273</v>
      </c>
      <c r="G8" s="669"/>
      <c r="H8" s="669"/>
      <c r="I8" s="669"/>
      <c r="J8" s="669"/>
      <c r="K8" s="669"/>
      <c r="L8" s="669"/>
      <c r="M8" s="670"/>
    </row>
    <row r="9" spans="1:16" s="304" customFormat="1" ht="14.4" customHeight="1" x14ac:dyDescent="0.3">
      <c r="A9" s="382" t="s">
        <v>117</v>
      </c>
      <c r="B9" s="635" t="s">
        <v>272</v>
      </c>
      <c r="C9" s="421">
        <v>44385</v>
      </c>
      <c r="D9" s="394" t="s">
        <v>259</v>
      </c>
      <c r="E9" s="395" t="s">
        <v>260</v>
      </c>
      <c r="F9" s="650" t="s">
        <v>274</v>
      </c>
      <c r="G9" s="651"/>
      <c r="H9" s="651"/>
      <c r="I9" s="651"/>
      <c r="J9" s="651"/>
      <c r="K9" s="651"/>
      <c r="L9" s="651"/>
      <c r="M9" s="652"/>
    </row>
    <row r="10" spans="1:16" s="304" customFormat="1" ht="29.4" customHeight="1" x14ac:dyDescent="0.3">
      <c r="A10" s="302"/>
      <c r="B10" s="636"/>
      <c r="C10" s="422"/>
      <c r="D10" s="396"/>
      <c r="E10" s="397"/>
      <c r="F10" s="640" t="s">
        <v>275</v>
      </c>
      <c r="G10" s="641"/>
      <c r="H10" s="641"/>
      <c r="I10" s="641"/>
      <c r="J10" s="641"/>
      <c r="K10" s="641"/>
      <c r="L10" s="641"/>
      <c r="M10" s="642"/>
    </row>
    <row r="11" spans="1:16" s="304" customFormat="1" ht="28.8" customHeight="1" x14ac:dyDescent="0.3">
      <c r="A11" s="302"/>
      <c r="B11" s="423"/>
      <c r="C11" s="424"/>
      <c r="D11" s="425"/>
      <c r="E11" s="426"/>
      <c r="F11" s="640" t="s">
        <v>276</v>
      </c>
      <c r="G11" s="641"/>
      <c r="H11" s="641"/>
      <c r="I11" s="641"/>
      <c r="J11" s="641"/>
      <c r="K11" s="641"/>
      <c r="L11" s="641"/>
      <c r="M11" s="642"/>
    </row>
    <row r="12" spans="1:16" s="304" customFormat="1" ht="28.8" customHeight="1" thickBot="1" x14ac:dyDescent="0.35">
      <c r="A12" s="383"/>
      <c r="B12" s="384"/>
      <c r="C12" s="427"/>
      <c r="D12" s="385"/>
      <c r="E12" s="386"/>
      <c r="F12" s="637" t="s">
        <v>277</v>
      </c>
      <c r="G12" s="638"/>
      <c r="H12" s="638"/>
      <c r="I12" s="638"/>
      <c r="J12" s="638"/>
      <c r="K12" s="638"/>
      <c r="L12" s="638"/>
      <c r="M12" s="639"/>
    </row>
    <row r="13" spans="1:16" s="304" customFormat="1" ht="28.35" customHeight="1" x14ac:dyDescent="0.3">
      <c r="A13" s="382" t="s">
        <v>118</v>
      </c>
      <c r="B13" s="388" t="s">
        <v>282</v>
      </c>
      <c r="C13" s="389">
        <v>44414</v>
      </c>
      <c r="D13" s="390" t="s">
        <v>259</v>
      </c>
      <c r="E13" s="391" t="s">
        <v>260</v>
      </c>
      <c r="F13" s="650" t="s">
        <v>278</v>
      </c>
      <c r="G13" s="651"/>
      <c r="H13" s="651"/>
      <c r="I13" s="651"/>
      <c r="J13" s="651"/>
      <c r="K13" s="651"/>
      <c r="L13" s="651"/>
      <c r="M13" s="652"/>
    </row>
    <row r="14" spans="1:16" s="304" customFormat="1" x14ac:dyDescent="0.3">
      <c r="A14" s="302"/>
      <c r="B14" s="398"/>
      <c r="C14" s="428"/>
      <c r="D14" s="399"/>
      <c r="E14" s="400"/>
      <c r="F14" s="644" t="s">
        <v>279</v>
      </c>
      <c r="G14" s="645"/>
      <c r="H14" s="645"/>
      <c r="I14" s="645"/>
      <c r="J14" s="645"/>
      <c r="K14" s="645"/>
      <c r="L14" s="645"/>
      <c r="M14" s="646"/>
    </row>
    <row r="15" spans="1:16" s="304" customFormat="1" x14ac:dyDescent="0.3">
      <c r="A15" s="302"/>
      <c r="B15" s="398"/>
      <c r="C15" s="428"/>
      <c r="D15" s="399"/>
      <c r="E15" s="400"/>
      <c r="F15" s="644" t="s">
        <v>280</v>
      </c>
      <c r="G15" s="645"/>
      <c r="H15" s="645"/>
      <c r="I15" s="645"/>
      <c r="J15" s="645"/>
      <c r="K15" s="645"/>
      <c r="L15" s="645"/>
      <c r="M15" s="646"/>
    </row>
    <row r="16" spans="1:16" s="304" customFormat="1" ht="15" thickBot="1" x14ac:dyDescent="0.35">
      <c r="A16" s="383"/>
      <c r="B16" s="431"/>
      <c r="C16" s="432"/>
      <c r="D16" s="433"/>
      <c r="E16" s="434"/>
      <c r="F16" s="653" t="s">
        <v>281</v>
      </c>
      <c r="G16" s="654"/>
      <c r="H16" s="654"/>
      <c r="I16" s="654"/>
      <c r="J16" s="654"/>
      <c r="K16" s="654"/>
      <c r="L16" s="654"/>
      <c r="M16" s="655"/>
    </row>
    <row r="17" spans="1:16" s="304" customFormat="1" x14ac:dyDescent="0.3">
      <c r="A17" s="302" t="s">
        <v>119</v>
      </c>
      <c r="B17" s="398" t="s">
        <v>282</v>
      </c>
      <c r="C17" s="428">
        <v>44447</v>
      </c>
      <c r="D17" s="399" t="s">
        <v>259</v>
      </c>
      <c r="E17" s="400" t="s">
        <v>260</v>
      </c>
      <c r="F17" s="644" t="s">
        <v>283</v>
      </c>
      <c r="G17" s="645"/>
      <c r="H17" s="645"/>
      <c r="I17" s="645"/>
      <c r="J17" s="645"/>
      <c r="K17" s="645"/>
      <c r="L17" s="645"/>
      <c r="M17" s="646"/>
    </row>
    <row r="18" spans="1:16" s="304" customFormat="1" x14ac:dyDescent="0.3">
      <c r="A18" s="302"/>
      <c r="B18" s="398"/>
      <c r="C18" s="428"/>
      <c r="D18" s="399"/>
      <c r="E18" s="400"/>
      <c r="F18" s="436" t="s">
        <v>279</v>
      </c>
      <c r="G18" s="437"/>
      <c r="H18" s="437"/>
      <c r="I18" s="437"/>
      <c r="J18" s="437"/>
      <c r="K18" s="437"/>
      <c r="L18" s="437"/>
      <c r="M18" s="438"/>
    </row>
    <row r="19" spans="1:16" s="304" customFormat="1" ht="28.2" customHeight="1" thickBot="1" x14ac:dyDescent="0.35">
      <c r="A19" s="302"/>
      <c r="B19" s="398"/>
      <c r="C19" s="428"/>
      <c r="D19" s="399"/>
      <c r="E19" s="400"/>
      <c r="F19" s="656" t="s">
        <v>284</v>
      </c>
      <c r="G19" s="657"/>
      <c r="H19" s="657"/>
      <c r="I19" s="657"/>
      <c r="J19" s="657"/>
      <c r="K19" s="657"/>
      <c r="L19" s="657"/>
      <c r="M19" s="658"/>
    </row>
    <row r="20" spans="1:16" s="304" customFormat="1" ht="58.35" customHeight="1" thickBot="1" x14ac:dyDescent="0.35">
      <c r="A20" s="378" t="s">
        <v>120</v>
      </c>
      <c r="B20" s="379"/>
      <c r="C20" s="387"/>
      <c r="D20" s="380"/>
      <c r="E20" s="381"/>
      <c r="F20" s="647"/>
      <c r="G20" s="648"/>
      <c r="H20" s="648"/>
      <c r="I20" s="648"/>
      <c r="J20" s="648"/>
      <c r="K20" s="648"/>
      <c r="L20" s="648"/>
      <c r="M20" s="649"/>
    </row>
    <row r="21" spans="1:16" s="304" customFormat="1" ht="29.4" customHeight="1" thickBot="1" x14ac:dyDescent="0.35">
      <c r="A21" s="378" t="s">
        <v>121</v>
      </c>
      <c r="B21" s="379"/>
      <c r="C21" s="387"/>
      <c r="D21" s="380"/>
      <c r="E21" s="381"/>
      <c r="F21" s="647"/>
      <c r="G21" s="648"/>
      <c r="H21" s="648"/>
      <c r="I21" s="648"/>
      <c r="J21" s="648"/>
      <c r="K21" s="648"/>
      <c r="L21" s="648"/>
      <c r="M21" s="649"/>
      <c r="N21" s="321"/>
      <c r="O21" s="321"/>
      <c r="P21" s="321"/>
    </row>
    <row r="22" spans="1:16" s="304" customFormat="1" ht="43.65" customHeight="1" x14ac:dyDescent="0.3">
      <c r="A22" s="401" t="s">
        <v>122</v>
      </c>
      <c r="B22" s="388"/>
      <c r="C22" s="389"/>
      <c r="D22" s="390"/>
      <c r="E22" s="391"/>
      <c r="F22" s="650"/>
      <c r="G22" s="651"/>
      <c r="H22" s="651"/>
      <c r="I22" s="651"/>
      <c r="J22" s="651"/>
      <c r="K22" s="651"/>
      <c r="L22" s="651"/>
      <c r="M22" s="652"/>
    </row>
    <row r="23" spans="1:16" s="304" customFormat="1" ht="15" thickBot="1" x14ac:dyDescent="0.35">
      <c r="A23" s="402"/>
      <c r="B23" s="403"/>
      <c r="C23" s="427"/>
      <c r="D23" s="404"/>
      <c r="E23" s="405"/>
      <c r="F23" s="406"/>
      <c r="G23" s="407"/>
      <c r="H23" s="407"/>
      <c r="I23" s="407"/>
      <c r="J23" s="407"/>
      <c r="K23" s="407"/>
      <c r="L23" s="407"/>
      <c r="M23" s="429"/>
    </row>
    <row r="24" spans="1:16" s="304" customFormat="1" ht="43.65" customHeight="1" thickBot="1" x14ac:dyDescent="0.35">
      <c r="A24" s="383" t="s">
        <v>123</v>
      </c>
      <c r="B24" s="384"/>
      <c r="C24" s="430"/>
      <c r="D24" s="385"/>
      <c r="E24" s="386"/>
      <c r="F24" s="647"/>
      <c r="G24" s="648"/>
      <c r="H24" s="648"/>
      <c r="I24" s="648"/>
      <c r="J24" s="648"/>
      <c r="K24" s="648"/>
      <c r="L24" s="648"/>
      <c r="M24" s="649"/>
    </row>
    <row r="25" spans="1:16" x14ac:dyDescent="0.3">
      <c r="A25" s="1"/>
    </row>
    <row r="26" spans="1:16" x14ac:dyDescent="0.3">
      <c r="A26" s="1"/>
    </row>
    <row r="27" spans="1:16" x14ac:dyDescent="0.3">
      <c r="A27" s="643" t="s">
        <v>208</v>
      </c>
      <c r="B27" s="643"/>
    </row>
  </sheetData>
  <mergeCells count="23">
    <mergeCell ref="F2:M2"/>
    <mergeCell ref="F4:M4"/>
    <mergeCell ref="F5:M5"/>
    <mergeCell ref="F6:M6"/>
    <mergeCell ref="F13:M13"/>
    <mergeCell ref="F3:M3"/>
    <mergeCell ref="F7:M7"/>
    <mergeCell ref="F8:M8"/>
    <mergeCell ref="F9:M9"/>
    <mergeCell ref="F10:M10"/>
    <mergeCell ref="B9:B10"/>
    <mergeCell ref="F12:M12"/>
    <mergeCell ref="F11:M11"/>
    <mergeCell ref="A27:B27"/>
    <mergeCell ref="F17:M17"/>
    <mergeCell ref="F20:M20"/>
    <mergeCell ref="F21:M21"/>
    <mergeCell ref="F22:M22"/>
    <mergeCell ref="F24:M24"/>
    <mergeCell ref="F15:M15"/>
    <mergeCell ref="F14:M14"/>
    <mergeCell ref="F16:M16"/>
    <mergeCell ref="F19:M1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34998626667073579"/>
  </sheetPr>
  <dimension ref="A1:AC112"/>
  <sheetViews>
    <sheetView topLeftCell="A10" zoomScale="80" zoomScaleNormal="80" workbookViewId="0">
      <selection activeCell="F59" sqref="F59"/>
    </sheetView>
  </sheetViews>
  <sheetFormatPr defaultRowHeight="14.4" x14ac:dyDescent="0.3"/>
  <cols>
    <col min="1" max="1" width="10.5546875" customWidth="1"/>
    <col min="2" max="2" width="24.88671875" customWidth="1"/>
    <col min="3" max="11" width="14.44140625" customWidth="1"/>
    <col min="12" max="16" width="14.109375" bestFit="1" customWidth="1"/>
    <col min="17" max="27" width="14.109375" customWidth="1"/>
    <col min="28" max="29" width="10.5546875" bestFit="1"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75">
        <f>' 1M - RES'!C2</f>
        <v>0.85</v>
      </c>
      <c r="D2" s="75">
        <f>C2</f>
        <v>0.85</v>
      </c>
      <c r="E2" s="130">
        <f t="shared" ref="E2:AA2" si="0">D2</f>
        <v>0.85</v>
      </c>
      <c r="F2" s="139">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5" thickBot="1" x14ac:dyDescent="0.35">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9" ht="15.75" customHeight="1" thickBot="1" x14ac:dyDescent="0.35">
      <c r="A4" s="779" t="s">
        <v>14</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20</v>
      </c>
      <c r="C5" s="3">
        <f>'BIZ kWh ENTRY'!C164</f>
        <v>0</v>
      </c>
      <c r="D5" s="3">
        <f>'BIZ kWh ENTRY'!D164</f>
        <v>0</v>
      </c>
      <c r="E5" s="3">
        <f>'BIZ kWh ENTRY'!E164</f>
        <v>0</v>
      </c>
      <c r="F5" s="3">
        <f>'BIZ kWh ENTRY'!F164</f>
        <v>415991</v>
      </c>
      <c r="G5" s="3">
        <f>'BIZ kWh ENTRY'!G164</f>
        <v>-415991</v>
      </c>
      <c r="H5" s="3">
        <f>'BIZ kWh ENTRY'!H164</f>
        <v>0</v>
      </c>
      <c r="I5" s="3">
        <f>'BIZ kWh ENTRY'!I164</f>
        <v>0</v>
      </c>
      <c r="J5" s="3">
        <f>'BIZ kWh ENTRY'!J164</f>
        <v>0</v>
      </c>
      <c r="K5" s="3">
        <f>'BIZ kWh ENTRY'!K164</f>
        <v>0</v>
      </c>
      <c r="L5" s="3">
        <f>'BIZ kWh ENTRY'!L164</f>
        <v>0</v>
      </c>
      <c r="M5" s="3">
        <f>'BIZ kWh ENTRY'!M164</f>
        <v>29627.528602437327</v>
      </c>
      <c r="N5" s="3">
        <f>'BIZ kWh ENTRY'!N164</f>
        <v>136383.28896500336</v>
      </c>
      <c r="O5" s="170"/>
      <c r="P5" s="170"/>
      <c r="Q5" s="170"/>
      <c r="R5" s="170"/>
      <c r="S5" s="170"/>
      <c r="T5" s="170"/>
      <c r="U5" s="170"/>
      <c r="V5" s="170"/>
      <c r="W5" s="170"/>
      <c r="X5" s="170"/>
      <c r="Y5" s="170"/>
      <c r="Z5" s="170"/>
      <c r="AA5" s="170"/>
    </row>
    <row r="6" spans="1:29" x14ac:dyDescent="0.3">
      <c r="A6" s="780"/>
      <c r="B6" s="12" t="s">
        <v>0</v>
      </c>
      <c r="C6" s="3">
        <f>'BIZ kWh ENTRY'!C165</f>
        <v>0</v>
      </c>
      <c r="D6" s="3">
        <f>'BIZ kWh ENTRY'!D165</f>
        <v>0</v>
      </c>
      <c r="E6" s="3">
        <f>'BIZ kWh ENTRY'!E165</f>
        <v>0</v>
      </c>
      <c r="F6" s="3">
        <f>'BIZ kWh ENTRY'!F165</f>
        <v>0</v>
      </c>
      <c r="G6" s="3">
        <f>'BIZ kWh ENTRY'!G165</f>
        <v>0</v>
      </c>
      <c r="H6" s="3">
        <f>'BIZ kWh ENTRY'!H165</f>
        <v>0</v>
      </c>
      <c r="I6" s="3">
        <f>'BIZ kWh ENTRY'!I165</f>
        <v>0</v>
      </c>
      <c r="J6" s="3">
        <f>'BIZ kWh ENTRY'!J165</f>
        <v>0</v>
      </c>
      <c r="K6" s="3">
        <f>'BIZ kWh ENTRY'!K165</f>
        <v>0</v>
      </c>
      <c r="L6" s="3">
        <f>'BIZ kWh ENTRY'!L165</f>
        <v>0</v>
      </c>
      <c r="M6" s="3">
        <f>'BIZ kWh ENTRY'!M165</f>
        <v>188.26847321537346</v>
      </c>
      <c r="N6" s="3">
        <f>'BIZ kWh ENTRY'!N165</f>
        <v>709.09548669701178</v>
      </c>
      <c r="O6" s="170"/>
      <c r="P6" s="170"/>
      <c r="Q6" s="170"/>
      <c r="R6" s="170"/>
      <c r="S6" s="170"/>
      <c r="T6" s="170"/>
      <c r="U6" s="170"/>
      <c r="V6" s="170"/>
      <c r="W6" s="170"/>
      <c r="X6" s="170"/>
      <c r="Y6" s="170"/>
      <c r="Z6" s="170"/>
      <c r="AA6" s="170"/>
    </row>
    <row r="7" spans="1:29" x14ac:dyDescent="0.3">
      <c r="A7" s="780"/>
      <c r="B7" s="11" t="s">
        <v>21</v>
      </c>
      <c r="C7" s="3">
        <f>'BIZ kWh ENTRY'!C166</f>
        <v>0</v>
      </c>
      <c r="D7" s="3">
        <f>'BIZ kWh ENTRY'!D166</f>
        <v>0</v>
      </c>
      <c r="E7" s="3">
        <f>'BIZ kWh ENTRY'!E166</f>
        <v>0</v>
      </c>
      <c r="F7" s="3">
        <f>'BIZ kWh ENTRY'!F166</f>
        <v>0</v>
      </c>
      <c r="G7" s="3">
        <f>'BIZ kWh ENTRY'!G166</f>
        <v>0</v>
      </c>
      <c r="H7" s="3">
        <f>'BIZ kWh ENTRY'!H166</f>
        <v>0</v>
      </c>
      <c r="I7" s="3">
        <f>'BIZ kWh ENTRY'!I166</f>
        <v>0</v>
      </c>
      <c r="J7" s="3">
        <f>'BIZ kWh ENTRY'!J166</f>
        <v>0</v>
      </c>
      <c r="K7" s="3">
        <f>'BIZ kWh ENTRY'!K166</f>
        <v>0</v>
      </c>
      <c r="L7" s="3">
        <f>'BIZ kWh ENTRY'!L166</f>
        <v>0</v>
      </c>
      <c r="M7" s="3">
        <f>'BIZ kWh ENTRY'!M166</f>
        <v>1407.6303471813894</v>
      </c>
      <c r="N7" s="3">
        <f>'BIZ kWh ENTRY'!N166</f>
        <v>6541.4067669900969</v>
      </c>
      <c r="O7" s="170"/>
      <c r="P7" s="170"/>
      <c r="Q7" s="170"/>
      <c r="R7" s="170"/>
      <c r="S7" s="170"/>
      <c r="T7" s="170"/>
      <c r="U7" s="170"/>
      <c r="V7" s="170"/>
      <c r="W7" s="170"/>
      <c r="X7" s="170"/>
      <c r="Y7" s="170"/>
      <c r="Z7" s="170"/>
      <c r="AA7" s="170"/>
    </row>
    <row r="8" spans="1:29" x14ac:dyDescent="0.3">
      <c r="A8" s="780"/>
      <c r="B8" s="11" t="s">
        <v>1</v>
      </c>
      <c r="C8" s="3">
        <f>'BIZ kWh ENTRY'!C167</f>
        <v>0</v>
      </c>
      <c r="D8" s="3">
        <f>'BIZ kWh ENTRY'!D167</f>
        <v>1508</v>
      </c>
      <c r="E8" s="3">
        <f>'BIZ kWh ENTRY'!E167</f>
        <v>29996</v>
      </c>
      <c r="F8" s="3">
        <f>'BIZ kWh ENTRY'!F167</f>
        <v>107071</v>
      </c>
      <c r="G8" s="3">
        <f>'BIZ kWh ENTRY'!G167</f>
        <v>-6168</v>
      </c>
      <c r="H8" s="3">
        <f>'BIZ kWh ENTRY'!H167</f>
        <v>43997</v>
      </c>
      <c r="I8" s="3">
        <f>'BIZ kWh ENTRY'!I167</f>
        <v>37673</v>
      </c>
      <c r="J8" s="3">
        <f>'BIZ kWh ENTRY'!J167</f>
        <v>22133</v>
      </c>
      <c r="K8" s="3">
        <f>'BIZ kWh ENTRY'!K167</f>
        <v>17438</v>
      </c>
      <c r="L8" s="3">
        <f>'BIZ kWh ENTRY'!L167</f>
        <v>121543</v>
      </c>
      <c r="M8" s="3">
        <f>'BIZ kWh ENTRY'!M167</f>
        <v>284871.18518027203</v>
      </c>
      <c r="N8" s="3">
        <f>'BIZ kWh ENTRY'!N167</f>
        <v>963133.75023940369</v>
      </c>
      <c r="O8" s="170"/>
      <c r="P8" s="170"/>
      <c r="Q8" s="170"/>
      <c r="R8" s="170"/>
      <c r="S8" s="170"/>
      <c r="T8" s="170"/>
      <c r="U8" s="170"/>
      <c r="V8" s="170"/>
      <c r="W8" s="170"/>
      <c r="X8" s="170"/>
      <c r="Y8" s="170"/>
      <c r="Z8" s="170"/>
      <c r="AA8" s="170"/>
    </row>
    <row r="9" spans="1:29" x14ac:dyDescent="0.3">
      <c r="A9" s="780"/>
      <c r="B9" s="12" t="s">
        <v>22</v>
      </c>
      <c r="C9" s="3">
        <f>'BIZ kWh ENTRY'!C168</f>
        <v>0</v>
      </c>
      <c r="D9" s="3">
        <f>'BIZ kWh ENTRY'!D168</f>
        <v>0</v>
      </c>
      <c r="E9" s="3">
        <f>'BIZ kWh ENTRY'!E168</f>
        <v>0</v>
      </c>
      <c r="F9" s="3">
        <f>'BIZ kWh ENTRY'!F168</f>
        <v>0</v>
      </c>
      <c r="G9" s="3">
        <f>'BIZ kWh ENTRY'!G168</f>
        <v>0</v>
      </c>
      <c r="H9" s="3">
        <f>'BIZ kWh ENTRY'!H168</f>
        <v>0</v>
      </c>
      <c r="I9" s="3">
        <f>'BIZ kWh ENTRY'!I168</f>
        <v>0</v>
      </c>
      <c r="J9" s="3">
        <f>'BIZ kWh ENTRY'!J168</f>
        <v>0</v>
      </c>
      <c r="K9" s="3">
        <f>'BIZ kWh ENTRY'!K168</f>
        <v>51917.84</v>
      </c>
      <c r="L9" s="3">
        <f>'BIZ kWh ENTRY'!L168</f>
        <v>0</v>
      </c>
      <c r="M9" s="3">
        <f>'BIZ kWh ENTRY'!M168</f>
        <v>35528.080837928894</v>
      </c>
      <c r="N9" s="3">
        <f>'BIZ kWh ENTRY'!N168</f>
        <v>123660.1575421212</v>
      </c>
      <c r="O9" s="170"/>
      <c r="P9" s="170"/>
      <c r="Q9" s="170"/>
      <c r="R9" s="170"/>
      <c r="S9" s="170"/>
      <c r="T9" s="170"/>
      <c r="U9" s="170"/>
      <c r="V9" s="170"/>
      <c r="W9" s="170"/>
      <c r="X9" s="170"/>
      <c r="Y9" s="170"/>
      <c r="Z9" s="170"/>
      <c r="AA9" s="170"/>
    </row>
    <row r="10" spans="1:29" x14ac:dyDescent="0.3">
      <c r="A10" s="780"/>
      <c r="B10" s="11" t="s">
        <v>9</v>
      </c>
      <c r="C10" s="3">
        <f>'BIZ kWh ENTRY'!C169</f>
        <v>0</v>
      </c>
      <c r="D10" s="3">
        <f>'BIZ kWh ENTRY'!D169</f>
        <v>0</v>
      </c>
      <c r="E10" s="3">
        <f>'BIZ kWh ENTRY'!E169</f>
        <v>0</v>
      </c>
      <c r="F10" s="3">
        <f>'BIZ kWh ENTRY'!F169</f>
        <v>0</v>
      </c>
      <c r="G10" s="3">
        <f>'BIZ kWh ENTRY'!G169</f>
        <v>0</v>
      </c>
      <c r="H10" s="3">
        <f>'BIZ kWh ENTRY'!H169</f>
        <v>0</v>
      </c>
      <c r="I10" s="3">
        <f>'BIZ kWh ENTRY'!I169</f>
        <v>0</v>
      </c>
      <c r="J10" s="3">
        <f>'BIZ kWh ENTRY'!J169</f>
        <v>0</v>
      </c>
      <c r="K10" s="3">
        <f>'BIZ kWh ENTRY'!K169</f>
        <v>0</v>
      </c>
      <c r="L10" s="3">
        <f>'BIZ kWh ENTRY'!L169</f>
        <v>0</v>
      </c>
      <c r="M10" s="3">
        <f>'BIZ kWh ENTRY'!M169</f>
        <v>366.90275988593555</v>
      </c>
      <c r="N10" s="3">
        <f>'BIZ kWh ENTRY'!N169</f>
        <v>1206.6482977494393</v>
      </c>
      <c r="O10" s="170"/>
      <c r="P10" s="170"/>
      <c r="Q10" s="170"/>
      <c r="R10" s="170"/>
      <c r="S10" s="170"/>
      <c r="T10" s="170"/>
      <c r="U10" s="170"/>
      <c r="V10" s="170"/>
      <c r="W10" s="170"/>
      <c r="X10" s="170"/>
      <c r="Y10" s="170"/>
      <c r="Z10" s="170"/>
      <c r="AA10" s="170"/>
    </row>
    <row r="11" spans="1:29" x14ac:dyDescent="0.3">
      <c r="A11" s="780"/>
      <c r="B11" s="11" t="s">
        <v>3</v>
      </c>
      <c r="C11" s="3">
        <f>'BIZ kWh ENTRY'!C170</f>
        <v>0</v>
      </c>
      <c r="D11" s="3">
        <f>'BIZ kWh ENTRY'!D170</f>
        <v>0</v>
      </c>
      <c r="E11" s="3">
        <f>'BIZ kWh ENTRY'!E170</f>
        <v>2730713</v>
      </c>
      <c r="F11" s="3">
        <f>'BIZ kWh ENTRY'!F170</f>
        <v>0</v>
      </c>
      <c r="G11" s="3">
        <f>'BIZ kWh ENTRY'!G170</f>
        <v>1305</v>
      </c>
      <c r="H11" s="3">
        <f>'BIZ kWh ENTRY'!H170</f>
        <v>1041</v>
      </c>
      <c r="I11" s="3">
        <f>'BIZ kWh ENTRY'!I170</f>
        <v>5493</v>
      </c>
      <c r="J11" s="3">
        <f>'BIZ kWh ENTRY'!J170</f>
        <v>10068</v>
      </c>
      <c r="K11" s="3">
        <f>'BIZ kWh ENTRY'!K170</f>
        <v>-2730203</v>
      </c>
      <c r="L11" s="3">
        <f>'BIZ kWh ENTRY'!L170</f>
        <v>24718</v>
      </c>
      <c r="M11" s="3">
        <f>'BIZ kWh ENTRY'!M170</f>
        <v>1986777.1397995451</v>
      </c>
      <c r="N11" s="3">
        <f>'BIZ kWh ENTRY'!N170</f>
        <v>5237339.5146262795</v>
      </c>
      <c r="O11" s="170"/>
      <c r="P11" s="170"/>
      <c r="Q11" s="170"/>
      <c r="R11" s="170"/>
      <c r="S11" s="170"/>
      <c r="T11" s="170"/>
      <c r="U11" s="170"/>
      <c r="V11" s="170"/>
      <c r="W11" s="170"/>
      <c r="X11" s="170"/>
      <c r="Y11" s="170"/>
      <c r="Z11" s="170"/>
      <c r="AA11" s="170"/>
    </row>
    <row r="12" spans="1:29" x14ac:dyDescent="0.3">
      <c r="A12" s="780"/>
      <c r="B12" s="11" t="s">
        <v>4</v>
      </c>
      <c r="C12" s="3">
        <f>'BIZ kWh ENTRY'!C171</f>
        <v>0</v>
      </c>
      <c r="D12" s="3">
        <f>'BIZ kWh ENTRY'!D171</f>
        <v>1247703</v>
      </c>
      <c r="E12" s="3">
        <f>'BIZ kWh ENTRY'!E171</f>
        <v>1555270</v>
      </c>
      <c r="F12" s="3">
        <f>'BIZ kWh ENTRY'!F171</f>
        <v>3543944</v>
      </c>
      <c r="G12" s="3">
        <f>'BIZ kWh ENTRY'!G171</f>
        <v>1396623.3</v>
      </c>
      <c r="H12" s="3">
        <f>'BIZ kWh ENTRY'!H171</f>
        <v>2540914.0300000003</v>
      </c>
      <c r="I12" s="3">
        <f>'BIZ kWh ENTRY'!I171</f>
        <v>2456878</v>
      </c>
      <c r="J12" s="3">
        <f>'BIZ kWh ENTRY'!J171</f>
        <v>2000353</v>
      </c>
      <c r="K12" s="3">
        <f>'BIZ kWh ENTRY'!K171</f>
        <v>2170783.1</v>
      </c>
      <c r="L12" s="3">
        <f>'BIZ kWh ENTRY'!L171</f>
        <v>1487190</v>
      </c>
      <c r="M12" s="3">
        <f>'BIZ kWh ENTRY'!M171</f>
        <v>4820448.6223938931</v>
      </c>
      <c r="N12" s="3">
        <f>'BIZ kWh ENTRY'!N171</f>
        <v>16039150.367119519</v>
      </c>
      <c r="O12" s="170"/>
      <c r="P12" s="170"/>
      <c r="Q12" s="170"/>
      <c r="R12" s="170"/>
      <c r="S12" s="170"/>
      <c r="T12" s="170"/>
      <c r="U12" s="170"/>
      <c r="V12" s="170"/>
      <c r="W12" s="170"/>
      <c r="X12" s="170"/>
      <c r="Y12" s="170"/>
      <c r="Z12" s="170"/>
      <c r="AA12" s="170"/>
    </row>
    <row r="13" spans="1:29" x14ac:dyDescent="0.3">
      <c r="A13" s="780"/>
      <c r="B13" s="11" t="s">
        <v>5</v>
      </c>
      <c r="C13" s="3">
        <f>'BIZ kWh ENTRY'!C172</f>
        <v>0</v>
      </c>
      <c r="D13" s="3">
        <f>'BIZ kWh ENTRY'!D172</f>
        <v>0</v>
      </c>
      <c r="E13" s="3">
        <f>'BIZ kWh ENTRY'!E172</f>
        <v>0</v>
      </c>
      <c r="F13" s="3">
        <f>'BIZ kWh ENTRY'!F172</f>
        <v>0</v>
      </c>
      <c r="G13" s="3">
        <f>'BIZ kWh ENTRY'!G172</f>
        <v>0</v>
      </c>
      <c r="H13" s="3">
        <f>'BIZ kWh ENTRY'!H172</f>
        <v>0</v>
      </c>
      <c r="I13" s="3">
        <f>'BIZ kWh ENTRY'!I172</f>
        <v>0</v>
      </c>
      <c r="J13" s="3">
        <f>'BIZ kWh ENTRY'!J172</f>
        <v>24344</v>
      </c>
      <c r="K13" s="3">
        <f>'BIZ kWh ENTRY'!K172</f>
        <v>0</v>
      </c>
      <c r="L13" s="3">
        <f>'BIZ kWh ENTRY'!L172</f>
        <v>67329</v>
      </c>
      <c r="M13" s="3">
        <f>'BIZ kWh ENTRY'!M172</f>
        <v>12515.582825657926</v>
      </c>
      <c r="N13" s="3">
        <f>'BIZ kWh ENTRY'!N172</f>
        <v>41160.515436343965</v>
      </c>
      <c r="O13" s="170"/>
      <c r="P13" s="170"/>
      <c r="Q13" s="170"/>
      <c r="R13" s="170"/>
      <c r="S13" s="170"/>
      <c r="T13" s="170"/>
      <c r="U13" s="170"/>
      <c r="V13" s="170"/>
      <c r="W13" s="170"/>
      <c r="X13" s="170"/>
      <c r="Y13" s="170"/>
      <c r="Z13" s="170"/>
      <c r="AA13" s="170"/>
    </row>
    <row r="14" spans="1:29" x14ac:dyDescent="0.3">
      <c r="A14" s="780"/>
      <c r="B14" s="11" t="s">
        <v>23</v>
      </c>
      <c r="C14" s="3">
        <f>'BIZ kWh ENTRY'!C173</f>
        <v>0</v>
      </c>
      <c r="D14" s="3">
        <f>'BIZ kWh ENTRY'!D173</f>
        <v>0</v>
      </c>
      <c r="E14" s="3">
        <f>'BIZ kWh ENTRY'!E173</f>
        <v>0</v>
      </c>
      <c r="F14" s="3">
        <f>'BIZ kWh ENTRY'!F173</f>
        <v>0</v>
      </c>
      <c r="G14" s="3">
        <f>'BIZ kWh ENTRY'!G173</f>
        <v>0</v>
      </c>
      <c r="H14" s="3">
        <f>'BIZ kWh ENTRY'!H173</f>
        <v>0</v>
      </c>
      <c r="I14" s="3">
        <f>'BIZ kWh ENTRY'!I173</f>
        <v>139760</v>
      </c>
      <c r="J14" s="3">
        <f>'BIZ kWh ENTRY'!J173</f>
        <v>0</v>
      </c>
      <c r="K14" s="3">
        <f>'BIZ kWh ENTRY'!K173</f>
        <v>0</v>
      </c>
      <c r="L14" s="3">
        <f>'BIZ kWh ENTRY'!L173</f>
        <v>0</v>
      </c>
      <c r="M14" s="3">
        <f>'BIZ kWh ENTRY'!M173</f>
        <v>21114.455207720839</v>
      </c>
      <c r="N14" s="3">
        <f>'BIZ kWh ENTRY'!N173</f>
        <v>98121.101504851453</v>
      </c>
      <c r="O14" s="170"/>
      <c r="P14" s="170"/>
      <c r="Q14" s="170"/>
      <c r="R14" s="170"/>
      <c r="S14" s="170"/>
      <c r="T14" s="170"/>
      <c r="U14" s="170"/>
      <c r="V14" s="170"/>
      <c r="W14" s="170"/>
      <c r="X14" s="170"/>
      <c r="Y14" s="170"/>
      <c r="Z14" s="170"/>
      <c r="AA14" s="170"/>
    </row>
    <row r="15" spans="1:29" x14ac:dyDescent="0.3">
      <c r="A15" s="780"/>
      <c r="B15" s="11" t="s">
        <v>24</v>
      </c>
      <c r="C15" s="3">
        <f>'BIZ kWh ENTRY'!C174</f>
        <v>0</v>
      </c>
      <c r="D15" s="3">
        <f>'BIZ kWh ENTRY'!D174</f>
        <v>0</v>
      </c>
      <c r="E15" s="3">
        <f>'BIZ kWh ENTRY'!E174</f>
        <v>0</v>
      </c>
      <c r="F15" s="3">
        <f>'BIZ kWh ENTRY'!F174</f>
        <v>0</v>
      </c>
      <c r="G15" s="3">
        <f>'BIZ kWh ENTRY'!G174</f>
        <v>0</v>
      </c>
      <c r="H15" s="3">
        <f>'BIZ kWh ENTRY'!H174</f>
        <v>0</v>
      </c>
      <c r="I15" s="3">
        <f>'BIZ kWh ENTRY'!I174</f>
        <v>0</v>
      </c>
      <c r="J15" s="3">
        <f>'BIZ kWh ENTRY'!J174</f>
        <v>0</v>
      </c>
      <c r="K15" s="3">
        <f>'BIZ kWh ENTRY'!K174</f>
        <v>0</v>
      </c>
      <c r="L15" s="3">
        <f>'BIZ kWh ENTRY'!L174</f>
        <v>0</v>
      </c>
      <c r="M15" s="3">
        <f>'BIZ kWh ENTRY'!M174</f>
        <v>0</v>
      </c>
      <c r="N15" s="3">
        <f>'BIZ kWh ENTRY'!N174</f>
        <v>0</v>
      </c>
      <c r="O15" s="170"/>
      <c r="P15" s="170"/>
      <c r="Q15" s="170"/>
      <c r="R15" s="170"/>
      <c r="S15" s="170"/>
      <c r="T15" s="170"/>
      <c r="U15" s="170"/>
      <c r="V15" s="170"/>
      <c r="W15" s="170"/>
      <c r="X15" s="170"/>
      <c r="Y15" s="170"/>
      <c r="Z15" s="170"/>
      <c r="AA15" s="170"/>
    </row>
    <row r="16" spans="1:29" x14ac:dyDescent="0.3">
      <c r="A16" s="780"/>
      <c r="B16" s="11" t="s">
        <v>7</v>
      </c>
      <c r="C16" s="3">
        <f>'BIZ kWh ENTRY'!C175</f>
        <v>0</v>
      </c>
      <c r="D16" s="3">
        <f>'BIZ kWh ENTRY'!D175</f>
        <v>5265</v>
      </c>
      <c r="E16" s="3">
        <f>'BIZ kWh ENTRY'!E175</f>
        <v>0</v>
      </c>
      <c r="F16" s="3">
        <f>'BIZ kWh ENTRY'!F175</f>
        <v>0</v>
      </c>
      <c r="G16" s="3">
        <f>'BIZ kWh ENTRY'!G175</f>
        <v>0</v>
      </c>
      <c r="H16" s="3">
        <f>'BIZ kWh ENTRY'!H175</f>
        <v>0</v>
      </c>
      <c r="I16" s="3">
        <f>'BIZ kWh ENTRY'!I175</f>
        <v>25618</v>
      </c>
      <c r="J16" s="3">
        <f>'BIZ kWh ENTRY'!J175</f>
        <v>11556</v>
      </c>
      <c r="K16" s="3">
        <f>'BIZ kWh ENTRY'!K175</f>
        <v>2738</v>
      </c>
      <c r="L16" s="3">
        <f>'BIZ kWh ENTRY'!L175</f>
        <v>5778</v>
      </c>
      <c r="M16" s="3">
        <f>'BIZ kWh ENTRY'!M175</f>
        <v>17363.860011161119</v>
      </c>
      <c r="N16" s="3">
        <f>'BIZ kWh ENTRY'!N175</f>
        <v>77796.33998824899</v>
      </c>
      <c r="O16" s="170"/>
      <c r="P16" s="170"/>
      <c r="Q16" s="170"/>
      <c r="R16" s="170"/>
      <c r="S16" s="170"/>
      <c r="T16" s="170"/>
      <c r="U16" s="170"/>
      <c r="V16" s="170"/>
      <c r="W16" s="170"/>
      <c r="X16" s="170"/>
      <c r="Y16" s="170"/>
      <c r="Z16" s="170"/>
      <c r="AA16" s="170"/>
    </row>
    <row r="17" spans="1:27" x14ac:dyDescent="0.3">
      <c r="A17" s="780"/>
      <c r="B17" s="11" t="s">
        <v>8</v>
      </c>
      <c r="C17" s="3">
        <f>'BIZ kWh ENTRY'!C176</f>
        <v>0</v>
      </c>
      <c r="D17" s="3">
        <f>'BIZ kWh ENTRY'!D176</f>
        <v>0</v>
      </c>
      <c r="E17" s="3">
        <f>'BIZ kWh ENTRY'!E176</f>
        <v>0</v>
      </c>
      <c r="F17" s="3">
        <f>'BIZ kWh ENTRY'!F176</f>
        <v>0</v>
      </c>
      <c r="G17" s="3">
        <f>'BIZ kWh ENTRY'!G176</f>
        <v>0</v>
      </c>
      <c r="H17" s="3">
        <f>'BIZ kWh ENTRY'!H176</f>
        <v>0</v>
      </c>
      <c r="I17" s="3">
        <f>'BIZ kWh ENTRY'!I176</f>
        <v>0</v>
      </c>
      <c r="J17" s="3">
        <f>'BIZ kWh ENTRY'!J176</f>
        <v>0</v>
      </c>
      <c r="K17" s="3">
        <f>'BIZ kWh ENTRY'!K176</f>
        <v>0</v>
      </c>
      <c r="L17" s="3">
        <f>'BIZ kWh ENTRY'!L176</f>
        <v>0</v>
      </c>
      <c r="M17" s="3">
        <f>'BIZ kWh ENTRY'!M176</f>
        <v>2649.0778259300587</v>
      </c>
      <c r="N17" s="3">
        <f>'BIZ kWh ENTRY'!N176</f>
        <v>11217.201864903403</v>
      </c>
      <c r="O17" s="170"/>
      <c r="P17" s="170"/>
      <c r="Q17" s="170"/>
      <c r="R17" s="170"/>
      <c r="S17" s="170"/>
      <c r="T17" s="170"/>
      <c r="U17" s="170"/>
      <c r="V17" s="170"/>
      <c r="W17" s="170"/>
      <c r="X17" s="170"/>
      <c r="Y17" s="170"/>
      <c r="Z17" s="170"/>
      <c r="AA17" s="170"/>
    </row>
    <row r="18" spans="1:27" x14ac:dyDescent="0.3">
      <c r="A18" s="780"/>
      <c r="B18" s="11" t="s">
        <v>11</v>
      </c>
      <c r="C18" s="3"/>
      <c r="D18" s="3"/>
      <c r="E18" s="257"/>
      <c r="F18" s="257"/>
      <c r="G18" s="257"/>
      <c r="H18" s="257"/>
      <c r="I18" s="257"/>
      <c r="J18" s="257"/>
      <c r="K18" s="257"/>
      <c r="L18" s="257"/>
      <c r="M18" s="257"/>
      <c r="N18" s="257"/>
      <c r="O18" s="170"/>
      <c r="P18" s="170"/>
      <c r="Q18" s="170"/>
      <c r="R18" s="170"/>
      <c r="S18" s="170"/>
      <c r="T18" s="170"/>
      <c r="U18" s="170"/>
      <c r="V18" s="170"/>
      <c r="W18" s="170"/>
      <c r="X18" s="170"/>
      <c r="Y18" s="170"/>
      <c r="Z18" s="170"/>
      <c r="AA18" s="170"/>
    </row>
    <row r="19" spans="1:27" ht="15" thickBot="1" x14ac:dyDescent="0.35">
      <c r="A19" s="781"/>
      <c r="B19" s="258" t="str">
        <f>' 1M - RES'!B16</f>
        <v>Monthly kWh</v>
      </c>
      <c r="C19" s="259">
        <f>SUM(C5:C18)</f>
        <v>0</v>
      </c>
      <c r="D19" s="259">
        <f t="shared" ref="D19:AA19" si="1">SUM(D5:D18)</f>
        <v>1254476</v>
      </c>
      <c r="E19" s="259">
        <f t="shared" si="1"/>
        <v>4315979</v>
      </c>
      <c r="F19" s="259">
        <f t="shared" si="1"/>
        <v>4067006</v>
      </c>
      <c r="G19" s="259">
        <f t="shared" si="1"/>
        <v>975769.3</v>
      </c>
      <c r="H19" s="259">
        <f t="shared" si="1"/>
        <v>2585952.0300000003</v>
      </c>
      <c r="I19" s="259">
        <f t="shared" si="1"/>
        <v>2665422</v>
      </c>
      <c r="J19" s="259">
        <f t="shared" si="1"/>
        <v>2068454</v>
      </c>
      <c r="K19" s="259">
        <f t="shared" si="1"/>
        <v>-487326.06000000006</v>
      </c>
      <c r="L19" s="259">
        <f t="shared" si="1"/>
        <v>1706558</v>
      </c>
      <c r="M19" s="259">
        <f t="shared" si="1"/>
        <v>7212858.3342648288</v>
      </c>
      <c r="N19" s="259">
        <f t="shared" si="1"/>
        <v>22736419.38783811</v>
      </c>
      <c r="O19" s="260">
        <f t="shared" si="1"/>
        <v>0</v>
      </c>
      <c r="P19" s="260">
        <f t="shared" si="1"/>
        <v>0</v>
      </c>
      <c r="Q19" s="260">
        <f t="shared" si="1"/>
        <v>0</v>
      </c>
      <c r="R19" s="260">
        <f t="shared" si="1"/>
        <v>0</v>
      </c>
      <c r="S19" s="260">
        <f t="shared" si="1"/>
        <v>0</v>
      </c>
      <c r="T19" s="260">
        <f t="shared" si="1"/>
        <v>0</v>
      </c>
      <c r="U19" s="260">
        <f t="shared" si="1"/>
        <v>0</v>
      </c>
      <c r="V19" s="260">
        <f t="shared" si="1"/>
        <v>0</v>
      </c>
      <c r="W19" s="260">
        <f t="shared" si="1"/>
        <v>0</v>
      </c>
      <c r="X19" s="260">
        <f t="shared" si="1"/>
        <v>0</v>
      </c>
      <c r="Y19" s="260">
        <f t="shared" si="1"/>
        <v>0</v>
      </c>
      <c r="Z19" s="260">
        <f t="shared" si="1"/>
        <v>0</v>
      </c>
      <c r="AA19" s="260">
        <f t="shared" si="1"/>
        <v>0</v>
      </c>
    </row>
    <row r="20" spans="1:27" s="42" customFormat="1" x14ac:dyDescent="0.3">
      <c r="A20" s="284"/>
      <c r="B20" s="285"/>
      <c r="C20" s="9"/>
      <c r="D20" s="285"/>
      <c r="E20" s="9"/>
      <c r="F20" s="285"/>
      <c r="G20" s="285"/>
      <c r="H20" s="9"/>
      <c r="I20" s="285"/>
      <c r="J20" s="285"/>
      <c r="K20" s="9"/>
      <c r="L20" s="285"/>
      <c r="M20" s="285"/>
      <c r="N20" s="9"/>
      <c r="O20" s="285"/>
      <c r="P20" s="285"/>
      <c r="Q20" s="9"/>
      <c r="R20" s="285"/>
      <c r="S20" s="285"/>
      <c r="T20" s="9"/>
      <c r="U20" s="285"/>
      <c r="V20" s="285"/>
      <c r="W20" s="9"/>
      <c r="X20" s="285"/>
      <c r="Y20" s="285"/>
      <c r="Z20" s="9"/>
      <c r="AA20" s="285"/>
    </row>
    <row r="21" spans="1:27" s="42" customFormat="1" ht="15" thickBot="1" x14ac:dyDescent="0.35">
      <c r="C21" s="286"/>
      <c r="D21" s="142"/>
      <c r="E21" s="286"/>
      <c r="F21" s="142"/>
      <c r="G21" s="142"/>
      <c r="H21" s="286"/>
      <c r="I21" s="142"/>
      <c r="J21" s="142"/>
      <c r="K21" s="286"/>
      <c r="L21" s="142"/>
      <c r="M21" s="142"/>
      <c r="N21" s="286"/>
      <c r="O21" s="142"/>
      <c r="P21" s="142"/>
      <c r="Q21" s="286"/>
      <c r="R21" s="142"/>
      <c r="S21" s="142"/>
      <c r="T21" s="286"/>
      <c r="U21" s="142"/>
      <c r="V21" s="142"/>
      <c r="W21" s="286"/>
      <c r="X21" s="142"/>
      <c r="Y21" s="142"/>
      <c r="Z21" s="286"/>
      <c r="AA21" s="142"/>
    </row>
    <row r="22" spans="1:27" ht="16.2" thickBot="1" x14ac:dyDescent="0.35">
      <c r="A22" s="782" t="s">
        <v>15</v>
      </c>
      <c r="B22" s="17" t="s">
        <v>10</v>
      </c>
      <c r="C22" s="158">
        <f>C$4</f>
        <v>44197</v>
      </c>
      <c r="D22" s="158">
        <f t="shared" ref="D22:AA22" si="2">D$4</f>
        <v>44228</v>
      </c>
      <c r="E22" s="158">
        <f t="shared" si="2"/>
        <v>44256</v>
      </c>
      <c r="F22" s="158">
        <f t="shared" si="2"/>
        <v>44287</v>
      </c>
      <c r="G22" s="158">
        <f t="shared" si="2"/>
        <v>44317</v>
      </c>
      <c r="H22" s="158">
        <f t="shared" si="2"/>
        <v>44348</v>
      </c>
      <c r="I22" s="158">
        <f t="shared" si="2"/>
        <v>44378</v>
      </c>
      <c r="J22" s="158">
        <f t="shared" si="2"/>
        <v>44409</v>
      </c>
      <c r="K22" s="158">
        <f t="shared" si="2"/>
        <v>44440</v>
      </c>
      <c r="L22" s="158">
        <f t="shared" si="2"/>
        <v>44470</v>
      </c>
      <c r="M22" s="158">
        <f t="shared" si="2"/>
        <v>44501</v>
      </c>
      <c r="N22" s="158">
        <f t="shared" si="2"/>
        <v>44531</v>
      </c>
      <c r="O22" s="158">
        <f t="shared" si="2"/>
        <v>44562</v>
      </c>
      <c r="P22" s="158">
        <f t="shared" si="2"/>
        <v>44593</v>
      </c>
      <c r="Q22" s="158">
        <f t="shared" si="2"/>
        <v>44621</v>
      </c>
      <c r="R22" s="158">
        <f t="shared" si="2"/>
        <v>44652</v>
      </c>
      <c r="S22" s="158">
        <f t="shared" si="2"/>
        <v>44682</v>
      </c>
      <c r="T22" s="158">
        <f t="shared" si="2"/>
        <v>44713</v>
      </c>
      <c r="U22" s="158">
        <f t="shared" si="2"/>
        <v>44743</v>
      </c>
      <c r="V22" s="158">
        <f t="shared" si="2"/>
        <v>44774</v>
      </c>
      <c r="W22" s="158">
        <f t="shared" si="2"/>
        <v>44805</v>
      </c>
      <c r="X22" s="158">
        <f t="shared" si="2"/>
        <v>44835</v>
      </c>
      <c r="Y22" s="158">
        <f t="shared" si="2"/>
        <v>44866</v>
      </c>
      <c r="Z22" s="158">
        <f t="shared" si="2"/>
        <v>44896</v>
      </c>
      <c r="AA22" s="158">
        <f t="shared" si="2"/>
        <v>44927</v>
      </c>
    </row>
    <row r="23" spans="1:27" ht="15" customHeight="1" x14ac:dyDescent="0.3">
      <c r="A23" s="783"/>
      <c r="B23" s="11" t="str">
        <f t="shared" ref="B23:C37" si="3">B5</f>
        <v>Air Comp</v>
      </c>
      <c r="C23" s="3">
        <f>C5</f>
        <v>0</v>
      </c>
      <c r="D23" s="3">
        <f>IF(SUM($C$19:$N$19)=0,0,C23+D5)</f>
        <v>0</v>
      </c>
      <c r="E23" s="3">
        <f t="shared" ref="E23:AA24" si="4">IF(SUM($C$19:$N$19)=0,0,D23+E5)</f>
        <v>0</v>
      </c>
      <c r="F23" s="3">
        <f t="shared" si="4"/>
        <v>415991</v>
      </c>
      <c r="G23" s="3">
        <f t="shared" si="4"/>
        <v>0</v>
      </c>
      <c r="H23" s="3">
        <f t="shared" si="4"/>
        <v>0</v>
      </c>
      <c r="I23" s="3">
        <f t="shared" si="4"/>
        <v>0</v>
      </c>
      <c r="J23" s="3">
        <f t="shared" si="4"/>
        <v>0</v>
      </c>
      <c r="K23" s="445">
        <f t="shared" si="4"/>
        <v>0</v>
      </c>
      <c r="L23" s="3">
        <f t="shared" si="4"/>
        <v>0</v>
      </c>
      <c r="M23" s="3">
        <f t="shared" si="4"/>
        <v>29627.528602437327</v>
      </c>
      <c r="N23" s="3">
        <f t="shared" si="4"/>
        <v>166010.81756744068</v>
      </c>
      <c r="O23" s="3">
        <f t="shared" si="4"/>
        <v>166010.81756744068</v>
      </c>
      <c r="P23" s="3">
        <f t="shared" si="4"/>
        <v>166010.81756744068</v>
      </c>
      <c r="Q23" s="3">
        <f t="shared" si="4"/>
        <v>166010.81756744068</v>
      </c>
      <c r="R23" s="3">
        <f t="shared" si="4"/>
        <v>166010.81756744068</v>
      </c>
      <c r="S23" s="3">
        <f t="shared" si="4"/>
        <v>166010.81756744068</v>
      </c>
      <c r="T23" s="3">
        <f t="shared" si="4"/>
        <v>166010.81756744068</v>
      </c>
      <c r="U23" s="3">
        <f t="shared" si="4"/>
        <v>166010.81756744068</v>
      </c>
      <c r="V23" s="3">
        <f t="shared" si="4"/>
        <v>166010.81756744068</v>
      </c>
      <c r="W23" s="3">
        <f t="shared" si="4"/>
        <v>166010.81756744068</v>
      </c>
      <c r="X23" s="3">
        <f t="shared" si="4"/>
        <v>166010.81756744068</v>
      </c>
      <c r="Y23" s="3">
        <f t="shared" si="4"/>
        <v>166010.81756744068</v>
      </c>
      <c r="Z23" s="3">
        <f t="shared" si="4"/>
        <v>166010.81756744068</v>
      </c>
      <c r="AA23" s="3">
        <f t="shared" si="4"/>
        <v>166010.81756744068</v>
      </c>
    </row>
    <row r="24" spans="1:27" x14ac:dyDescent="0.3">
      <c r="A24" s="783"/>
      <c r="B24" s="12" t="str">
        <f t="shared" si="3"/>
        <v>Building Shell</v>
      </c>
      <c r="C24" s="3">
        <f t="shared" si="3"/>
        <v>0</v>
      </c>
      <c r="D24" s="3">
        <f t="shared" ref="D24:S35" si="5">IF(SUM($C$19:$N$19)=0,0,C24+D6)</f>
        <v>0</v>
      </c>
      <c r="E24" s="3">
        <f t="shared" si="5"/>
        <v>0</v>
      </c>
      <c r="F24" s="3">
        <f t="shared" si="5"/>
        <v>0</v>
      </c>
      <c r="G24" s="3">
        <f t="shared" si="5"/>
        <v>0</v>
      </c>
      <c r="H24" s="3">
        <f t="shared" si="5"/>
        <v>0</v>
      </c>
      <c r="I24" s="3">
        <f t="shared" si="5"/>
        <v>0</v>
      </c>
      <c r="J24" s="3">
        <f t="shared" si="5"/>
        <v>0</v>
      </c>
      <c r="K24" s="445">
        <f t="shared" si="5"/>
        <v>0</v>
      </c>
      <c r="L24" s="3">
        <f t="shared" si="5"/>
        <v>0</v>
      </c>
      <c r="M24" s="3">
        <f t="shared" si="5"/>
        <v>188.26847321537346</v>
      </c>
      <c r="N24" s="3">
        <f t="shared" si="5"/>
        <v>897.36395991238521</v>
      </c>
      <c r="O24" s="3">
        <f t="shared" si="5"/>
        <v>897.36395991238521</v>
      </c>
      <c r="P24" s="3">
        <f t="shared" si="5"/>
        <v>897.36395991238521</v>
      </c>
      <c r="Q24" s="3">
        <f t="shared" si="5"/>
        <v>897.36395991238521</v>
      </c>
      <c r="R24" s="3">
        <f t="shared" si="5"/>
        <v>897.36395991238521</v>
      </c>
      <c r="S24" s="3">
        <f t="shared" si="5"/>
        <v>897.36395991238521</v>
      </c>
      <c r="T24" s="3">
        <f t="shared" si="4"/>
        <v>897.36395991238521</v>
      </c>
      <c r="U24" s="3">
        <f t="shared" si="4"/>
        <v>897.36395991238521</v>
      </c>
      <c r="V24" s="3">
        <f t="shared" si="4"/>
        <v>897.36395991238521</v>
      </c>
      <c r="W24" s="3">
        <f t="shared" si="4"/>
        <v>897.36395991238521</v>
      </c>
      <c r="X24" s="3">
        <f t="shared" si="4"/>
        <v>897.36395991238521</v>
      </c>
      <c r="Y24" s="3">
        <f t="shared" si="4"/>
        <v>897.36395991238521</v>
      </c>
      <c r="Z24" s="3">
        <f t="shared" si="4"/>
        <v>897.36395991238521</v>
      </c>
      <c r="AA24" s="3">
        <f t="shared" si="4"/>
        <v>897.36395991238521</v>
      </c>
    </row>
    <row r="25" spans="1:27" x14ac:dyDescent="0.3">
      <c r="A25" s="783"/>
      <c r="B25" s="11" t="str">
        <f t="shared" si="3"/>
        <v>Cooking</v>
      </c>
      <c r="C25" s="3">
        <f t="shared" si="3"/>
        <v>0</v>
      </c>
      <c r="D25" s="3">
        <f t="shared" si="5"/>
        <v>0</v>
      </c>
      <c r="E25" s="3">
        <f t="shared" ref="E25:AA28" si="6">IF(SUM($C$19:$N$19)=0,0,D25+E7)</f>
        <v>0</v>
      </c>
      <c r="F25" s="3">
        <f t="shared" si="6"/>
        <v>0</v>
      </c>
      <c r="G25" s="3">
        <f t="shared" si="6"/>
        <v>0</v>
      </c>
      <c r="H25" s="3">
        <f t="shared" si="6"/>
        <v>0</v>
      </c>
      <c r="I25" s="3">
        <f t="shared" si="6"/>
        <v>0</v>
      </c>
      <c r="J25" s="3">
        <f t="shared" si="6"/>
        <v>0</v>
      </c>
      <c r="K25" s="445">
        <f t="shared" si="6"/>
        <v>0</v>
      </c>
      <c r="L25" s="3">
        <f t="shared" si="6"/>
        <v>0</v>
      </c>
      <c r="M25" s="3">
        <f t="shared" si="6"/>
        <v>1407.6303471813894</v>
      </c>
      <c r="N25" s="3">
        <f t="shared" si="6"/>
        <v>7949.0371141714859</v>
      </c>
      <c r="O25" s="3">
        <f t="shared" si="6"/>
        <v>7949.0371141714859</v>
      </c>
      <c r="P25" s="3">
        <f t="shared" si="6"/>
        <v>7949.0371141714859</v>
      </c>
      <c r="Q25" s="3">
        <f t="shared" si="6"/>
        <v>7949.0371141714859</v>
      </c>
      <c r="R25" s="3">
        <f t="shared" si="6"/>
        <v>7949.0371141714859</v>
      </c>
      <c r="S25" s="3">
        <f t="shared" si="6"/>
        <v>7949.0371141714859</v>
      </c>
      <c r="T25" s="3">
        <f t="shared" si="6"/>
        <v>7949.0371141714859</v>
      </c>
      <c r="U25" s="3">
        <f t="shared" si="6"/>
        <v>7949.0371141714859</v>
      </c>
      <c r="V25" s="3">
        <f t="shared" si="6"/>
        <v>7949.0371141714859</v>
      </c>
      <c r="W25" s="3">
        <f t="shared" si="6"/>
        <v>7949.0371141714859</v>
      </c>
      <c r="X25" s="3">
        <f t="shared" si="6"/>
        <v>7949.0371141714859</v>
      </c>
      <c r="Y25" s="3">
        <f t="shared" si="6"/>
        <v>7949.0371141714859</v>
      </c>
      <c r="Z25" s="3">
        <f t="shared" si="6"/>
        <v>7949.0371141714859</v>
      </c>
      <c r="AA25" s="3">
        <f t="shared" si="6"/>
        <v>7949.0371141714859</v>
      </c>
    </row>
    <row r="26" spans="1:27" x14ac:dyDescent="0.3">
      <c r="A26" s="783"/>
      <c r="B26" s="11" t="str">
        <f t="shared" si="3"/>
        <v>Cooling</v>
      </c>
      <c r="C26" s="3">
        <f t="shared" si="3"/>
        <v>0</v>
      </c>
      <c r="D26" s="3">
        <f t="shared" si="5"/>
        <v>1508</v>
      </c>
      <c r="E26" s="3">
        <f t="shared" si="6"/>
        <v>31504</v>
      </c>
      <c r="F26" s="3">
        <f t="shared" si="6"/>
        <v>138575</v>
      </c>
      <c r="G26" s="3">
        <f t="shared" si="6"/>
        <v>132407</v>
      </c>
      <c r="H26" s="3">
        <f t="shared" si="6"/>
        <v>176404</v>
      </c>
      <c r="I26" s="3">
        <f t="shared" si="6"/>
        <v>214077</v>
      </c>
      <c r="J26" s="3">
        <f t="shared" si="6"/>
        <v>236210</v>
      </c>
      <c r="K26" s="445">
        <f t="shared" si="6"/>
        <v>253648</v>
      </c>
      <c r="L26" s="3">
        <f t="shared" si="6"/>
        <v>375191</v>
      </c>
      <c r="M26" s="3">
        <f t="shared" si="6"/>
        <v>660062.18518027198</v>
      </c>
      <c r="N26" s="3">
        <f t="shared" si="6"/>
        <v>1623195.9354196757</v>
      </c>
      <c r="O26" s="3">
        <f t="shared" si="6"/>
        <v>1623195.9354196757</v>
      </c>
      <c r="P26" s="3">
        <f t="shared" si="6"/>
        <v>1623195.9354196757</v>
      </c>
      <c r="Q26" s="3">
        <f t="shared" si="6"/>
        <v>1623195.9354196757</v>
      </c>
      <c r="R26" s="3">
        <f t="shared" si="6"/>
        <v>1623195.9354196757</v>
      </c>
      <c r="S26" s="3">
        <f t="shared" si="6"/>
        <v>1623195.9354196757</v>
      </c>
      <c r="T26" s="3">
        <f t="shared" si="6"/>
        <v>1623195.9354196757</v>
      </c>
      <c r="U26" s="3">
        <f t="shared" si="6"/>
        <v>1623195.9354196757</v>
      </c>
      <c r="V26" s="3">
        <f t="shared" si="6"/>
        <v>1623195.9354196757</v>
      </c>
      <c r="W26" s="3">
        <f t="shared" si="6"/>
        <v>1623195.9354196757</v>
      </c>
      <c r="X26" s="3">
        <f t="shared" si="6"/>
        <v>1623195.9354196757</v>
      </c>
      <c r="Y26" s="3">
        <f t="shared" si="6"/>
        <v>1623195.9354196757</v>
      </c>
      <c r="Z26" s="3">
        <f t="shared" si="6"/>
        <v>1623195.9354196757</v>
      </c>
      <c r="AA26" s="3">
        <f t="shared" si="6"/>
        <v>1623195.9354196757</v>
      </c>
    </row>
    <row r="27" spans="1:27" x14ac:dyDescent="0.3">
      <c r="A27" s="783"/>
      <c r="B27" s="12" t="str">
        <f t="shared" si="3"/>
        <v>Ext Lighting</v>
      </c>
      <c r="C27" s="3">
        <f t="shared" si="3"/>
        <v>0</v>
      </c>
      <c r="D27" s="3">
        <f t="shared" si="5"/>
        <v>0</v>
      </c>
      <c r="E27" s="3">
        <f t="shared" si="6"/>
        <v>0</v>
      </c>
      <c r="F27" s="3">
        <f t="shared" si="6"/>
        <v>0</v>
      </c>
      <c r="G27" s="3">
        <f t="shared" si="6"/>
        <v>0</v>
      </c>
      <c r="H27" s="3">
        <f t="shared" si="6"/>
        <v>0</v>
      </c>
      <c r="I27" s="3">
        <f t="shared" si="6"/>
        <v>0</v>
      </c>
      <c r="J27" s="3">
        <f t="shared" si="6"/>
        <v>0</v>
      </c>
      <c r="K27" s="445">
        <f t="shared" si="6"/>
        <v>51917.84</v>
      </c>
      <c r="L27" s="3">
        <f t="shared" si="6"/>
        <v>51917.84</v>
      </c>
      <c r="M27" s="3">
        <f t="shared" si="6"/>
        <v>87445.92083792889</v>
      </c>
      <c r="N27" s="3">
        <f t="shared" si="6"/>
        <v>211106.07838005008</v>
      </c>
      <c r="O27" s="3">
        <f t="shared" si="6"/>
        <v>211106.07838005008</v>
      </c>
      <c r="P27" s="3">
        <f t="shared" si="6"/>
        <v>211106.07838005008</v>
      </c>
      <c r="Q27" s="3">
        <f t="shared" si="6"/>
        <v>211106.07838005008</v>
      </c>
      <c r="R27" s="3">
        <f t="shared" si="6"/>
        <v>211106.07838005008</v>
      </c>
      <c r="S27" s="3">
        <f t="shared" si="6"/>
        <v>211106.07838005008</v>
      </c>
      <c r="T27" s="3">
        <f t="shared" si="6"/>
        <v>211106.07838005008</v>
      </c>
      <c r="U27" s="3">
        <f t="shared" si="6"/>
        <v>211106.07838005008</v>
      </c>
      <c r="V27" s="3">
        <f t="shared" si="6"/>
        <v>211106.07838005008</v>
      </c>
      <c r="W27" s="3">
        <f t="shared" si="6"/>
        <v>211106.07838005008</v>
      </c>
      <c r="X27" s="3">
        <f t="shared" si="6"/>
        <v>211106.07838005008</v>
      </c>
      <c r="Y27" s="3">
        <f t="shared" si="6"/>
        <v>211106.07838005008</v>
      </c>
      <c r="Z27" s="3">
        <f t="shared" si="6"/>
        <v>211106.07838005008</v>
      </c>
      <c r="AA27" s="3">
        <f t="shared" si="6"/>
        <v>211106.07838005008</v>
      </c>
    </row>
    <row r="28" spans="1:27" x14ac:dyDescent="0.3">
      <c r="A28" s="783"/>
      <c r="B28" s="11" t="str">
        <f t="shared" si="3"/>
        <v>Heating</v>
      </c>
      <c r="C28" s="3">
        <f t="shared" si="3"/>
        <v>0</v>
      </c>
      <c r="D28" s="3">
        <f t="shared" si="5"/>
        <v>0</v>
      </c>
      <c r="E28" s="3">
        <f t="shared" si="6"/>
        <v>0</v>
      </c>
      <c r="F28" s="3">
        <f t="shared" si="6"/>
        <v>0</v>
      </c>
      <c r="G28" s="3">
        <f t="shared" si="6"/>
        <v>0</v>
      </c>
      <c r="H28" s="3">
        <f t="shared" si="6"/>
        <v>0</v>
      </c>
      <c r="I28" s="3">
        <f t="shared" si="6"/>
        <v>0</v>
      </c>
      <c r="J28" s="3">
        <f t="shared" si="6"/>
        <v>0</v>
      </c>
      <c r="K28" s="445">
        <f t="shared" si="6"/>
        <v>0</v>
      </c>
      <c r="L28" s="3">
        <f t="shared" si="6"/>
        <v>0</v>
      </c>
      <c r="M28" s="3">
        <f t="shared" si="6"/>
        <v>366.90275988593555</v>
      </c>
      <c r="N28" s="3">
        <f t="shared" si="6"/>
        <v>1573.5510576353749</v>
      </c>
      <c r="O28" s="3">
        <f t="shared" si="6"/>
        <v>1573.5510576353749</v>
      </c>
      <c r="P28" s="3">
        <f t="shared" si="6"/>
        <v>1573.5510576353749</v>
      </c>
      <c r="Q28" s="3">
        <f t="shared" si="6"/>
        <v>1573.5510576353749</v>
      </c>
      <c r="R28" s="3">
        <f t="shared" si="6"/>
        <v>1573.5510576353749</v>
      </c>
      <c r="S28" s="3">
        <f t="shared" si="6"/>
        <v>1573.5510576353749</v>
      </c>
      <c r="T28" s="3">
        <f t="shared" si="6"/>
        <v>1573.5510576353749</v>
      </c>
      <c r="U28" s="3">
        <f t="shared" si="6"/>
        <v>1573.5510576353749</v>
      </c>
      <c r="V28" s="3">
        <f t="shared" si="6"/>
        <v>1573.5510576353749</v>
      </c>
      <c r="W28" s="3">
        <f t="shared" si="6"/>
        <v>1573.5510576353749</v>
      </c>
      <c r="X28" s="3">
        <f t="shared" si="6"/>
        <v>1573.5510576353749</v>
      </c>
      <c r="Y28" s="3">
        <f t="shared" si="6"/>
        <v>1573.5510576353749</v>
      </c>
      <c r="Z28" s="3">
        <f t="shared" si="6"/>
        <v>1573.5510576353749</v>
      </c>
      <c r="AA28" s="3">
        <f t="shared" si="6"/>
        <v>1573.5510576353749</v>
      </c>
    </row>
    <row r="29" spans="1:27" x14ac:dyDescent="0.3">
      <c r="A29" s="783"/>
      <c r="B29" s="11" t="str">
        <f t="shared" si="3"/>
        <v>HVAC</v>
      </c>
      <c r="C29" s="3">
        <f t="shared" si="3"/>
        <v>0</v>
      </c>
      <c r="D29" s="3">
        <f t="shared" si="5"/>
        <v>0</v>
      </c>
      <c r="E29" s="3">
        <f t="shared" ref="E29:AA32" si="7">IF(SUM($C$19:$N$19)=0,0,D29+E11)</f>
        <v>2730713</v>
      </c>
      <c r="F29" s="3">
        <f t="shared" si="7"/>
        <v>2730713</v>
      </c>
      <c r="G29" s="3">
        <f t="shared" si="7"/>
        <v>2732018</v>
      </c>
      <c r="H29" s="3">
        <f t="shared" si="7"/>
        <v>2733059</v>
      </c>
      <c r="I29" s="3">
        <f t="shared" si="7"/>
        <v>2738552</v>
      </c>
      <c r="J29" s="3">
        <f t="shared" si="7"/>
        <v>2748620</v>
      </c>
      <c r="K29" s="445">
        <f t="shared" si="7"/>
        <v>18417</v>
      </c>
      <c r="L29" s="3">
        <f t="shared" si="7"/>
        <v>43135</v>
      </c>
      <c r="M29" s="3">
        <f t="shared" si="7"/>
        <v>2029912.1397995451</v>
      </c>
      <c r="N29" s="3">
        <f t="shared" si="7"/>
        <v>7267251.6544258241</v>
      </c>
      <c r="O29" s="3">
        <f t="shared" si="7"/>
        <v>7267251.6544258241</v>
      </c>
      <c r="P29" s="3">
        <f t="shared" si="7"/>
        <v>7267251.6544258241</v>
      </c>
      <c r="Q29" s="3">
        <f t="shared" si="7"/>
        <v>7267251.6544258241</v>
      </c>
      <c r="R29" s="3">
        <f t="shared" si="7"/>
        <v>7267251.6544258241</v>
      </c>
      <c r="S29" s="3">
        <f t="shared" si="7"/>
        <v>7267251.6544258241</v>
      </c>
      <c r="T29" s="3">
        <f t="shared" si="7"/>
        <v>7267251.6544258241</v>
      </c>
      <c r="U29" s="3">
        <f t="shared" si="7"/>
        <v>7267251.6544258241</v>
      </c>
      <c r="V29" s="3">
        <f t="shared" si="7"/>
        <v>7267251.6544258241</v>
      </c>
      <c r="W29" s="3">
        <f t="shared" si="7"/>
        <v>7267251.6544258241</v>
      </c>
      <c r="X29" s="3">
        <f t="shared" si="7"/>
        <v>7267251.6544258241</v>
      </c>
      <c r="Y29" s="3">
        <f t="shared" si="7"/>
        <v>7267251.6544258241</v>
      </c>
      <c r="Z29" s="3">
        <f t="shared" si="7"/>
        <v>7267251.6544258241</v>
      </c>
      <c r="AA29" s="3">
        <f t="shared" si="7"/>
        <v>7267251.6544258241</v>
      </c>
    </row>
    <row r="30" spans="1:27" x14ac:dyDescent="0.3">
      <c r="A30" s="783"/>
      <c r="B30" s="11" t="str">
        <f t="shared" si="3"/>
        <v>Lighting</v>
      </c>
      <c r="C30" s="3">
        <f t="shared" si="3"/>
        <v>0</v>
      </c>
      <c r="D30" s="3">
        <f t="shared" si="5"/>
        <v>1247703</v>
      </c>
      <c r="E30" s="3">
        <f t="shared" si="7"/>
        <v>2802973</v>
      </c>
      <c r="F30" s="3">
        <f t="shared" si="7"/>
        <v>6346917</v>
      </c>
      <c r="G30" s="3">
        <f t="shared" si="7"/>
        <v>7743540.2999999998</v>
      </c>
      <c r="H30" s="3">
        <f t="shared" si="7"/>
        <v>10284454.33</v>
      </c>
      <c r="I30" s="3">
        <f t="shared" si="7"/>
        <v>12741332.33</v>
      </c>
      <c r="J30" s="3">
        <f t="shared" si="7"/>
        <v>14741685.33</v>
      </c>
      <c r="K30" s="445">
        <f t="shared" si="7"/>
        <v>16912468.43</v>
      </c>
      <c r="L30" s="3">
        <f t="shared" si="7"/>
        <v>18399658.43</v>
      </c>
      <c r="M30" s="3">
        <f t="shared" si="7"/>
        <v>23220107.052393891</v>
      </c>
      <c r="N30" s="3">
        <f t="shared" si="7"/>
        <v>39259257.419513412</v>
      </c>
      <c r="O30" s="3">
        <f t="shared" si="7"/>
        <v>39259257.419513412</v>
      </c>
      <c r="P30" s="3">
        <f t="shared" si="7"/>
        <v>39259257.419513412</v>
      </c>
      <c r="Q30" s="3">
        <f t="shared" si="7"/>
        <v>39259257.419513412</v>
      </c>
      <c r="R30" s="3">
        <f t="shared" si="7"/>
        <v>39259257.419513412</v>
      </c>
      <c r="S30" s="3">
        <f t="shared" si="7"/>
        <v>39259257.419513412</v>
      </c>
      <c r="T30" s="3">
        <f t="shared" si="7"/>
        <v>39259257.419513412</v>
      </c>
      <c r="U30" s="3">
        <f t="shared" si="7"/>
        <v>39259257.419513412</v>
      </c>
      <c r="V30" s="3">
        <f t="shared" si="7"/>
        <v>39259257.419513412</v>
      </c>
      <c r="W30" s="3">
        <f t="shared" si="7"/>
        <v>39259257.419513412</v>
      </c>
      <c r="X30" s="3">
        <f t="shared" si="7"/>
        <v>39259257.419513412</v>
      </c>
      <c r="Y30" s="3">
        <f t="shared" si="7"/>
        <v>39259257.419513412</v>
      </c>
      <c r="Z30" s="3">
        <f t="shared" si="7"/>
        <v>39259257.419513412</v>
      </c>
      <c r="AA30" s="3">
        <f t="shared" si="7"/>
        <v>39259257.419513412</v>
      </c>
    </row>
    <row r="31" spans="1:27" x14ac:dyDescent="0.3">
      <c r="A31" s="783"/>
      <c r="B31" s="11" t="str">
        <f t="shared" si="3"/>
        <v>Miscellaneous</v>
      </c>
      <c r="C31" s="3">
        <f t="shared" si="3"/>
        <v>0</v>
      </c>
      <c r="D31" s="3">
        <f t="shared" si="5"/>
        <v>0</v>
      </c>
      <c r="E31" s="3">
        <f t="shared" si="7"/>
        <v>0</v>
      </c>
      <c r="F31" s="3">
        <f t="shared" si="7"/>
        <v>0</v>
      </c>
      <c r="G31" s="3">
        <f t="shared" si="7"/>
        <v>0</v>
      </c>
      <c r="H31" s="3">
        <f t="shared" si="7"/>
        <v>0</v>
      </c>
      <c r="I31" s="3">
        <f t="shared" si="7"/>
        <v>0</v>
      </c>
      <c r="J31" s="3">
        <f t="shared" si="7"/>
        <v>24344</v>
      </c>
      <c r="K31" s="445">
        <f t="shared" si="7"/>
        <v>24344</v>
      </c>
      <c r="L31" s="3">
        <f t="shared" si="7"/>
        <v>91673</v>
      </c>
      <c r="M31" s="3">
        <f t="shared" si="7"/>
        <v>104188.58282565793</v>
      </c>
      <c r="N31" s="3">
        <f t="shared" si="7"/>
        <v>145349.09826200188</v>
      </c>
      <c r="O31" s="3">
        <f t="shared" si="7"/>
        <v>145349.09826200188</v>
      </c>
      <c r="P31" s="3">
        <f t="shared" si="7"/>
        <v>145349.09826200188</v>
      </c>
      <c r="Q31" s="3">
        <f t="shared" si="7"/>
        <v>145349.09826200188</v>
      </c>
      <c r="R31" s="3">
        <f t="shared" si="7"/>
        <v>145349.09826200188</v>
      </c>
      <c r="S31" s="3">
        <f t="shared" si="7"/>
        <v>145349.09826200188</v>
      </c>
      <c r="T31" s="3">
        <f t="shared" si="7"/>
        <v>145349.09826200188</v>
      </c>
      <c r="U31" s="3">
        <f t="shared" si="7"/>
        <v>145349.09826200188</v>
      </c>
      <c r="V31" s="3">
        <f t="shared" si="7"/>
        <v>145349.09826200188</v>
      </c>
      <c r="W31" s="3">
        <f t="shared" si="7"/>
        <v>145349.09826200188</v>
      </c>
      <c r="X31" s="3">
        <f t="shared" si="7"/>
        <v>145349.09826200188</v>
      </c>
      <c r="Y31" s="3">
        <f t="shared" si="7"/>
        <v>145349.09826200188</v>
      </c>
      <c r="Z31" s="3">
        <f t="shared" si="7"/>
        <v>145349.09826200188</v>
      </c>
      <c r="AA31" s="3">
        <f t="shared" si="7"/>
        <v>145349.09826200188</v>
      </c>
    </row>
    <row r="32" spans="1:27" ht="15" customHeight="1" x14ac:dyDescent="0.3">
      <c r="A32" s="783"/>
      <c r="B32" s="11" t="str">
        <f t="shared" si="3"/>
        <v>Motors</v>
      </c>
      <c r="C32" s="3">
        <f t="shared" si="3"/>
        <v>0</v>
      </c>
      <c r="D32" s="3">
        <f t="shared" si="5"/>
        <v>0</v>
      </c>
      <c r="E32" s="3">
        <f t="shared" si="7"/>
        <v>0</v>
      </c>
      <c r="F32" s="3">
        <f t="shared" si="7"/>
        <v>0</v>
      </c>
      <c r="G32" s="3">
        <f t="shared" si="7"/>
        <v>0</v>
      </c>
      <c r="H32" s="3">
        <f t="shared" si="7"/>
        <v>0</v>
      </c>
      <c r="I32" s="3">
        <f t="shared" si="7"/>
        <v>139760</v>
      </c>
      <c r="J32" s="3">
        <f t="shared" si="7"/>
        <v>139760</v>
      </c>
      <c r="K32" s="445">
        <f t="shared" si="7"/>
        <v>139760</v>
      </c>
      <c r="L32" s="3">
        <f t="shared" si="7"/>
        <v>139760</v>
      </c>
      <c r="M32" s="3">
        <f t="shared" si="7"/>
        <v>160874.45520772084</v>
      </c>
      <c r="N32" s="3">
        <f t="shared" si="7"/>
        <v>258995.55671257229</v>
      </c>
      <c r="O32" s="3">
        <f t="shared" si="7"/>
        <v>258995.55671257229</v>
      </c>
      <c r="P32" s="3">
        <f t="shared" si="7"/>
        <v>258995.55671257229</v>
      </c>
      <c r="Q32" s="3">
        <f t="shared" si="7"/>
        <v>258995.55671257229</v>
      </c>
      <c r="R32" s="3">
        <f t="shared" si="7"/>
        <v>258995.55671257229</v>
      </c>
      <c r="S32" s="3">
        <f t="shared" si="7"/>
        <v>258995.55671257229</v>
      </c>
      <c r="T32" s="3">
        <f t="shared" si="7"/>
        <v>258995.55671257229</v>
      </c>
      <c r="U32" s="3">
        <f t="shared" si="7"/>
        <v>258995.55671257229</v>
      </c>
      <c r="V32" s="3">
        <f t="shared" si="7"/>
        <v>258995.55671257229</v>
      </c>
      <c r="W32" s="3">
        <f t="shared" si="7"/>
        <v>258995.55671257229</v>
      </c>
      <c r="X32" s="3">
        <f t="shared" si="7"/>
        <v>258995.55671257229</v>
      </c>
      <c r="Y32" s="3">
        <f t="shared" si="7"/>
        <v>258995.55671257229</v>
      </c>
      <c r="Z32" s="3">
        <f t="shared" si="7"/>
        <v>258995.55671257229</v>
      </c>
      <c r="AA32" s="3">
        <f t="shared" si="7"/>
        <v>258995.55671257229</v>
      </c>
    </row>
    <row r="33" spans="1:27" x14ac:dyDescent="0.3">
      <c r="A33" s="783"/>
      <c r="B33" s="11" t="str">
        <f t="shared" si="3"/>
        <v>Process</v>
      </c>
      <c r="C33" s="3">
        <f t="shared" si="3"/>
        <v>0</v>
      </c>
      <c r="D33" s="3">
        <f t="shared" si="5"/>
        <v>0</v>
      </c>
      <c r="E33" s="3">
        <f t="shared" ref="E33:AA35" si="8">IF(SUM($C$19:$N$19)=0,0,D33+E15)</f>
        <v>0</v>
      </c>
      <c r="F33" s="3">
        <f t="shared" si="8"/>
        <v>0</v>
      </c>
      <c r="G33" s="3">
        <f t="shared" si="8"/>
        <v>0</v>
      </c>
      <c r="H33" s="3">
        <f t="shared" si="8"/>
        <v>0</v>
      </c>
      <c r="I33" s="3">
        <f t="shared" si="8"/>
        <v>0</v>
      </c>
      <c r="J33" s="3">
        <f t="shared" si="8"/>
        <v>0</v>
      </c>
      <c r="K33" s="445">
        <f t="shared" si="8"/>
        <v>0</v>
      </c>
      <c r="L33" s="3">
        <f t="shared" si="8"/>
        <v>0</v>
      </c>
      <c r="M33" s="3">
        <f t="shared" si="8"/>
        <v>0</v>
      </c>
      <c r="N33" s="3">
        <f t="shared" si="8"/>
        <v>0</v>
      </c>
      <c r="O33" s="3">
        <f t="shared" si="8"/>
        <v>0</v>
      </c>
      <c r="P33" s="3">
        <f t="shared" si="8"/>
        <v>0</v>
      </c>
      <c r="Q33" s="3">
        <f t="shared" si="8"/>
        <v>0</v>
      </c>
      <c r="R33" s="3">
        <f t="shared" si="8"/>
        <v>0</v>
      </c>
      <c r="S33" s="3">
        <f t="shared" si="8"/>
        <v>0</v>
      </c>
      <c r="T33" s="3">
        <f t="shared" si="8"/>
        <v>0</v>
      </c>
      <c r="U33" s="3">
        <f t="shared" si="8"/>
        <v>0</v>
      </c>
      <c r="V33" s="3">
        <f t="shared" si="8"/>
        <v>0</v>
      </c>
      <c r="W33" s="3">
        <f t="shared" si="8"/>
        <v>0</v>
      </c>
      <c r="X33" s="3">
        <f t="shared" si="8"/>
        <v>0</v>
      </c>
      <c r="Y33" s="3">
        <f t="shared" si="8"/>
        <v>0</v>
      </c>
      <c r="Z33" s="3">
        <f t="shared" si="8"/>
        <v>0</v>
      </c>
      <c r="AA33" s="3">
        <f t="shared" si="8"/>
        <v>0</v>
      </c>
    </row>
    <row r="34" spans="1:27" x14ac:dyDescent="0.3">
      <c r="A34" s="783"/>
      <c r="B34" s="11" t="str">
        <f t="shared" si="3"/>
        <v>Refrigeration</v>
      </c>
      <c r="C34" s="3">
        <f t="shared" si="3"/>
        <v>0</v>
      </c>
      <c r="D34" s="3">
        <f t="shared" si="5"/>
        <v>5265</v>
      </c>
      <c r="E34" s="3">
        <f t="shared" si="8"/>
        <v>5265</v>
      </c>
      <c r="F34" s="3">
        <f t="shared" si="8"/>
        <v>5265</v>
      </c>
      <c r="G34" s="3">
        <f t="shared" si="8"/>
        <v>5265</v>
      </c>
      <c r="H34" s="3">
        <f t="shared" si="8"/>
        <v>5265</v>
      </c>
      <c r="I34" s="3">
        <f t="shared" si="8"/>
        <v>30883</v>
      </c>
      <c r="J34" s="3">
        <f t="shared" si="8"/>
        <v>42439</v>
      </c>
      <c r="K34" s="445">
        <f t="shared" si="8"/>
        <v>45177</v>
      </c>
      <c r="L34" s="3">
        <f t="shared" si="8"/>
        <v>50955</v>
      </c>
      <c r="M34" s="3">
        <f t="shared" si="8"/>
        <v>68318.860011161116</v>
      </c>
      <c r="N34" s="3">
        <f t="shared" si="8"/>
        <v>146115.19999941011</v>
      </c>
      <c r="O34" s="3">
        <f t="shared" si="8"/>
        <v>146115.19999941011</v>
      </c>
      <c r="P34" s="3">
        <f t="shared" si="8"/>
        <v>146115.19999941011</v>
      </c>
      <c r="Q34" s="3">
        <f t="shared" si="8"/>
        <v>146115.19999941011</v>
      </c>
      <c r="R34" s="3">
        <f t="shared" si="8"/>
        <v>146115.19999941011</v>
      </c>
      <c r="S34" s="3">
        <f t="shared" si="8"/>
        <v>146115.19999941011</v>
      </c>
      <c r="T34" s="3">
        <f t="shared" si="8"/>
        <v>146115.19999941011</v>
      </c>
      <c r="U34" s="3">
        <f t="shared" si="8"/>
        <v>146115.19999941011</v>
      </c>
      <c r="V34" s="3">
        <f t="shared" si="8"/>
        <v>146115.19999941011</v>
      </c>
      <c r="W34" s="3">
        <f t="shared" si="8"/>
        <v>146115.19999941011</v>
      </c>
      <c r="X34" s="3">
        <f t="shared" si="8"/>
        <v>146115.19999941011</v>
      </c>
      <c r="Y34" s="3">
        <f t="shared" si="8"/>
        <v>146115.19999941011</v>
      </c>
      <c r="Z34" s="3">
        <f t="shared" si="8"/>
        <v>146115.19999941011</v>
      </c>
      <c r="AA34" s="3">
        <f t="shared" si="8"/>
        <v>146115.19999941011</v>
      </c>
    </row>
    <row r="35" spans="1:27" x14ac:dyDescent="0.3">
      <c r="A35" s="783"/>
      <c r="B35" s="11" t="str">
        <f t="shared" si="3"/>
        <v>Water Heating</v>
      </c>
      <c r="C35" s="3">
        <f t="shared" si="3"/>
        <v>0</v>
      </c>
      <c r="D35" s="3">
        <f t="shared" si="5"/>
        <v>0</v>
      </c>
      <c r="E35" s="3">
        <f t="shared" si="8"/>
        <v>0</v>
      </c>
      <c r="F35" s="3">
        <f t="shared" si="8"/>
        <v>0</v>
      </c>
      <c r="G35" s="3">
        <f t="shared" si="8"/>
        <v>0</v>
      </c>
      <c r="H35" s="3">
        <f t="shared" si="8"/>
        <v>0</v>
      </c>
      <c r="I35" s="3">
        <f t="shared" si="8"/>
        <v>0</v>
      </c>
      <c r="J35" s="3">
        <f t="shared" si="8"/>
        <v>0</v>
      </c>
      <c r="K35" s="445">
        <f t="shared" si="8"/>
        <v>0</v>
      </c>
      <c r="L35" s="3">
        <f t="shared" si="8"/>
        <v>0</v>
      </c>
      <c r="M35" s="3">
        <f t="shared" si="8"/>
        <v>2649.0778259300587</v>
      </c>
      <c r="N35" s="3">
        <f t="shared" si="8"/>
        <v>13866.279690833462</v>
      </c>
      <c r="O35" s="3">
        <f t="shared" si="8"/>
        <v>13866.279690833462</v>
      </c>
      <c r="P35" s="3">
        <f t="shared" si="8"/>
        <v>13866.279690833462</v>
      </c>
      <c r="Q35" s="3">
        <f t="shared" si="8"/>
        <v>13866.279690833462</v>
      </c>
      <c r="R35" s="3">
        <f t="shared" si="8"/>
        <v>13866.279690833462</v>
      </c>
      <c r="S35" s="3">
        <f t="shared" si="8"/>
        <v>13866.279690833462</v>
      </c>
      <c r="T35" s="3">
        <f t="shared" si="8"/>
        <v>13866.279690833462</v>
      </c>
      <c r="U35" s="3">
        <f t="shared" si="8"/>
        <v>13866.279690833462</v>
      </c>
      <c r="V35" s="3">
        <f t="shared" si="8"/>
        <v>13866.279690833462</v>
      </c>
      <c r="W35" s="3">
        <f t="shared" si="8"/>
        <v>13866.279690833462</v>
      </c>
      <c r="X35" s="3">
        <f t="shared" si="8"/>
        <v>13866.279690833462</v>
      </c>
      <c r="Y35" s="3">
        <f t="shared" si="8"/>
        <v>13866.279690833462</v>
      </c>
      <c r="Z35" s="3">
        <f t="shared" si="8"/>
        <v>13866.279690833462</v>
      </c>
      <c r="AA35" s="3">
        <f t="shared" si="8"/>
        <v>13866.279690833462</v>
      </c>
    </row>
    <row r="36" spans="1:27" ht="15" customHeight="1" x14ac:dyDescent="0.3">
      <c r="A36" s="783"/>
      <c r="B36" s="11" t="str">
        <f t="shared" si="3"/>
        <v xml:space="preserve"> </v>
      </c>
      <c r="C36" s="3"/>
      <c r="D36" s="3"/>
      <c r="E36" s="3"/>
      <c r="F36" s="3"/>
      <c r="G36" s="3"/>
      <c r="H36" s="3"/>
      <c r="I36" s="3"/>
      <c r="J36" s="3"/>
      <c r="K36" s="445"/>
      <c r="L36" s="3"/>
      <c r="M36" s="3"/>
      <c r="N36" s="3"/>
      <c r="O36" s="3"/>
      <c r="P36" s="3"/>
      <c r="Q36" s="3"/>
      <c r="R36" s="3"/>
      <c r="S36" s="3"/>
      <c r="T36" s="3"/>
      <c r="U36" s="3"/>
      <c r="V36" s="3"/>
      <c r="W36" s="3"/>
      <c r="X36" s="3"/>
      <c r="Y36" s="3"/>
      <c r="Z36" s="3"/>
      <c r="AA36" s="3"/>
    </row>
    <row r="37" spans="1:27" ht="15" customHeight="1" thickBot="1" x14ac:dyDescent="0.35">
      <c r="A37" s="784"/>
      <c r="B37" s="258" t="str">
        <f t="shared" si="3"/>
        <v>Monthly kWh</v>
      </c>
      <c r="C37" s="259">
        <f>SUM(C23:C36)</f>
        <v>0</v>
      </c>
      <c r="D37" s="259">
        <f t="shared" ref="D37" si="9">SUM(D23:D36)</f>
        <v>1254476</v>
      </c>
      <c r="E37" s="259">
        <f t="shared" ref="E37" si="10">SUM(E23:E36)</f>
        <v>5570455</v>
      </c>
      <c r="F37" s="259">
        <f t="shared" ref="F37" si="11">SUM(F23:F36)</f>
        <v>9637461</v>
      </c>
      <c r="G37" s="259">
        <f t="shared" ref="G37" si="12">SUM(G23:G36)</f>
        <v>10613230.300000001</v>
      </c>
      <c r="H37" s="259">
        <f t="shared" ref="H37" si="13">SUM(H23:H36)</f>
        <v>13199182.33</v>
      </c>
      <c r="I37" s="259">
        <f t="shared" ref="I37" si="14">SUM(I23:I36)</f>
        <v>15864604.33</v>
      </c>
      <c r="J37" s="259">
        <f t="shared" ref="J37" si="15">SUM(J23:J36)</f>
        <v>17933058.329999998</v>
      </c>
      <c r="K37" s="259">
        <f t="shared" ref="K37" si="16">SUM(K23:K36)</f>
        <v>17445732.27</v>
      </c>
      <c r="L37" s="259">
        <f t="shared" ref="L37" si="17">SUM(L23:L36)</f>
        <v>19152290.27</v>
      </c>
      <c r="M37" s="259">
        <f t="shared" ref="M37" si="18">SUM(M23:M36)</f>
        <v>26365148.604264826</v>
      </c>
      <c r="N37" s="259">
        <f t="shared" ref="N37" si="19">SUM(N23:N36)</f>
        <v>49101567.992102936</v>
      </c>
      <c r="O37" s="259">
        <f t="shared" ref="O37" si="20">SUM(O23:O36)</f>
        <v>49101567.992102936</v>
      </c>
      <c r="P37" s="259">
        <f t="shared" ref="P37" si="21">SUM(P23:P36)</f>
        <v>49101567.992102936</v>
      </c>
      <c r="Q37" s="259">
        <f t="shared" ref="Q37" si="22">SUM(Q23:Q36)</f>
        <v>49101567.992102936</v>
      </c>
      <c r="R37" s="259">
        <f t="shared" ref="R37" si="23">SUM(R23:R36)</f>
        <v>49101567.992102936</v>
      </c>
      <c r="S37" s="259">
        <f t="shared" ref="S37" si="24">SUM(S23:S36)</f>
        <v>49101567.992102936</v>
      </c>
      <c r="T37" s="259">
        <f t="shared" ref="T37" si="25">SUM(T23:T36)</f>
        <v>49101567.992102936</v>
      </c>
      <c r="U37" s="259">
        <f t="shared" ref="U37" si="26">SUM(U23:U36)</f>
        <v>49101567.992102936</v>
      </c>
      <c r="V37" s="259">
        <f t="shared" ref="V37" si="27">SUM(V23:V36)</f>
        <v>49101567.992102936</v>
      </c>
      <c r="W37" s="259">
        <f t="shared" ref="W37" si="28">SUM(W23:W36)</f>
        <v>49101567.992102936</v>
      </c>
      <c r="X37" s="259">
        <f t="shared" ref="X37" si="29">SUM(X23:X36)</f>
        <v>49101567.992102936</v>
      </c>
      <c r="Y37" s="259">
        <f t="shared" ref="Y37" si="30">SUM(Y23:Y36)</f>
        <v>49101567.992102936</v>
      </c>
      <c r="Z37" s="259">
        <f t="shared" ref="Z37" si="31">SUM(Z23:Z36)</f>
        <v>49101567.992102936</v>
      </c>
      <c r="AA37" s="259">
        <f t="shared" ref="AA37" si="32">SUM(AA23:AA36)</f>
        <v>49101567.992102936</v>
      </c>
    </row>
    <row r="38" spans="1:27" s="42" customFormat="1" x14ac:dyDescent="0.3">
      <c r="A38" s="8"/>
      <c r="B38" s="285"/>
      <c r="C38" s="9"/>
      <c r="D38" s="285"/>
      <c r="E38" s="9"/>
      <c r="F38" s="285"/>
      <c r="G38" s="285"/>
      <c r="H38" s="9"/>
      <c r="I38" s="285"/>
      <c r="J38" s="285"/>
      <c r="K38" s="9"/>
      <c r="L38" s="285"/>
      <c r="M38" s="285"/>
      <c r="N38" s="364" t="s">
        <v>223</v>
      </c>
      <c r="O38" s="363">
        <f>SUM(C5:N18)</f>
        <v>49101567.992102951</v>
      </c>
      <c r="P38" s="285"/>
      <c r="Q38" s="9"/>
      <c r="R38" s="285"/>
      <c r="S38" s="285"/>
      <c r="T38" s="9"/>
      <c r="U38" s="285"/>
      <c r="V38" s="285"/>
      <c r="W38" s="9"/>
      <c r="X38" s="285"/>
      <c r="Y38" s="285"/>
      <c r="Z38" s="9"/>
      <c r="AA38" s="285"/>
    </row>
    <row r="39" spans="1:27" s="42" customFormat="1" ht="15" thickBot="1" x14ac:dyDescent="0.35">
      <c r="C39" s="286"/>
      <c r="D39" s="142"/>
      <c r="E39" s="286"/>
      <c r="F39" s="142"/>
      <c r="G39" s="142"/>
      <c r="H39" s="286"/>
      <c r="I39" s="142"/>
      <c r="J39" s="142"/>
      <c r="K39" s="286"/>
      <c r="L39" s="142"/>
      <c r="M39" s="142"/>
      <c r="N39" s="286"/>
      <c r="O39" s="142"/>
      <c r="P39" s="142"/>
      <c r="Q39" s="286"/>
      <c r="R39" s="142"/>
      <c r="S39" s="142"/>
      <c r="T39" s="286"/>
      <c r="U39" s="142"/>
      <c r="V39" s="142"/>
      <c r="W39" s="286"/>
      <c r="X39" s="142"/>
      <c r="Y39" s="142"/>
      <c r="Z39" s="286"/>
      <c r="AA39" s="142"/>
    </row>
    <row r="40" spans="1:27" ht="16.2" thickBot="1" x14ac:dyDescent="0.35">
      <c r="A40" s="785" t="s">
        <v>16</v>
      </c>
      <c r="B40" s="17" t="s">
        <v>10</v>
      </c>
      <c r="C40" s="158">
        <f>C$4</f>
        <v>44197</v>
      </c>
      <c r="D40" s="158">
        <f t="shared" ref="D40:AA40" si="33">D$4</f>
        <v>44228</v>
      </c>
      <c r="E40" s="158">
        <f t="shared" si="33"/>
        <v>44256</v>
      </c>
      <c r="F40" s="158">
        <f t="shared" si="33"/>
        <v>44287</v>
      </c>
      <c r="G40" s="158">
        <f t="shared" si="33"/>
        <v>44317</v>
      </c>
      <c r="H40" s="158">
        <f t="shared" si="33"/>
        <v>44348</v>
      </c>
      <c r="I40" s="158">
        <f t="shared" si="33"/>
        <v>44378</v>
      </c>
      <c r="J40" s="158">
        <f t="shared" si="33"/>
        <v>44409</v>
      </c>
      <c r="K40" s="158">
        <f t="shared" si="33"/>
        <v>44440</v>
      </c>
      <c r="L40" s="158">
        <f t="shared" si="33"/>
        <v>44470</v>
      </c>
      <c r="M40" s="158">
        <f t="shared" si="33"/>
        <v>44501</v>
      </c>
      <c r="N40" s="158">
        <f t="shared" si="33"/>
        <v>44531</v>
      </c>
      <c r="O40" s="158">
        <f t="shared" si="33"/>
        <v>44562</v>
      </c>
      <c r="P40" s="158">
        <f t="shared" si="33"/>
        <v>44593</v>
      </c>
      <c r="Q40" s="158">
        <f t="shared" si="33"/>
        <v>44621</v>
      </c>
      <c r="R40" s="158">
        <f t="shared" si="33"/>
        <v>44652</v>
      </c>
      <c r="S40" s="158">
        <f t="shared" si="33"/>
        <v>44682</v>
      </c>
      <c r="T40" s="158">
        <f t="shared" si="33"/>
        <v>44713</v>
      </c>
      <c r="U40" s="158">
        <f t="shared" si="33"/>
        <v>44743</v>
      </c>
      <c r="V40" s="158">
        <f t="shared" si="33"/>
        <v>44774</v>
      </c>
      <c r="W40" s="158">
        <f t="shared" si="33"/>
        <v>44805</v>
      </c>
      <c r="X40" s="158">
        <f t="shared" si="33"/>
        <v>44835</v>
      </c>
      <c r="Y40" s="158">
        <f t="shared" si="33"/>
        <v>44866</v>
      </c>
      <c r="Z40" s="158">
        <f t="shared" si="33"/>
        <v>44896</v>
      </c>
      <c r="AA40" s="158">
        <f t="shared" si="33"/>
        <v>44927</v>
      </c>
    </row>
    <row r="41" spans="1:27" ht="15" customHeight="1" x14ac:dyDescent="0.3">
      <c r="A41" s="786"/>
      <c r="B41" s="11" t="str">
        <f t="shared" ref="B41:B55" si="34">B23</f>
        <v>Air Comp</v>
      </c>
      <c r="C41" s="3">
        <v>0</v>
      </c>
      <c r="D41" s="3">
        <v>0</v>
      </c>
      <c r="E41" s="3">
        <v>0</v>
      </c>
      <c r="F41" s="3">
        <v>0</v>
      </c>
      <c r="G41" s="3">
        <f>F41</f>
        <v>0</v>
      </c>
      <c r="H41" s="3">
        <f t="shared" ref="H41:AA41" si="35">G41</f>
        <v>0</v>
      </c>
      <c r="I41" s="3">
        <f t="shared" si="35"/>
        <v>0</v>
      </c>
      <c r="J41" s="3">
        <f t="shared" si="35"/>
        <v>0</v>
      </c>
      <c r="K41" s="3">
        <f t="shared" si="35"/>
        <v>0</v>
      </c>
      <c r="L41" s="3">
        <f t="shared" si="35"/>
        <v>0</v>
      </c>
      <c r="M41" s="3">
        <f t="shared" si="35"/>
        <v>0</v>
      </c>
      <c r="N41" s="3">
        <f t="shared" si="35"/>
        <v>0</v>
      </c>
      <c r="O41" s="3">
        <f t="shared" si="35"/>
        <v>0</v>
      </c>
      <c r="P41" s="3">
        <f t="shared" si="35"/>
        <v>0</v>
      </c>
      <c r="Q41" s="445">
        <v>0</v>
      </c>
      <c r="R41" s="3">
        <f t="shared" si="35"/>
        <v>0</v>
      </c>
      <c r="S41" s="3">
        <f t="shared" si="35"/>
        <v>0</v>
      </c>
      <c r="T41" s="3">
        <f t="shared" si="35"/>
        <v>0</v>
      </c>
      <c r="U41" s="3">
        <f t="shared" si="35"/>
        <v>0</v>
      </c>
      <c r="V41" s="3">
        <f t="shared" si="35"/>
        <v>0</v>
      </c>
      <c r="W41" s="3">
        <f t="shared" si="35"/>
        <v>0</v>
      </c>
      <c r="X41" s="3">
        <f t="shared" si="35"/>
        <v>0</v>
      </c>
      <c r="Y41" s="3">
        <f t="shared" si="35"/>
        <v>0</v>
      </c>
      <c r="Z41" s="3">
        <f t="shared" si="35"/>
        <v>0</v>
      </c>
      <c r="AA41" s="3">
        <f t="shared" si="35"/>
        <v>0</v>
      </c>
    </row>
    <row r="42" spans="1:27" x14ac:dyDescent="0.3">
      <c r="A42" s="786"/>
      <c r="B42" s="12" t="str">
        <f t="shared" si="34"/>
        <v>Building Shell</v>
      </c>
      <c r="C42" s="3">
        <v>0</v>
      </c>
      <c r="D42" s="3">
        <v>0</v>
      </c>
      <c r="E42" s="3">
        <v>0</v>
      </c>
      <c r="F42" s="3">
        <v>0</v>
      </c>
      <c r="G42" s="3">
        <f t="shared" ref="G42:AA42" si="36">F42</f>
        <v>0</v>
      </c>
      <c r="H42" s="3">
        <f t="shared" si="36"/>
        <v>0</v>
      </c>
      <c r="I42" s="3">
        <f t="shared" si="36"/>
        <v>0</v>
      </c>
      <c r="J42" s="3">
        <f t="shared" si="36"/>
        <v>0</v>
      </c>
      <c r="K42" s="3">
        <f t="shared" si="36"/>
        <v>0</v>
      </c>
      <c r="L42" s="3">
        <f t="shared" si="36"/>
        <v>0</v>
      </c>
      <c r="M42" s="3">
        <f t="shared" si="36"/>
        <v>0</v>
      </c>
      <c r="N42" s="3">
        <f t="shared" si="36"/>
        <v>0</v>
      </c>
      <c r="O42" s="3">
        <f t="shared" si="36"/>
        <v>0</v>
      </c>
      <c r="P42" s="3">
        <f t="shared" si="36"/>
        <v>0</v>
      </c>
      <c r="Q42" s="445">
        <v>0</v>
      </c>
      <c r="R42" s="3">
        <f t="shared" si="36"/>
        <v>0</v>
      </c>
      <c r="S42" s="3">
        <f t="shared" si="36"/>
        <v>0</v>
      </c>
      <c r="T42" s="3">
        <f t="shared" si="36"/>
        <v>0</v>
      </c>
      <c r="U42" s="3">
        <f t="shared" si="36"/>
        <v>0</v>
      </c>
      <c r="V42" s="3">
        <f t="shared" si="36"/>
        <v>0</v>
      </c>
      <c r="W42" s="3">
        <f t="shared" si="36"/>
        <v>0</v>
      </c>
      <c r="X42" s="3">
        <f t="shared" si="36"/>
        <v>0</v>
      </c>
      <c r="Y42" s="3">
        <f t="shared" si="36"/>
        <v>0</v>
      </c>
      <c r="Z42" s="3">
        <f t="shared" si="36"/>
        <v>0</v>
      </c>
      <c r="AA42" s="3">
        <f t="shared" si="36"/>
        <v>0</v>
      </c>
    </row>
    <row r="43" spans="1:27" x14ac:dyDescent="0.3">
      <c r="A43" s="786"/>
      <c r="B43" s="11" t="str">
        <f t="shared" si="34"/>
        <v>Cooking</v>
      </c>
      <c r="C43" s="3">
        <v>0</v>
      </c>
      <c r="D43" s="3">
        <v>0</v>
      </c>
      <c r="E43" s="3">
        <v>0</v>
      </c>
      <c r="F43" s="3">
        <v>0</v>
      </c>
      <c r="G43" s="3">
        <f t="shared" ref="G43:AA43" si="37">F43</f>
        <v>0</v>
      </c>
      <c r="H43" s="3">
        <f t="shared" si="37"/>
        <v>0</v>
      </c>
      <c r="I43" s="3">
        <f t="shared" si="37"/>
        <v>0</v>
      </c>
      <c r="J43" s="3">
        <f t="shared" si="37"/>
        <v>0</v>
      </c>
      <c r="K43" s="3">
        <f t="shared" si="37"/>
        <v>0</v>
      </c>
      <c r="L43" s="3">
        <f t="shared" si="37"/>
        <v>0</v>
      </c>
      <c r="M43" s="3">
        <f t="shared" si="37"/>
        <v>0</v>
      </c>
      <c r="N43" s="3">
        <f t="shared" si="37"/>
        <v>0</v>
      </c>
      <c r="O43" s="3">
        <f t="shared" si="37"/>
        <v>0</v>
      </c>
      <c r="P43" s="3">
        <f t="shared" si="37"/>
        <v>0</v>
      </c>
      <c r="Q43" s="445">
        <v>0</v>
      </c>
      <c r="R43" s="3">
        <f t="shared" si="37"/>
        <v>0</v>
      </c>
      <c r="S43" s="3">
        <f t="shared" si="37"/>
        <v>0</v>
      </c>
      <c r="T43" s="3">
        <f t="shared" si="37"/>
        <v>0</v>
      </c>
      <c r="U43" s="3">
        <f t="shared" si="37"/>
        <v>0</v>
      </c>
      <c r="V43" s="3">
        <f t="shared" si="37"/>
        <v>0</v>
      </c>
      <c r="W43" s="3">
        <f t="shared" si="37"/>
        <v>0</v>
      </c>
      <c r="X43" s="3">
        <f t="shared" si="37"/>
        <v>0</v>
      </c>
      <c r="Y43" s="3">
        <f t="shared" si="37"/>
        <v>0</v>
      </c>
      <c r="Z43" s="3">
        <f t="shared" si="37"/>
        <v>0</v>
      </c>
      <c r="AA43" s="3">
        <f t="shared" si="37"/>
        <v>0</v>
      </c>
    </row>
    <row r="44" spans="1:27" x14ac:dyDescent="0.3">
      <c r="A44" s="786"/>
      <c r="B44" s="11" t="str">
        <f t="shared" si="34"/>
        <v>Cooling</v>
      </c>
      <c r="C44" s="3">
        <v>0</v>
      </c>
      <c r="D44" s="3">
        <v>0</v>
      </c>
      <c r="E44" s="3">
        <v>0</v>
      </c>
      <c r="F44" s="3">
        <v>0</v>
      </c>
      <c r="G44" s="3">
        <f t="shared" ref="G44:AA44" si="38">F44</f>
        <v>0</v>
      </c>
      <c r="H44" s="3">
        <f t="shared" si="38"/>
        <v>0</v>
      </c>
      <c r="I44" s="3">
        <f t="shared" si="38"/>
        <v>0</v>
      </c>
      <c r="J44" s="3">
        <f t="shared" si="38"/>
        <v>0</v>
      </c>
      <c r="K44" s="3">
        <f t="shared" si="38"/>
        <v>0</v>
      </c>
      <c r="L44" s="3">
        <f t="shared" si="38"/>
        <v>0</v>
      </c>
      <c r="M44" s="3">
        <f t="shared" si="38"/>
        <v>0</v>
      </c>
      <c r="N44" s="3">
        <f t="shared" si="38"/>
        <v>0</v>
      </c>
      <c r="O44" s="3">
        <f t="shared" si="38"/>
        <v>0</v>
      </c>
      <c r="P44" s="3">
        <f t="shared" si="38"/>
        <v>0</v>
      </c>
      <c r="Q44" s="445">
        <v>253648</v>
      </c>
      <c r="R44" s="3">
        <f t="shared" si="38"/>
        <v>253648</v>
      </c>
      <c r="S44" s="3">
        <f t="shared" si="38"/>
        <v>253648</v>
      </c>
      <c r="T44" s="3">
        <f t="shared" si="38"/>
        <v>253648</v>
      </c>
      <c r="U44" s="3">
        <f t="shared" si="38"/>
        <v>253648</v>
      </c>
      <c r="V44" s="3">
        <f t="shared" si="38"/>
        <v>253648</v>
      </c>
      <c r="W44" s="3">
        <f t="shared" si="38"/>
        <v>253648</v>
      </c>
      <c r="X44" s="3">
        <f t="shared" si="38"/>
        <v>253648</v>
      </c>
      <c r="Y44" s="3">
        <f t="shared" si="38"/>
        <v>253648</v>
      </c>
      <c r="Z44" s="3">
        <f t="shared" si="38"/>
        <v>253648</v>
      </c>
      <c r="AA44" s="3">
        <f t="shared" si="38"/>
        <v>253648</v>
      </c>
    </row>
    <row r="45" spans="1:27" x14ac:dyDescent="0.3">
      <c r="A45" s="786"/>
      <c r="B45" s="12" t="str">
        <f t="shared" si="34"/>
        <v>Ext Lighting</v>
      </c>
      <c r="C45" s="3">
        <v>0</v>
      </c>
      <c r="D45" s="3">
        <v>0</v>
      </c>
      <c r="E45" s="3">
        <v>0</v>
      </c>
      <c r="F45" s="3">
        <v>0</v>
      </c>
      <c r="G45" s="3">
        <f t="shared" ref="G45:AA45" si="39">F45</f>
        <v>0</v>
      </c>
      <c r="H45" s="3">
        <f t="shared" si="39"/>
        <v>0</v>
      </c>
      <c r="I45" s="3">
        <f t="shared" si="39"/>
        <v>0</v>
      </c>
      <c r="J45" s="3">
        <f t="shared" si="39"/>
        <v>0</v>
      </c>
      <c r="K45" s="3">
        <f t="shared" si="39"/>
        <v>0</v>
      </c>
      <c r="L45" s="3">
        <f t="shared" si="39"/>
        <v>0</v>
      </c>
      <c r="M45" s="3">
        <f t="shared" si="39"/>
        <v>0</v>
      </c>
      <c r="N45" s="3">
        <f t="shared" si="39"/>
        <v>0</v>
      </c>
      <c r="O45" s="3">
        <f t="shared" si="39"/>
        <v>0</v>
      </c>
      <c r="P45" s="3">
        <f t="shared" si="39"/>
        <v>0</v>
      </c>
      <c r="Q45" s="445">
        <v>51917.84</v>
      </c>
      <c r="R45" s="3">
        <f t="shared" si="39"/>
        <v>51917.84</v>
      </c>
      <c r="S45" s="3">
        <f t="shared" si="39"/>
        <v>51917.84</v>
      </c>
      <c r="T45" s="3">
        <f t="shared" si="39"/>
        <v>51917.84</v>
      </c>
      <c r="U45" s="3">
        <f t="shared" si="39"/>
        <v>51917.84</v>
      </c>
      <c r="V45" s="3">
        <f t="shared" si="39"/>
        <v>51917.84</v>
      </c>
      <c r="W45" s="3">
        <f t="shared" si="39"/>
        <v>51917.84</v>
      </c>
      <c r="X45" s="3">
        <f t="shared" si="39"/>
        <v>51917.84</v>
      </c>
      <c r="Y45" s="3">
        <f t="shared" si="39"/>
        <v>51917.84</v>
      </c>
      <c r="Z45" s="3">
        <f t="shared" si="39"/>
        <v>51917.84</v>
      </c>
      <c r="AA45" s="3">
        <f t="shared" si="39"/>
        <v>51917.84</v>
      </c>
    </row>
    <row r="46" spans="1:27" x14ac:dyDescent="0.3">
      <c r="A46" s="786"/>
      <c r="B46" s="11" t="str">
        <f t="shared" si="34"/>
        <v>Heating</v>
      </c>
      <c r="C46" s="3">
        <v>0</v>
      </c>
      <c r="D46" s="3">
        <v>0</v>
      </c>
      <c r="E46" s="3">
        <v>0</v>
      </c>
      <c r="F46" s="3">
        <v>0</v>
      </c>
      <c r="G46" s="3">
        <f t="shared" ref="G46:AA46" si="40">F46</f>
        <v>0</v>
      </c>
      <c r="H46" s="3">
        <f t="shared" si="40"/>
        <v>0</v>
      </c>
      <c r="I46" s="3">
        <f t="shared" si="40"/>
        <v>0</v>
      </c>
      <c r="J46" s="3">
        <f t="shared" si="40"/>
        <v>0</v>
      </c>
      <c r="K46" s="3">
        <f t="shared" si="40"/>
        <v>0</v>
      </c>
      <c r="L46" s="3">
        <f t="shared" si="40"/>
        <v>0</v>
      </c>
      <c r="M46" s="3">
        <f t="shared" si="40"/>
        <v>0</v>
      </c>
      <c r="N46" s="3">
        <f t="shared" si="40"/>
        <v>0</v>
      </c>
      <c r="O46" s="3">
        <f t="shared" si="40"/>
        <v>0</v>
      </c>
      <c r="P46" s="3">
        <f t="shared" si="40"/>
        <v>0</v>
      </c>
      <c r="Q46" s="445">
        <v>0</v>
      </c>
      <c r="R46" s="3">
        <f t="shared" si="40"/>
        <v>0</v>
      </c>
      <c r="S46" s="3">
        <f t="shared" si="40"/>
        <v>0</v>
      </c>
      <c r="T46" s="3">
        <f t="shared" si="40"/>
        <v>0</v>
      </c>
      <c r="U46" s="3">
        <f t="shared" si="40"/>
        <v>0</v>
      </c>
      <c r="V46" s="3">
        <f t="shared" si="40"/>
        <v>0</v>
      </c>
      <c r="W46" s="3">
        <f t="shared" si="40"/>
        <v>0</v>
      </c>
      <c r="X46" s="3">
        <f t="shared" si="40"/>
        <v>0</v>
      </c>
      <c r="Y46" s="3">
        <f t="shared" si="40"/>
        <v>0</v>
      </c>
      <c r="Z46" s="3">
        <f t="shared" si="40"/>
        <v>0</v>
      </c>
      <c r="AA46" s="3">
        <f t="shared" si="40"/>
        <v>0</v>
      </c>
    </row>
    <row r="47" spans="1:27" x14ac:dyDescent="0.3">
      <c r="A47" s="786"/>
      <c r="B47" s="11" t="str">
        <f t="shared" si="34"/>
        <v>HVAC</v>
      </c>
      <c r="C47" s="3">
        <v>0</v>
      </c>
      <c r="D47" s="3">
        <v>0</v>
      </c>
      <c r="E47" s="3">
        <v>0</v>
      </c>
      <c r="F47" s="3">
        <v>0</v>
      </c>
      <c r="G47" s="3">
        <f t="shared" ref="G47:AA47" si="41">F47</f>
        <v>0</v>
      </c>
      <c r="H47" s="3">
        <f t="shared" si="41"/>
        <v>0</v>
      </c>
      <c r="I47" s="3">
        <f t="shared" si="41"/>
        <v>0</v>
      </c>
      <c r="J47" s="3">
        <f t="shared" si="41"/>
        <v>0</v>
      </c>
      <c r="K47" s="3">
        <f t="shared" si="41"/>
        <v>0</v>
      </c>
      <c r="L47" s="3">
        <f t="shared" si="41"/>
        <v>0</v>
      </c>
      <c r="M47" s="3">
        <f t="shared" si="41"/>
        <v>0</v>
      </c>
      <c r="N47" s="3">
        <f t="shared" si="41"/>
        <v>0</v>
      </c>
      <c r="O47" s="3">
        <f t="shared" si="41"/>
        <v>0</v>
      </c>
      <c r="P47" s="3">
        <f t="shared" si="41"/>
        <v>0</v>
      </c>
      <c r="Q47" s="445">
        <v>18417</v>
      </c>
      <c r="R47" s="3">
        <f t="shared" si="41"/>
        <v>18417</v>
      </c>
      <c r="S47" s="3">
        <f t="shared" si="41"/>
        <v>18417</v>
      </c>
      <c r="T47" s="3">
        <f t="shared" si="41"/>
        <v>18417</v>
      </c>
      <c r="U47" s="3">
        <f t="shared" si="41"/>
        <v>18417</v>
      </c>
      <c r="V47" s="3">
        <f t="shared" si="41"/>
        <v>18417</v>
      </c>
      <c r="W47" s="3">
        <f t="shared" si="41"/>
        <v>18417</v>
      </c>
      <c r="X47" s="3">
        <f t="shared" si="41"/>
        <v>18417</v>
      </c>
      <c r="Y47" s="3">
        <f t="shared" si="41"/>
        <v>18417</v>
      </c>
      <c r="Z47" s="3">
        <f t="shared" si="41"/>
        <v>18417</v>
      </c>
      <c r="AA47" s="3">
        <f t="shared" si="41"/>
        <v>18417</v>
      </c>
    </row>
    <row r="48" spans="1:27" x14ac:dyDescent="0.3">
      <c r="A48" s="786"/>
      <c r="B48" s="11" t="str">
        <f t="shared" si="34"/>
        <v>Lighting</v>
      </c>
      <c r="C48" s="3">
        <v>0</v>
      </c>
      <c r="D48" s="3">
        <v>0</v>
      </c>
      <c r="E48" s="3">
        <v>0</v>
      </c>
      <c r="F48" s="3">
        <v>0</v>
      </c>
      <c r="G48" s="3">
        <f t="shared" ref="G48:AA48" si="42">F48</f>
        <v>0</v>
      </c>
      <c r="H48" s="3">
        <f t="shared" si="42"/>
        <v>0</v>
      </c>
      <c r="I48" s="3">
        <f t="shared" si="42"/>
        <v>0</v>
      </c>
      <c r="J48" s="3">
        <f t="shared" si="42"/>
        <v>0</v>
      </c>
      <c r="K48" s="3">
        <f t="shared" si="42"/>
        <v>0</v>
      </c>
      <c r="L48" s="3">
        <f t="shared" si="42"/>
        <v>0</v>
      </c>
      <c r="M48" s="3">
        <f t="shared" si="42"/>
        <v>0</v>
      </c>
      <c r="N48" s="3">
        <f t="shared" si="42"/>
        <v>0</v>
      </c>
      <c r="O48" s="3">
        <f t="shared" si="42"/>
        <v>0</v>
      </c>
      <c r="P48" s="3">
        <f t="shared" si="42"/>
        <v>0</v>
      </c>
      <c r="Q48" s="445">
        <v>16912468.43</v>
      </c>
      <c r="R48" s="3">
        <f t="shared" si="42"/>
        <v>16912468.43</v>
      </c>
      <c r="S48" s="3">
        <f t="shared" si="42"/>
        <v>16912468.43</v>
      </c>
      <c r="T48" s="3">
        <f t="shared" si="42"/>
        <v>16912468.43</v>
      </c>
      <c r="U48" s="3">
        <f t="shared" si="42"/>
        <v>16912468.43</v>
      </c>
      <c r="V48" s="3">
        <f t="shared" si="42"/>
        <v>16912468.43</v>
      </c>
      <c r="W48" s="3">
        <f t="shared" si="42"/>
        <v>16912468.43</v>
      </c>
      <c r="X48" s="3">
        <f t="shared" si="42"/>
        <v>16912468.43</v>
      </c>
      <c r="Y48" s="3">
        <f t="shared" si="42"/>
        <v>16912468.43</v>
      </c>
      <c r="Z48" s="3">
        <f t="shared" si="42"/>
        <v>16912468.43</v>
      </c>
      <c r="AA48" s="3">
        <f t="shared" si="42"/>
        <v>16912468.43</v>
      </c>
    </row>
    <row r="49" spans="1:27" x14ac:dyDescent="0.3">
      <c r="A49" s="786"/>
      <c r="B49" s="11" t="str">
        <f t="shared" si="34"/>
        <v>Miscellaneous</v>
      </c>
      <c r="C49" s="3">
        <v>0</v>
      </c>
      <c r="D49" s="3">
        <v>0</v>
      </c>
      <c r="E49" s="3">
        <v>0</v>
      </c>
      <c r="F49" s="3">
        <v>0</v>
      </c>
      <c r="G49" s="3">
        <f t="shared" ref="G49:AA49" si="43">F49</f>
        <v>0</v>
      </c>
      <c r="H49" s="3">
        <f t="shared" si="43"/>
        <v>0</v>
      </c>
      <c r="I49" s="3">
        <f t="shared" si="43"/>
        <v>0</v>
      </c>
      <c r="J49" s="3">
        <f t="shared" si="43"/>
        <v>0</v>
      </c>
      <c r="K49" s="3">
        <f t="shared" si="43"/>
        <v>0</v>
      </c>
      <c r="L49" s="3">
        <f t="shared" si="43"/>
        <v>0</v>
      </c>
      <c r="M49" s="3">
        <f t="shared" si="43"/>
        <v>0</v>
      </c>
      <c r="N49" s="3">
        <f t="shared" si="43"/>
        <v>0</v>
      </c>
      <c r="O49" s="3">
        <f t="shared" si="43"/>
        <v>0</v>
      </c>
      <c r="P49" s="3">
        <f t="shared" si="43"/>
        <v>0</v>
      </c>
      <c r="Q49" s="445">
        <v>24344</v>
      </c>
      <c r="R49" s="3">
        <f t="shared" si="43"/>
        <v>24344</v>
      </c>
      <c r="S49" s="3">
        <f t="shared" si="43"/>
        <v>24344</v>
      </c>
      <c r="T49" s="3">
        <f t="shared" si="43"/>
        <v>24344</v>
      </c>
      <c r="U49" s="3">
        <f t="shared" si="43"/>
        <v>24344</v>
      </c>
      <c r="V49" s="3">
        <f t="shared" si="43"/>
        <v>24344</v>
      </c>
      <c r="W49" s="3">
        <f t="shared" si="43"/>
        <v>24344</v>
      </c>
      <c r="X49" s="3">
        <f t="shared" si="43"/>
        <v>24344</v>
      </c>
      <c r="Y49" s="3">
        <f t="shared" si="43"/>
        <v>24344</v>
      </c>
      <c r="Z49" s="3">
        <f t="shared" si="43"/>
        <v>24344</v>
      </c>
      <c r="AA49" s="3">
        <f t="shared" si="43"/>
        <v>24344</v>
      </c>
    </row>
    <row r="50" spans="1:27" ht="15" customHeight="1" x14ac:dyDescent="0.3">
      <c r="A50" s="786"/>
      <c r="B50" s="11" t="str">
        <f t="shared" si="34"/>
        <v>Motors</v>
      </c>
      <c r="C50" s="3">
        <v>0</v>
      </c>
      <c r="D50" s="3">
        <v>0</v>
      </c>
      <c r="E50" s="3">
        <v>0</v>
      </c>
      <c r="F50" s="3">
        <v>0</v>
      </c>
      <c r="G50" s="3">
        <f t="shared" ref="G50:AA50" si="44">F50</f>
        <v>0</v>
      </c>
      <c r="H50" s="3">
        <f t="shared" si="44"/>
        <v>0</v>
      </c>
      <c r="I50" s="3">
        <f t="shared" si="44"/>
        <v>0</v>
      </c>
      <c r="J50" s="3">
        <f t="shared" si="44"/>
        <v>0</v>
      </c>
      <c r="K50" s="3">
        <f t="shared" si="44"/>
        <v>0</v>
      </c>
      <c r="L50" s="3">
        <f t="shared" si="44"/>
        <v>0</v>
      </c>
      <c r="M50" s="3">
        <f t="shared" si="44"/>
        <v>0</v>
      </c>
      <c r="N50" s="3">
        <f t="shared" si="44"/>
        <v>0</v>
      </c>
      <c r="O50" s="3">
        <f t="shared" si="44"/>
        <v>0</v>
      </c>
      <c r="P50" s="3">
        <f t="shared" si="44"/>
        <v>0</v>
      </c>
      <c r="Q50" s="445">
        <v>139760</v>
      </c>
      <c r="R50" s="3">
        <f t="shared" si="44"/>
        <v>139760</v>
      </c>
      <c r="S50" s="3">
        <f t="shared" si="44"/>
        <v>139760</v>
      </c>
      <c r="T50" s="3">
        <f t="shared" si="44"/>
        <v>139760</v>
      </c>
      <c r="U50" s="3">
        <f t="shared" si="44"/>
        <v>139760</v>
      </c>
      <c r="V50" s="3">
        <f t="shared" si="44"/>
        <v>139760</v>
      </c>
      <c r="W50" s="3">
        <f t="shared" si="44"/>
        <v>139760</v>
      </c>
      <c r="X50" s="3">
        <f t="shared" si="44"/>
        <v>139760</v>
      </c>
      <c r="Y50" s="3">
        <f t="shared" si="44"/>
        <v>139760</v>
      </c>
      <c r="Z50" s="3">
        <f t="shared" si="44"/>
        <v>139760</v>
      </c>
      <c r="AA50" s="3">
        <f t="shared" si="44"/>
        <v>139760</v>
      </c>
    </row>
    <row r="51" spans="1:27" x14ac:dyDescent="0.3">
      <c r="A51" s="786"/>
      <c r="B51" s="11" t="str">
        <f t="shared" si="34"/>
        <v>Process</v>
      </c>
      <c r="C51" s="3">
        <v>0</v>
      </c>
      <c r="D51" s="3">
        <v>0</v>
      </c>
      <c r="E51" s="3">
        <v>0</v>
      </c>
      <c r="F51" s="3">
        <v>0</v>
      </c>
      <c r="G51" s="3">
        <f t="shared" ref="G51:AA51" si="45">F51</f>
        <v>0</v>
      </c>
      <c r="H51" s="3">
        <f t="shared" si="45"/>
        <v>0</v>
      </c>
      <c r="I51" s="3">
        <f t="shared" si="45"/>
        <v>0</v>
      </c>
      <c r="J51" s="3">
        <f t="shared" si="45"/>
        <v>0</v>
      </c>
      <c r="K51" s="3">
        <f t="shared" si="45"/>
        <v>0</v>
      </c>
      <c r="L51" s="3">
        <f t="shared" si="45"/>
        <v>0</v>
      </c>
      <c r="M51" s="3">
        <f t="shared" si="45"/>
        <v>0</v>
      </c>
      <c r="N51" s="3">
        <f t="shared" si="45"/>
        <v>0</v>
      </c>
      <c r="O51" s="3">
        <f t="shared" si="45"/>
        <v>0</v>
      </c>
      <c r="P51" s="3">
        <f t="shared" si="45"/>
        <v>0</v>
      </c>
      <c r="Q51" s="445">
        <v>0</v>
      </c>
      <c r="R51" s="3">
        <f t="shared" si="45"/>
        <v>0</v>
      </c>
      <c r="S51" s="3">
        <f t="shared" si="45"/>
        <v>0</v>
      </c>
      <c r="T51" s="3">
        <f t="shared" si="45"/>
        <v>0</v>
      </c>
      <c r="U51" s="3">
        <f t="shared" si="45"/>
        <v>0</v>
      </c>
      <c r="V51" s="3">
        <f t="shared" si="45"/>
        <v>0</v>
      </c>
      <c r="W51" s="3">
        <f t="shared" si="45"/>
        <v>0</v>
      </c>
      <c r="X51" s="3">
        <f t="shared" si="45"/>
        <v>0</v>
      </c>
      <c r="Y51" s="3">
        <f t="shared" si="45"/>
        <v>0</v>
      </c>
      <c r="Z51" s="3">
        <f t="shared" si="45"/>
        <v>0</v>
      </c>
      <c r="AA51" s="3">
        <f t="shared" si="45"/>
        <v>0</v>
      </c>
    </row>
    <row r="52" spans="1:27" x14ac:dyDescent="0.3">
      <c r="A52" s="786"/>
      <c r="B52" s="11" t="str">
        <f t="shared" si="34"/>
        <v>Refrigeration</v>
      </c>
      <c r="C52" s="3">
        <v>0</v>
      </c>
      <c r="D52" s="3">
        <v>0</v>
      </c>
      <c r="E52" s="3">
        <v>0</v>
      </c>
      <c r="F52" s="3">
        <v>0</v>
      </c>
      <c r="G52" s="3">
        <f t="shared" ref="G52:AA52" si="46">F52</f>
        <v>0</v>
      </c>
      <c r="H52" s="3">
        <f t="shared" si="46"/>
        <v>0</v>
      </c>
      <c r="I52" s="3">
        <f t="shared" si="46"/>
        <v>0</v>
      </c>
      <c r="J52" s="3">
        <f t="shared" si="46"/>
        <v>0</v>
      </c>
      <c r="K52" s="3">
        <f t="shared" si="46"/>
        <v>0</v>
      </c>
      <c r="L52" s="3">
        <f t="shared" si="46"/>
        <v>0</v>
      </c>
      <c r="M52" s="3">
        <f t="shared" si="46"/>
        <v>0</v>
      </c>
      <c r="N52" s="3">
        <f t="shared" si="46"/>
        <v>0</v>
      </c>
      <c r="O52" s="3">
        <f t="shared" si="46"/>
        <v>0</v>
      </c>
      <c r="P52" s="3">
        <f t="shared" si="46"/>
        <v>0</v>
      </c>
      <c r="Q52" s="445">
        <v>45177</v>
      </c>
      <c r="R52" s="3">
        <f t="shared" si="46"/>
        <v>45177</v>
      </c>
      <c r="S52" s="3">
        <f t="shared" si="46"/>
        <v>45177</v>
      </c>
      <c r="T52" s="3">
        <f t="shared" si="46"/>
        <v>45177</v>
      </c>
      <c r="U52" s="3">
        <f t="shared" si="46"/>
        <v>45177</v>
      </c>
      <c r="V52" s="3">
        <f t="shared" si="46"/>
        <v>45177</v>
      </c>
      <c r="W52" s="3">
        <f t="shared" si="46"/>
        <v>45177</v>
      </c>
      <c r="X52" s="3">
        <f t="shared" si="46"/>
        <v>45177</v>
      </c>
      <c r="Y52" s="3">
        <f t="shared" si="46"/>
        <v>45177</v>
      </c>
      <c r="Z52" s="3">
        <f t="shared" si="46"/>
        <v>45177</v>
      </c>
      <c r="AA52" s="3">
        <f t="shared" si="46"/>
        <v>45177</v>
      </c>
    </row>
    <row r="53" spans="1:27" x14ac:dyDescent="0.3">
      <c r="A53" s="786"/>
      <c r="B53" s="11" t="str">
        <f t="shared" si="34"/>
        <v>Water Heating</v>
      </c>
      <c r="C53" s="3">
        <v>0</v>
      </c>
      <c r="D53" s="3">
        <v>0</v>
      </c>
      <c r="E53" s="3">
        <v>0</v>
      </c>
      <c r="F53" s="3">
        <v>0</v>
      </c>
      <c r="G53" s="3">
        <f t="shared" ref="G53:AA53" si="47">F53</f>
        <v>0</v>
      </c>
      <c r="H53" s="3">
        <f t="shared" si="47"/>
        <v>0</v>
      </c>
      <c r="I53" s="3">
        <f t="shared" si="47"/>
        <v>0</v>
      </c>
      <c r="J53" s="3">
        <f t="shared" si="47"/>
        <v>0</v>
      </c>
      <c r="K53" s="3">
        <f t="shared" si="47"/>
        <v>0</v>
      </c>
      <c r="L53" s="3">
        <f t="shared" si="47"/>
        <v>0</v>
      </c>
      <c r="M53" s="3">
        <f t="shared" si="47"/>
        <v>0</v>
      </c>
      <c r="N53" s="3">
        <f t="shared" si="47"/>
        <v>0</v>
      </c>
      <c r="O53" s="3">
        <f t="shared" si="47"/>
        <v>0</v>
      </c>
      <c r="P53" s="3">
        <f t="shared" si="47"/>
        <v>0</v>
      </c>
      <c r="Q53" s="445">
        <v>0</v>
      </c>
      <c r="R53" s="3">
        <f t="shared" si="47"/>
        <v>0</v>
      </c>
      <c r="S53" s="3">
        <f t="shared" si="47"/>
        <v>0</v>
      </c>
      <c r="T53" s="3">
        <f t="shared" si="47"/>
        <v>0</v>
      </c>
      <c r="U53" s="3">
        <f t="shared" si="47"/>
        <v>0</v>
      </c>
      <c r="V53" s="3">
        <f t="shared" si="47"/>
        <v>0</v>
      </c>
      <c r="W53" s="3">
        <f t="shared" si="47"/>
        <v>0</v>
      </c>
      <c r="X53" s="3">
        <f t="shared" si="47"/>
        <v>0</v>
      </c>
      <c r="Y53" s="3">
        <f t="shared" si="47"/>
        <v>0</v>
      </c>
      <c r="Z53" s="3">
        <f t="shared" si="47"/>
        <v>0</v>
      </c>
      <c r="AA53" s="3">
        <f t="shared" si="47"/>
        <v>0</v>
      </c>
    </row>
    <row r="54" spans="1:27" ht="15" customHeight="1" x14ac:dyDescent="0.3">
      <c r="A54" s="786"/>
      <c r="B54" s="11" t="str">
        <f t="shared" si="34"/>
        <v xml:space="preserve"> </v>
      </c>
      <c r="C54" s="3"/>
      <c r="D54" s="3"/>
      <c r="E54" s="3"/>
      <c r="F54" s="3"/>
      <c r="G54" s="3"/>
      <c r="H54" s="3"/>
      <c r="I54" s="3"/>
      <c r="J54" s="3"/>
      <c r="K54" s="3"/>
      <c r="L54" s="3"/>
      <c r="M54" s="3"/>
      <c r="N54" s="3"/>
      <c r="O54" s="3"/>
      <c r="P54" s="3"/>
      <c r="Q54" s="445"/>
      <c r="R54" s="3"/>
      <c r="S54" s="3"/>
      <c r="T54" s="3"/>
      <c r="U54" s="3"/>
      <c r="V54" s="3"/>
      <c r="W54" s="3"/>
      <c r="X54" s="3"/>
      <c r="Y54" s="3"/>
      <c r="Z54" s="3"/>
      <c r="AA54" s="3"/>
    </row>
    <row r="55" spans="1:27" ht="15" customHeight="1" thickBot="1" x14ac:dyDescent="0.35">
      <c r="A55" s="787"/>
      <c r="B55" s="258" t="str">
        <f t="shared" si="34"/>
        <v>Monthly kWh</v>
      </c>
      <c r="C55" s="259">
        <f>SUM(C41:C54)</f>
        <v>0</v>
      </c>
      <c r="D55" s="259">
        <f t="shared" ref="D55:AA55" si="48">SUM(D41:D54)</f>
        <v>0</v>
      </c>
      <c r="E55" s="259">
        <f t="shared" si="48"/>
        <v>0</v>
      </c>
      <c r="F55" s="259">
        <f t="shared" si="48"/>
        <v>0</v>
      </c>
      <c r="G55" s="259">
        <f t="shared" si="48"/>
        <v>0</v>
      </c>
      <c r="H55" s="259">
        <f t="shared" si="48"/>
        <v>0</v>
      </c>
      <c r="I55" s="259">
        <f t="shared" si="48"/>
        <v>0</v>
      </c>
      <c r="J55" s="259">
        <f t="shared" si="48"/>
        <v>0</v>
      </c>
      <c r="K55" s="259">
        <f t="shared" si="48"/>
        <v>0</v>
      </c>
      <c r="L55" s="259">
        <f t="shared" si="48"/>
        <v>0</v>
      </c>
      <c r="M55" s="259">
        <f t="shared" si="48"/>
        <v>0</v>
      </c>
      <c r="N55" s="259">
        <f t="shared" si="48"/>
        <v>0</v>
      </c>
      <c r="O55" s="259">
        <f t="shared" si="48"/>
        <v>0</v>
      </c>
      <c r="P55" s="259">
        <f t="shared" si="48"/>
        <v>0</v>
      </c>
      <c r="Q55" s="259">
        <f t="shared" si="48"/>
        <v>17445732.27</v>
      </c>
      <c r="R55" s="259">
        <f t="shared" si="48"/>
        <v>17445732.27</v>
      </c>
      <c r="S55" s="259">
        <f t="shared" si="48"/>
        <v>17445732.27</v>
      </c>
      <c r="T55" s="259">
        <f t="shared" si="48"/>
        <v>17445732.27</v>
      </c>
      <c r="U55" s="259">
        <f t="shared" si="48"/>
        <v>17445732.27</v>
      </c>
      <c r="V55" s="259">
        <f t="shared" si="48"/>
        <v>17445732.27</v>
      </c>
      <c r="W55" s="259">
        <f t="shared" si="48"/>
        <v>17445732.27</v>
      </c>
      <c r="X55" s="259">
        <f t="shared" si="48"/>
        <v>17445732.27</v>
      </c>
      <c r="Y55" s="259">
        <f t="shared" si="48"/>
        <v>17445732.27</v>
      </c>
      <c r="Z55" s="259">
        <f t="shared" si="48"/>
        <v>17445732.27</v>
      </c>
      <c r="AA55" s="259">
        <f t="shared" si="48"/>
        <v>17445732.27</v>
      </c>
    </row>
    <row r="56" spans="1:27" s="42" customFormat="1" x14ac:dyDescent="0.3">
      <c r="A56" s="8"/>
      <c r="B56" s="285"/>
      <c r="C56" s="9"/>
      <c r="D56" s="285"/>
      <c r="E56" s="9"/>
      <c r="F56" s="285"/>
      <c r="G56" s="285"/>
      <c r="H56" s="9"/>
      <c r="I56" s="285"/>
      <c r="J56" s="285"/>
      <c r="K56" s="9"/>
      <c r="L56" s="285"/>
      <c r="M56" s="285"/>
      <c r="N56" s="9"/>
      <c r="O56" s="285"/>
      <c r="P56" s="285"/>
      <c r="Q56" s="9"/>
      <c r="R56" s="285"/>
      <c r="S56" s="285"/>
      <c r="T56" s="9"/>
      <c r="U56" s="285"/>
      <c r="V56" s="285"/>
      <c r="W56" s="9"/>
      <c r="X56" s="285"/>
      <c r="Y56" s="285"/>
      <c r="Z56" s="9"/>
      <c r="AA56" s="285"/>
    </row>
    <row r="57" spans="1:27" s="42" customFormat="1" ht="15" thickBot="1" x14ac:dyDescent="0.35">
      <c r="A57" s="225" t="s">
        <v>191</v>
      </c>
      <c r="B57" s="225"/>
      <c r="C57" s="225"/>
      <c r="D57" s="225"/>
      <c r="E57" s="225"/>
      <c r="F57" s="225"/>
      <c r="G57" s="225"/>
      <c r="H57" s="225"/>
      <c r="I57" s="225"/>
      <c r="J57" s="225"/>
      <c r="K57" s="286"/>
      <c r="L57" s="142"/>
      <c r="M57" s="142"/>
      <c r="N57" s="286"/>
      <c r="O57" s="142"/>
      <c r="P57" s="142"/>
      <c r="Q57" s="286"/>
      <c r="R57" s="142"/>
      <c r="S57" s="142"/>
      <c r="T57" s="286"/>
      <c r="U57" s="142"/>
      <c r="V57" s="142"/>
      <c r="W57" s="286"/>
      <c r="X57" s="142"/>
      <c r="Y57" s="142"/>
      <c r="Z57" s="286"/>
      <c r="AA57" s="142"/>
    </row>
    <row r="58" spans="1:27" ht="16.2" thickBot="1" x14ac:dyDescent="0.35">
      <c r="A58" s="788" t="s">
        <v>17</v>
      </c>
      <c r="B58" s="261" t="s">
        <v>169</v>
      </c>
      <c r="C58" s="158">
        <f>C$4</f>
        <v>44197</v>
      </c>
      <c r="D58" s="158">
        <f t="shared" ref="D58:AA58" si="49">D$4</f>
        <v>44228</v>
      </c>
      <c r="E58" s="158">
        <f t="shared" si="49"/>
        <v>44256</v>
      </c>
      <c r="F58" s="158">
        <f t="shared" si="49"/>
        <v>44287</v>
      </c>
      <c r="G58" s="158">
        <f t="shared" si="49"/>
        <v>44317</v>
      </c>
      <c r="H58" s="158">
        <f t="shared" si="49"/>
        <v>44348</v>
      </c>
      <c r="I58" s="158">
        <f t="shared" si="49"/>
        <v>44378</v>
      </c>
      <c r="J58" s="158">
        <f t="shared" si="49"/>
        <v>44409</v>
      </c>
      <c r="K58" s="158">
        <f t="shared" si="49"/>
        <v>44440</v>
      </c>
      <c r="L58" s="158">
        <f t="shared" si="49"/>
        <v>44470</v>
      </c>
      <c r="M58" s="158">
        <f t="shared" si="49"/>
        <v>44501</v>
      </c>
      <c r="N58" s="158">
        <f t="shared" si="49"/>
        <v>44531</v>
      </c>
      <c r="O58" s="158">
        <f t="shared" si="49"/>
        <v>44562</v>
      </c>
      <c r="P58" s="158">
        <f t="shared" si="49"/>
        <v>44593</v>
      </c>
      <c r="Q58" s="158">
        <f t="shared" si="49"/>
        <v>44621</v>
      </c>
      <c r="R58" s="158">
        <f t="shared" si="49"/>
        <v>44652</v>
      </c>
      <c r="S58" s="158">
        <f t="shared" si="49"/>
        <v>44682</v>
      </c>
      <c r="T58" s="158">
        <f t="shared" si="49"/>
        <v>44713</v>
      </c>
      <c r="U58" s="158">
        <f t="shared" si="49"/>
        <v>44743</v>
      </c>
      <c r="V58" s="158">
        <f t="shared" si="49"/>
        <v>44774</v>
      </c>
      <c r="W58" s="158">
        <f t="shared" si="49"/>
        <v>44805</v>
      </c>
      <c r="X58" s="158">
        <f t="shared" si="49"/>
        <v>44835</v>
      </c>
      <c r="Y58" s="158">
        <f t="shared" si="49"/>
        <v>44866</v>
      </c>
      <c r="Z58" s="158">
        <f t="shared" si="49"/>
        <v>44896</v>
      </c>
      <c r="AA58" s="158">
        <f t="shared" si="49"/>
        <v>44927</v>
      </c>
    </row>
    <row r="59" spans="1:27" ht="15" customHeight="1" x14ac:dyDescent="0.3">
      <c r="A59" s="789"/>
      <c r="B59" s="13" t="str">
        <f t="shared" ref="B59:B71" si="50">B41</f>
        <v>Air Comp</v>
      </c>
      <c r="C59" s="26">
        <f>IF(C23=0,0,(C5*0.5)-C41)*C78*C$93*C$2</f>
        <v>0</v>
      </c>
      <c r="D59" s="26">
        <f>IF(D23=0,0,((D5*0.5)+C23-D41)*D78*D$93*D$2)</f>
        <v>0</v>
      </c>
      <c r="E59" s="26">
        <f t="shared" ref="E59:AA60" si="51">IF(E23=0,0,((E5*0.5)+D23-E41)*E78*E$93*E$2)</f>
        <v>0</v>
      </c>
      <c r="F59" s="26">
        <f t="shared" si="51"/>
        <v>825.60658125431655</v>
      </c>
      <c r="G59" s="26">
        <f t="shared" si="51"/>
        <v>0</v>
      </c>
      <c r="H59" s="26">
        <f t="shared" si="51"/>
        <v>0</v>
      </c>
      <c r="I59" s="26">
        <f t="shared" si="51"/>
        <v>0</v>
      </c>
      <c r="J59" s="26">
        <f t="shared" si="51"/>
        <v>0</v>
      </c>
      <c r="K59" s="26">
        <f t="shared" si="51"/>
        <v>0</v>
      </c>
      <c r="L59" s="26">
        <f t="shared" si="51"/>
        <v>0</v>
      </c>
      <c r="M59" s="26">
        <f t="shared" si="51"/>
        <v>63.067951553889202</v>
      </c>
      <c r="N59" s="26">
        <f t="shared" si="51"/>
        <v>402.00861115528363</v>
      </c>
      <c r="O59" s="26">
        <f t="shared" si="51"/>
        <v>644.45049788290464</v>
      </c>
      <c r="P59" s="26">
        <f t="shared" si="51"/>
        <v>605.91006750231804</v>
      </c>
      <c r="Q59" s="26">
        <f t="shared" si="51"/>
        <v>702.46188983943489</v>
      </c>
      <c r="R59" s="26">
        <f t="shared" si="51"/>
        <v>658.95475403597072</v>
      </c>
      <c r="S59" s="26">
        <f t="shared" si="51"/>
        <v>737.4006317721379</v>
      </c>
      <c r="T59" s="26">
        <f t="shared" si="51"/>
        <v>1052.8000459138038</v>
      </c>
      <c r="U59" s="26">
        <f t="shared" si="51"/>
        <v>1079.8150016623574</v>
      </c>
      <c r="V59" s="26">
        <f t="shared" si="51"/>
        <v>1081.0989824488856</v>
      </c>
      <c r="W59" s="26">
        <f t="shared" si="51"/>
        <v>1059.4382265801548</v>
      </c>
      <c r="X59" s="26">
        <f t="shared" si="51"/>
        <v>710.967529770135</v>
      </c>
      <c r="Y59" s="26">
        <f t="shared" si="51"/>
        <v>706.77256549191691</v>
      </c>
      <c r="Z59" s="26">
        <f t="shared" si="51"/>
        <v>682.25661802609784</v>
      </c>
      <c r="AA59" s="26">
        <f t="shared" si="51"/>
        <v>644.45049788290464</v>
      </c>
    </row>
    <row r="60" spans="1:27" ht="15.6" x14ac:dyDescent="0.3">
      <c r="A60" s="789"/>
      <c r="B60" s="13" t="str">
        <f t="shared" si="50"/>
        <v>Building Shell</v>
      </c>
      <c r="C60" s="26">
        <f t="shared" ref="C60:C71" si="52">IF(C24=0,0,(C6*0.5)-C42)*C79*C$93*C$2</f>
        <v>0</v>
      </c>
      <c r="D60" s="26">
        <f t="shared" ref="D60:S71" si="53">IF(D24=0,0,((D6*0.5)+C24-D42)*D79*D$93*D$2)</f>
        <v>0</v>
      </c>
      <c r="E60" s="26">
        <f t="shared" si="53"/>
        <v>0</v>
      </c>
      <c r="F60" s="26">
        <f t="shared" si="53"/>
        <v>0</v>
      </c>
      <c r="G60" s="26">
        <f t="shared" si="53"/>
        <v>0</v>
      </c>
      <c r="H60" s="26">
        <f t="shared" si="53"/>
        <v>0</v>
      </c>
      <c r="I60" s="26">
        <f t="shared" si="53"/>
        <v>0</v>
      </c>
      <c r="J60" s="26">
        <f t="shared" si="53"/>
        <v>0</v>
      </c>
      <c r="K60" s="26">
        <f t="shared" si="53"/>
        <v>0</v>
      </c>
      <c r="L60" s="26">
        <f t="shared" si="53"/>
        <v>0</v>
      </c>
      <c r="M60" s="26">
        <f t="shared" si="53"/>
        <v>0.3013618445897614</v>
      </c>
      <c r="N60" s="26">
        <f t="shared" si="53"/>
        <v>2.7205419379096023</v>
      </c>
      <c r="O60" s="26">
        <f t="shared" si="53"/>
        <v>4.4132827204334628</v>
      </c>
      <c r="P60" s="26">
        <f t="shared" si="53"/>
        <v>3.8372937112219465</v>
      </c>
      <c r="Q60" s="26">
        <f t="shared" si="53"/>
        <v>3.1358381438925256</v>
      </c>
      <c r="R60" s="26">
        <f t="shared" si="53"/>
        <v>1.8381565865671146</v>
      </c>
      <c r="S60" s="26">
        <f t="shared" si="53"/>
        <v>2.0750387340375198</v>
      </c>
      <c r="T60" s="26">
        <f t="shared" si="51"/>
        <v>7.3658138638040418</v>
      </c>
      <c r="U60" s="26">
        <f t="shared" si="51"/>
        <v>9.9166558370475801</v>
      </c>
      <c r="V60" s="26">
        <f t="shared" si="51"/>
        <v>9.2651510999421163</v>
      </c>
      <c r="W60" s="26">
        <f t="shared" si="51"/>
        <v>4.0123030629665282</v>
      </c>
      <c r="X60" s="26">
        <f t="shared" si="51"/>
        <v>1.7133234314542671</v>
      </c>
      <c r="Y60" s="26">
        <f t="shared" si="51"/>
        <v>2.8728257430356265</v>
      </c>
      <c r="Z60" s="26">
        <f t="shared" si="51"/>
        <v>4.4975006494172751</v>
      </c>
      <c r="AA60" s="26">
        <f t="shared" si="51"/>
        <v>4.4132827204334628</v>
      </c>
    </row>
    <row r="61" spans="1:27" ht="15.6" x14ac:dyDescent="0.3">
      <c r="A61" s="789"/>
      <c r="B61" s="13" t="str">
        <f t="shared" si="50"/>
        <v>Cooking</v>
      </c>
      <c r="C61" s="26">
        <f t="shared" si="52"/>
        <v>0</v>
      </c>
      <c r="D61" s="26">
        <f t="shared" si="53"/>
        <v>0</v>
      </c>
      <c r="E61" s="26">
        <f t="shared" ref="E61:AA64" si="54">IF(E25=0,0,((E7*0.5)+D25-E43)*E80*E$93*E$2)</f>
        <v>0</v>
      </c>
      <c r="F61" s="26">
        <f t="shared" si="54"/>
        <v>0</v>
      </c>
      <c r="G61" s="26">
        <f t="shared" si="54"/>
        <v>0</v>
      </c>
      <c r="H61" s="26">
        <f t="shared" si="54"/>
        <v>0</v>
      </c>
      <c r="I61" s="26">
        <f t="shared" si="54"/>
        <v>0</v>
      </c>
      <c r="J61" s="26">
        <f t="shared" si="54"/>
        <v>0</v>
      </c>
      <c r="K61" s="26">
        <f t="shared" si="54"/>
        <v>0</v>
      </c>
      <c r="L61" s="26">
        <f t="shared" si="54"/>
        <v>0</v>
      </c>
      <c r="M61" s="26">
        <f t="shared" si="54"/>
        <v>3.0293216127177711</v>
      </c>
      <c r="N61" s="26">
        <f t="shared" si="54"/>
        <v>19.455099482046336</v>
      </c>
      <c r="O61" s="26">
        <f t="shared" si="54"/>
        <v>31.215851558353567</v>
      </c>
      <c r="P61" s="26">
        <f t="shared" si="54"/>
        <v>29.346325152137013</v>
      </c>
      <c r="Q61" s="26">
        <f t="shared" si="54"/>
        <v>31.844139537751804</v>
      </c>
      <c r="R61" s="26">
        <f t="shared" si="54"/>
        <v>28.844698222313685</v>
      </c>
      <c r="S61" s="26">
        <f t="shared" si="54"/>
        <v>35.698460242795107</v>
      </c>
      <c r="T61" s="26">
        <f t="shared" si="54"/>
        <v>51.209481654684083</v>
      </c>
      <c r="U61" s="26">
        <f t="shared" si="54"/>
        <v>52.786453830882415</v>
      </c>
      <c r="V61" s="26">
        <f t="shared" si="54"/>
        <v>52.802438734032961</v>
      </c>
      <c r="W61" s="26">
        <f t="shared" si="54"/>
        <v>51.320761172770574</v>
      </c>
      <c r="X61" s="26">
        <f t="shared" si="54"/>
        <v>34.43622307674417</v>
      </c>
      <c r="Y61" s="26">
        <f t="shared" si="54"/>
        <v>34.21379764719206</v>
      </c>
      <c r="Z61" s="26">
        <f t="shared" si="54"/>
        <v>33.056493346900268</v>
      </c>
      <c r="AA61" s="26">
        <f t="shared" si="54"/>
        <v>31.215851558353567</v>
      </c>
    </row>
    <row r="62" spans="1:27" ht="15.6" x14ac:dyDescent="0.3">
      <c r="A62" s="789"/>
      <c r="B62" s="13" t="str">
        <f t="shared" si="50"/>
        <v>Cooling</v>
      </c>
      <c r="C62" s="26">
        <f t="shared" si="52"/>
        <v>0</v>
      </c>
      <c r="D62" s="26">
        <f t="shared" si="53"/>
        <v>8.7465186795999995E-3</v>
      </c>
      <c r="E62" s="26">
        <f t="shared" si="54"/>
        <v>5.8673511172583996</v>
      </c>
      <c r="F62" s="26">
        <f t="shared" si="54"/>
        <v>91.756820848069637</v>
      </c>
      <c r="G62" s="26">
        <f t="shared" si="54"/>
        <v>444.173892932314</v>
      </c>
      <c r="H62" s="26">
        <f t="shared" si="54"/>
        <v>2545.722071228292</v>
      </c>
      <c r="I62" s="26">
        <f t="shared" si="54"/>
        <v>4379.5901767101486</v>
      </c>
      <c r="J62" s="26">
        <f t="shared" si="54"/>
        <v>4705.183205946335</v>
      </c>
      <c r="K62" s="26">
        <f t="shared" si="54"/>
        <v>2059.0738012221959</v>
      </c>
      <c r="L62" s="26">
        <f t="shared" si="54"/>
        <v>310.16926009570119</v>
      </c>
      <c r="M62" s="26">
        <f t="shared" si="54"/>
        <v>160.89960545405171</v>
      </c>
      <c r="N62" s="26">
        <f t="shared" si="54"/>
        <v>3.5227604101943104</v>
      </c>
      <c r="O62" s="26">
        <f t="shared" si="54"/>
        <v>0.44422181716183157</v>
      </c>
      <c r="P62" s="26">
        <f t="shared" si="54"/>
        <v>18.829328341908472</v>
      </c>
      <c r="Q62" s="26">
        <f t="shared" si="54"/>
        <v>486.83015927684289</v>
      </c>
      <c r="R62" s="26">
        <f t="shared" si="54"/>
        <v>1477.7293440477288</v>
      </c>
      <c r="S62" s="26">
        <f t="shared" si="54"/>
        <v>4489.7257975272951</v>
      </c>
      <c r="T62" s="26">
        <f t="shared" si="54"/>
        <v>22580.079121553365</v>
      </c>
      <c r="U62" s="26">
        <f t="shared" si="54"/>
        <v>30721.385596214288</v>
      </c>
      <c r="V62" s="26">
        <f t="shared" si="54"/>
        <v>28621.629962557807</v>
      </c>
      <c r="W62" s="26">
        <f t="shared" si="54"/>
        <v>11513.541774720845</v>
      </c>
      <c r="X62" s="26">
        <f t="shared" si="54"/>
        <v>1351.0347475099854</v>
      </c>
      <c r="Y62" s="26">
        <f t="shared" si="54"/>
        <v>425.71174977078664</v>
      </c>
      <c r="Z62" s="26">
        <f t="shared" si="54"/>
        <v>4.226056794220078</v>
      </c>
      <c r="AA62" s="26">
        <f t="shared" si="54"/>
        <v>0.37480568998903163</v>
      </c>
    </row>
    <row r="63" spans="1:27" ht="15.6" x14ac:dyDescent="0.3">
      <c r="A63" s="789"/>
      <c r="B63" s="13" t="str">
        <f t="shared" si="50"/>
        <v>Ext Lighting</v>
      </c>
      <c r="C63" s="26">
        <f t="shared" si="52"/>
        <v>0</v>
      </c>
      <c r="D63" s="26">
        <f t="shared" si="53"/>
        <v>0</v>
      </c>
      <c r="E63" s="26">
        <f t="shared" si="54"/>
        <v>0</v>
      </c>
      <c r="F63" s="26">
        <f t="shared" si="54"/>
        <v>0</v>
      </c>
      <c r="G63" s="26">
        <f t="shared" si="54"/>
        <v>0</v>
      </c>
      <c r="H63" s="26">
        <f t="shared" si="54"/>
        <v>0</v>
      </c>
      <c r="I63" s="26">
        <f t="shared" si="54"/>
        <v>0</v>
      </c>
      <c r="J63" s="26">
        <f t="shared" si="54"/>
        <v>0</v>
      </c>
      <c r="K63" s="26">
        <f t="shared" si="54"/>
        <v>166.45820050494834</v>
      </c>
      <c r="L63" s="26">
        <f t="shared" si="54"/>
        <v>262.05617059836322</v>
      </c>
      <c r="M63" s="26">
        <f t="shared" si="54"/>
        <v>313.41251893767594</v>
      </c>
      <c r="N63" s="26">
        <f t="shared" si="54"/>
        <v>696.00529581042099</v>
      </c>
      <c r="O63" s="26">
        <f t="shared" si="54"/>
        <v>1023.2191795798703</v>
      </c>
      <c r="P63" s="26">
        <f t="shared" si="54"/>
        <v>814.58924042299407</v>
      </c>
      <c r="Q63" s="26">
        <f t="shared" si="54"/>
        <v>554.34387469237436</v>
      </c>
      <c r="R63" s="26">
        <f t="shared" si="54"/>
        <v>539.62173154651919</v>
      </c>
      <c r="S63" s="26">
        <f t="shared" si="54"/>
        <v>678.24328438237762</v>
      </c>
      <c r="T63" s="26">
        <f t="shared" si="54"/>
        <v>826.91943665594886</v>
      </c>
      <c r="U63" s="26">
        <f t="shared" si="54"/>
        <v>1068.1017073206506</v>
      </c>
      <c r="V63" s="26">
        <f t="shared" si="54"/>
        <v>854.4739785798655</v>
      </c>
      <c r="W63" s="26">
        <f t="shared" si="54"/>
        <v>1020.7738882163005</v>
      </c>
      <c r="X63" s="26">
        <f t="shared" si="54"/>
        <v>803.50531058640581</v>
      </c>
      <c r="Y63" s="26">
        <f t="shared" si="54"/>
        <v>715.99082108530979</v>
      </c>
      <c r="Z63" s="26">
        <f t="shared" si="54"/>
        <v>742.22150401580291</v>
      </c>
      <c r="AA63" s="26">
        <f t="shared" si="54"/>
        <v>771.57635594348949</v>
      </c>
    </row>
    <row r="64" spans="1:27" ht="15.6" x14ac:dyDescent="0.3">
      <c r="A64" s="789"/>
      <c r="B64" s="13" t="str">
        <f t="shared" si="50"/>
        <v>Heating</v>
      </c>
      <c r="C64" s="26">
        <f t="shared" si="52"/>
        <v>0</v>
      </c>
      <c r="D64" s="26">
        <f t="shared" si="53"/>
        <v>0</v>
      </c>
      <c r="E64" s="26">
        <f t="shared" si="54"/>
        <v>0</v>
      </c>
      <c r="F64" s="26">
        <f t="shared" si="54"/>
        <v>0</v>
      </c>
      <c r="G64" s="26">
        <f t="shared" si="54"/>
        <v>0</v>
      </c>
      <c r="H64" s="26">
        <f t="shared" si="54"/>
        <v>0</v>
      </c>
      <c r="I64" s="26">
        <f t="shared" si="54"/>
        <v>0</v>
      </c>
      <c r="J64" s="26">
        <f t="shared" si="54"/>
        <v>0</v>
      </c>
      <c r="K64" s="26">
        <f t="shared" si="54"/>
        <v>0</v>
      </c>
      <c r="L64" s="26">
        <f t="shared" si="54"/>
        <v>0</v>
      </c>
      <c r="M64" s="26">
        <f t="shared" si="54"/>
        <v>1.0918011085245523</v>
      </c>
      <c r="N64" s="26">
        <f t="shared" si="54"/>
        <v>9.4859033093855381</v>
      </c>
      <c r="O64" s="26">
        <f t="shared" si="54"/>
        <v>15.100734421922136</v>
      </c>
      <c r="P64" s="26">
        <f t="shared" si="54"/>
        <v>13.112620931866187</v>
      </c>
      <c r="Q64" s="26">
        <f t="shared" si="54"/>
        <v>10.197796221447934</v>
      </c>
      <c r="R64" s="26">
        <f t="shared" si="54"/>
        <v>4.6743817657495219</v>
      </c>
      <c r="S64" s="26">
        <f t="shared" si="54"/>
        <v>2.1925671905218445</v>
      </c>
      <c r="T64" s="26">
        <f t="shared" si="54"/>
        <v>0.52271642152108411</v>
      </c>
      <c r="U64" s="26">
        <f t="shared" si="54"/>
        <v>0.35233155769581803</v>
      </c>
      <c r="V64" s="26">
        <f t="shared" si="54"/>
        <v>0.41768632332022371</v>
      </c>
      <c r="W64" s="26">
        <f t="shared" si="54"/>
        <v>1.1442560640608226</v>
      </c>
      <c r="X64" s="26">
        <f t="shared" si="54"/>
        <v>4.385628202199225</v>
      </c>
      <c r="Y64" s="26">
        <f t="shared" si="54"/>
        <v>9.3649052385454148</v>
      </c>
      <c r="Z64" s="26">
        <f t="shared" si="54"/>
        <v>15.384600293324517</v>
      </c>
      <c r="AA64" s="26">
        <f t="shared" si="54"/>
        <v>15.100734421922136</v>
      </c>
    </row>
    <row r="65" spans="1:29" ht="15.6" x14ac:dyDescent="0.3">
      <c r="A65" s="789"/>
      <c r="B65" s="13" t="str">
        <f t="shared" si="50"/>
        <v>HVAC</v>
      </c>
      <c r="C65" s="26">
        <f t="shared" si="52"/>
        <v>0</v>
      </c>
      <c r="D65" s="26">
        <f t="shared" si="53"/>
        <v>0</v>
      </c>
      <c r="E65" s="26">
        <f t="shared" ref="E65:AA68" si="55">IF(E29=0,0,((E11*0.5)+D29-E47)*E84*E$93*E$2)</f>
        <v>4771.2379636124751</v>
      </c>
      <c r="F65" s="26">
        <f t="shared" si="55"/>
        <v>5593.5811011002988</v>
      </c>
      <c r="G65" s="26">
        <f t="shared" si="55"/>
        <v>6315.9313974088354</v>
      </c>
      <c r="H65" s="26">
        <f t="shared" si="55"/>
        <v>22429.438740378489</v>
      </c>
      <c r="I65" s="26">
        <f t="shared" si="55"/>
        <v>30233.041210225038</v>
      </c>
      <c r="J65" s="26">
        <f t="shared" si="55"/>
        <v>28327.122529154905</v>
      </c>
      <c r="K65" s="26">
        <f t="shared" si="55"/>
        <v>6186.0022947242514</v>
      </c>
      <c r="L65" s="26">
        <f t="shared" si="55"/>
        <v>58.760151156042397</v>
      </c>
      <c r="M65" s="26">
        <f t="shared" si="55"/>
        <v>3318.332056885803</v>
      </c>
      <c r="N65" s="26">
        <f t="shared" si="55"/>
        <v>23298.239103757802</v>
      </c>
      <c r="O65" s="26">
        <f t="shared" si="55"/>
        <v>35740.722364925816</v>
      </c>
      <c r="P65" s="26">
        <f t="shared" si="55"/>
        <v>31076.107707867195</v>
      </c>
      <c r="Q65" s="26">
        <f t="shared" si="55"/>
        <v>25331.050971043976</v>
      </c>
      <c r="R65" s="26">
        <f t="shared" si="55"/>
        <v>14848.482622669322</v>
      </c>
      <c r="S65" s="26">
        <f t="shared" si="55"/>
        <v>16761.99775845206</v>
      </c>
      <c r="T65" s="26">
        <f t="shared" si="55"/>
        <v>59500.45820784472</v>
      </c>
      <c r="U65" s="26">
        <f t="shared" si="55"/>
        <v>80105.956667373946</v>
      </c>
      <c r="V65" s="26">
        <f t="shared" si="55"/>
        <v>74843.153248888353</v>
      </c>
      <c r="W65" s="26">
        <f t="shared" si="55"/>
        <v>32411.064836758476</v>
      </c>
      <c r="X65" s="26">
        <f t="shared" si="55"/>
        <v>13840.090330102021</v>
      </c>
      <c r="Y65" s="26">
        <f t="shared" si="55"/>
        <v>23206.457727895042</v>
      </c>
      <c r="Z65" s="26">
        <f t="shared" si="55"/>
        <v>36330.452327260471</v>
      </c>
      <c r="AA65" s="26">
        <f t="shared" si="55"/>
        <v>35650.146599134918</v>
      </c>
    </row>
    <row r="66" spans="1:29" ht="15.6" x14ac:dyDescent="0.3">
      <c r="A66" s="789"/>
      <c r="B66" s="13" t="str">
        <f t="shared" si="50"/>
        <v>Lighting</v>
      </c>
      <c r="C66" s="26">
        <f t="shared" si="52"/>
        <v>0</v>
      </c>
      <c r="D66" s="26">
        <f t="shared" si="53"/>
        <v>2114.2518236054407</v>
      </c>
      <c r="E66" s="26">
        <f t="shared" si="55"/>
        <v>7797.6845423287405</v>
      </c>
      <c r="F66" s="26">
        <f t="shared" si="55"/>
        <v>17417.201446646533</v>
      </c>
      <c r="G66" s="26">
        <f t="shared" si="55"/>
        <v>34562.293322037949</v>
      </c>
      <c r="H66" s="26">
        <f t="shared" si="55"/>
        <v>52705.460451896062</v>
      </c>
      <c r="I66" s="26">
        <f t="shared" si="55"/>
        <v>85660.713896762332</v>
      </c>
      <c r="J66" s="26">
        <f t="shared" si="55"/>
        <v>81919.44381874286</v>
      </c>
      <c r="K66" s="26">
        <f t="shared" si="55"/>
        <v>99611.278249094423</v>
      </c>
      <c r="L66" s="26">
        <f t="shared" si="55"/>
        <v>83413.380530784576</v>
      </c>
      <c r="M66" s="26">
        <f t="shared" si="55"/>
        <v>82285.955831056752</v>
      </c>
      <c r="N66" s="26">
        <f t="shared" si="55"/>
        <v>126656.96522646137</v>
      </c>
      <c r="O66" s="26">
        <f t="shared" si="55"/>
        <v>167543.87220065069</v>
      </c>
      <c r="P66" s="26">
        <f t="shared" si="55"/>
        <v>133050.82474371168</v>
      </c>
      <c r="Q66" s="26">
        <f t="shared" si="55"/>
        <v>86036.607753476637</v>
      </c>
      <c r="R66" s="26">
        <f t="shared" si="55"/>
        <v>85076.110317404426</v>
      </c>
      <c r="S66" s="26">
        <f t="shared" si="55"/>
        <v>109628.27670060795</v>
      </c>
      <c r="T66" s="26">
        <f t="shared" si="55"/>
        <v>130663.2076929641</v>
      </c>
      <c r="U66" s="26">
        <f t="shared" si="55"/>
        <v>166269.4027707132</v>
      </c>
      <c r="V66" s="26">
        <f t="shared" si="55"/>
        <v>133219.47013265101</v>
      </c>
      <c r="W66" s="26">
        <f t="shared" si="55"/>
        <v>140644.55697571742</v>
      </c>
      <c r="X66" s="26">
        <f t="shared" si="55"/>
        <v>105573.99847443961</v>
      </c>
      <c r="Y66" s="26">
        <f t="shared" si="55"/>
        <v>88363.15488298038</v>
      </c>
      <c r="Z66" s="26">
        <f t="shared" si="55"/>
        <v>90601.961140001586</v>
      </c>
      <c r="AA66" s="26">
        <f t="shared" si="55"/>
        <v>95367.763036011806</v>
      </c>
    </row>
    <row r="67" spans="1:29" ht="15.6" x14ac:dyDescent="0.3">
      <c r="A67" s="789"/>
      <c r="B67" s="13" t="str">
        <f t="shared" si="50"/>
        <v>Miscellaneous</v>
      </c>
      <c r="C67" s="26">
        <f t="shared" si="52"/>
        <v>0</v>
      </c>
      <c r="D67" s="26">
        <f t="shared" si="53"/>
        <v>0</v>
      </c>
      <c r="E67" s="26">
        <f t="shared" si="55"/>
        <v>0</v>
      </c>
      <c r="F67" s="26">
        <f t="shared" si="55"/>
        <v>0</v>
      </c>
      <c r="G67" s="26">
        <f t="shared" si="55"/>
        <v>0</v>
      </c>
      <c r="H67" s="26">
        <f t="shared" si="55"/>
        <v>0</v>
      </c>
      <c r="I67" s="26">
        <f t="shared" si="55"/>
        <v>0</v>
      </c>
      <c r="J67" s="26">
        <f t="shared" si="55"/>
        <v>79.266743018249599</v>
      </c>
      <c r="K67" s="26">
        <f t="shared" si="55"/>
        <v>155.35713013032964</v>
      </c>
      <c r="L67" s="26">
        <f t="shared" si="55"/>
        <v>248.43055744795996</v>
      </c>
      <c r="M67" s="26">
        <f t="shared" si="55"/>
        <v>416.92943689877859</v>
      </c>
      <c r="N67" s="26">
        <f t="shared" si="55"/>
        <v>512.76397786481425</v>
      </c>
      <c r="O67" s="26">
        <f t="shared" si="55"/>
        <v>564.24213864090791</v>
      </c>
      <c r="P67" s="26">
        <f t="shared" si="55"/>
        <v>530.4984532321422</v>
      </c>
      <c r="Q67" s="26">
        <f t="shared" si="55"/>
        <v>512.02368165436644</v>
      </c>
      <c r="R67" s="26">
        <f t="shared" si="55"/>
        <v>480.31137928673473</v>
      </c>
      <c r="S67" s="26">
        <f t="shared" si="55"/>
        <v>537.49049136392011</v>
      </c>
      <c r="T67" s="26">
        <f t="shared" si="55"/>
        <v>767.38476969602891</v>
      </c>
      <c r="U67" s="26">
        <f t="shared" si="55"/>
        <v>787.07594056547759</v>
      </c>
      <c r="V67" s="26">
        <f t="shared" si="55"/>
        <v>788.01183271706725</v>
      </c>
      <c r="W67" s="26">
        <f t="shared" si="55"/>
        <v>772.22333211974808</v>
      </c>
      <c r="X67" s="26">
        <f t="shared" si="55"/>
        <v>518.22343303609466</v>
      </c>
      <c r="Y67" s="26">
        <f t="shared" si="55"/>
        <v>515.16572829052791</v>
      </c>
      <c r="Z67" s="26">
        <f t="shared" si="55"/>
        <v>497.29608174847431</v>
      </c>
      <c r="AA67" s="26">
        <f t="shared" si="55"/>
        <v>469.73924328538033</v>
      </c>
    </row>
    <row r="68" spans="1:29" ht="15.75" customHeight="1" x14ac:dyDescent="0.3">
      <c r="A68" s="789"/>
      <c r="B68" s="13" t="str">
        <f t="shared" si="50"/>
        <v>Motors</v>
      </c>
      <c r="C68" s="26">
        <f t="shared" si="52"/>
        <v>0</v>
      </c>
      <c r="D68" s="26">
        <f t="shared" si="53"/>
        <v>0</v>
      </c>
      <c r="E68" s="26">
        <f t="shared" si="55"/>
        <v>0</v>
      </c>
      <c r="F68" s="26">
        <f t="shared" si="55"/>
        <v>0</v>
      </c>
      <c r="G68" s="26">
        <f t="shared" si="55"/>
        <v>0</v>
      </c>
      <c r="H68" s="26">
        <f t="shared" si="55"/>
        <v>0</v>
      </c>
      <c r="I68" s="26">
        <f t="shared" si="55"/>
        <v>454.53346608278395</v>
      </c>
      <c r="J68" s="26">
        <f t="shared" si="55"/>
        <v>910.14788072876786</v>
      </c>
      <c r="K68" s="26">
        <f t="shared" si="55"/>
        <v>891.91227846758409</v>
      </c>
      <c r="L68" s="26">
        <f t="shared" si="55"/>
        <v>598.54426004683603</v>
      </c>
      <c r="M68" s="26">
        <f t="shared" si="55"/>
        <v>639.9588541755935</v>
      </c>
      <c r="N68" s="26">
        <f t="shared" si="55"/>
        <v>862.7723739356461</v>
      </c>
      <c r="O68" s="26">
        <f t="shared" si="55"/>
        <v>1005.415297139124</v>
      </c>
      <c r="P68" s="26">
        <f t="shared" si="55"/>
        <v>945.28788876522606</v>
      </c>
      <c r="Q68" s="26">
        <f t="shared" si="55"/>
        <v>504.5360039284451</v>
      </c>
      <c r="R68" s="26">
        <f t="shared" si="55"/>
        <v>473.28745257191616</v>
      </c>
      <c r="S68" s="26">
        <f t="shared" si="55"/>
        <v>529.63039480143959</v>
      </c>
      <c r="T68" s="26">
        <f t="shared" si="55"/>
        <v>756.16276951685973</v>
      </c>
      <c r="U68" s="26">
        <f t="shared" si="55"/>
        <v>775.56598272575616</v>
      </c>
      <c r="V68" s="26">
        <f t="shared" si="55"/>
        <v>776.48818867674925</v>
      </c>
      <c r="W68" s="26">
        <f t="shared" si="55"/>
        <v>760.93057428349437</v>
      </c>
      <c r="X68" s="26">
        <f t="shared" si="55"/>
        <v>510.64509204206593</v>
      </c>
      <c r="Y68" s="26">
        <f t="shared" si="55"/>
        <v>507.63210223554631</v>
      </c>
      <c r="Z68" s="26">
        <f t="shared" si="55"/>
        <v>490.0237759393662</v>
      </c>
      <c r="AA68" s="26">
        <f t="shared" si="55"/>
        <v>462.86992025411996</v>
      </c>
    </row>
    <row r="69" spans="1:29" ht="15.6" x14ac:dyDescent="0.3">
      <c r="A69" s="789"/>
      <c r="B69" s="13" t="str">
        <f t="shared" si="50"/>
        <v>Process</v>
      </c>
      <c r="C69" s="26">
        <f t="shared" si="52"/>
        <v>0</v>
      </c>
      <c r="D69" s="26">
        <f t="shared" si="53"/>
        <v>0</v>
      </c>
      <c r="E69" s="26">
        <f t="shared" ref="E69:AA71" si="56">IF(E33=0,0,((E15*0.5)+D33-E51)*E88*E$93*E$2)</f>
        <v>0</v>
      </c>
      <c r="F69" s="26">
        <f t="shared" si="56"/>
        <v>0</v>
      </c>
      <c r="G69" s="26">
        <f t="shared" si="56"/>
        <v>0</v>
      </c>
      <c r="H69" s="26">
        <f>IF(H33=0,0,((H15*0.5)+G33-H51)*H88*H$93*H$2)</f>
        <v>0</v>
      </c>
      <c r="I69" s="26">
        <f t="shared" si="56"/>
        <v>0</v>
      </c>
      <c r="J69" s="26">
        <f t="shared" si="56"/>
        <v>0</v>
      </c>
      <c r="K69" s="26">
        <f t="shared" si="56"/>
        <v>0</v>
      </c>
      <c r="L69" s="26">
        <f t="shared" si="56"/>
        <v>0</v>
      </c>
      <c r="M69" s="26">
        <f t="shared" si="56"/>
        <v>0</v>
      </c>
      <c r="N69" s="26">
        <f t="shared" si="56"/>
        <v>0</v>
      </c>
      <c r="O69" s="26">
        <f t="shared" si="56"/>
        <v>0</v>
      </c>
      <c r="P69" s="26">
        <f t="shared" si="56"/>
        <v>0</v>
      </c>
      <c r="Q69" s="26">
        <f t="shared" si="56"/>
        <v>0</v>
      </c>
      <c r="R69" s="26">
        <f t="shared" si="56"/>
        <v>0</v>
      </c>
      <c r="S69" s="26">
        <f t="shared" si="56"/>
        <v>0</v>
      </c>
      <c r="T69" s="26">
        <f t="shared" si="56"/>
        <v>0</v>
      </c>
      <c r="U69" s="26">
        <f t="shared" si="56"/>
        <v>0</v>
      </c>
      <c r="V69" s="26">
        <f t="shared" si="56"/>
        <v>0</v>
      </c>
      <c r="W69" s="26">
        <f t="shared" si="56"/>
        <v>0</v>
      </c>
      <c r="X69" s="26">
        <f t="shared" si="56"/>
        <v>0</v>
      </c>
      <c r="Y69" s="26">
        <f t="shared" si="56"/>
        <v>0</v>
      </c>
      <c r="Z69" s="26">
        <f t="shared" si="56"/>
        <v>0</v>
      </c>
      <c r="AA69" s="26">
        <f t="shared" si="56"/>
        <v>0</v>
      </c>
    </row>
    <row r="70" spans="1:29" ht="15.6" x14ac:dyDescent="0.3">
      <c r="A70" s="789"/>
      <c r="B70" s="13" t="str">
        <f t="shared" si="50"/>
        <v>Refrigeration</v>
      </c>
      <c r="C70" s="26">
        <f t="shared" si="52"/>
        <v>0</v>
      </c>
      <c r="D70" s="26">
        <f t="shared" si="53"/>
        <v>9.4156615485269999</v>
      </c>
      <c r="E70" s="26">
        <f t="shared" si="56"/>
        <v>21.556826014580999</v>
      </c>
      <c r="F70" s="26">
        <f t="shared" si="56"/>
        <v>21.157114594531496</v>
      </c>
      <c r="G70" s="26">
        <f t="shared" si="56"/>
        <v>23.331154920313502</v>
      </c>
      <c r="H70" s="26">
        <f t="shared" si="56"/>
        <v>34.325931156659998</v>
      </c>
      <c r="I70" s="26">
        <f t="shared" si="56"/>
        <v>122.25622747713759</v>
      </c>
      <c r="J70" s="26">
        <f t="shared" si="56"/>
        <v>247.33883798509598</v>
      </c>
      <c r="K70" s="26">
        <f t="shared" si="56"/>
        <v>282.3056772036864</v>
      </c>
      <c r="L70" s="26">
        <f t="shared" si="56"/>
        <v>204.12670656759687</v>
      </c>
      <c r="M70" s="26">
        <f t="shared" si="56"/>
        <v>249.35694932028218</v>
      </c>
      <c r="N70" s="26">
        <f t="shared" si="56"/>
        <v>429.67709196706244</v>
      </c>
      <c r="O70" s="26">
        <f t="shared" si="56"/>
        <v>556.399508671082</v>
      </c>
      <c r="P70" s="26">
        <f t="shared" si="56"/>
        <v>522.61016915091284</v>
      </c>
      <c r="Q70" s="26">
        <f t="shared" si="56"/>
        <v>413.27772376301306</v>
      </c>
      <c r="R70" s="26">
        <f t="shared" si="56"/>
        <v>405.61463710413273</v>
      </c>
      <c r="S70" s="26">
        <f t="shared" si="56"/>
        <v>447.29435547271135</v>
      </c>
      <c r="T70" s="26">
        <f t="shared" si="56"/>
        <v>658.08123537643485</v>
      </c>
      <c r="U70" s="26">
        <f t="shared" si="56"/>
        <v>682.76660065622946</v>
      </c>
      <c r="V70" s="26">
        <f t="shared" si="56"/>
        <v>680.99443812665538</v>
      </c>
      <c r="W70" s="26">
        <f t="shared" si="56"/>
        <v>650.46171718760513</v>
      </c>
      <c r="X70" s="26">
        <f t="shared" si="56"/>
        <v>428.66438506930041</v>
      </c>
      <c r="Y70" s="26">
        <f t="shared" si="56"/>
        <v>422.04790922970295</v>
      </c>
      <c r="Z70" s="26">
        <f t="shared" si="56"/>
        <v>404.51439703187236</v>
      </c>
      <c r="AA70" s="26">
        <f t="shared" si="56"/>
        <v>384.36771045067132</v>
      </c>
    </row>
    <row r="71" spans="1:29" ht="15.6" x14ac:dyDescent="0.3">
      <c r="A71" s="789"/>
      <c r="B71" s="13" t="str">
        <f t="shared" si="50"/>
        <v>Water Heating</v>
      </c>
      <c r="C71" s="26">
        <f t="shared" si="52"/>
        <v>0</v>
      </c>
      <c r="D71" s="26">
        <f t="shared" si="53"/>
        <v>0</v>
      </c>
      <c r="E71" s="26">
        <f t="shared" si="56"/>
        <v>0</v>
      </c>
      <c r="F71" s="26">
        <f t="shared" si="56"/>
        <v>0</v>
      </c>
      <c r="G71" s="26">
        <f t="shared" si="56"/>
        <v>0</v>
      </c>
      <c r="H71" s="26">
        <f t="shared" si="56"/>
        <v>0</v>
      </c>
      <c r="I71" s="26">
        <f t="shared" si="56"/>
        <v>0</v>
      </c>
      <c r="J71" s="26">
        <f t="shared" si="56"/>
        <v>0</v>
      </c>
      <c r="K71" s="26">
        <f t="shared" si="56"/>
        <v>0</v>
      </c>
      <c r="L71" s="26">
        <f t="shared" si="56"/>
        <v>0</v>
      </c>
      <c r="M71" s="26">
        <f t="shared" si="56"/>
        <v>5.8955320256990236</v>
      </c>
      <c r="N71" s="26">
        <f t="shared" si="56"/>
        <v>37.504812998789909</v>
      </c>
      <c r="O71" s="26">
        <f t="shared" si="56"/>
        <v>68.467679286840621</v>
      </c>
      <c r="P71" s="26">
        <f t="shared" si="56"/>
        <v>59.311699732865115</v>
      </c>
      <c r="Q71" s="26">
        <f t="shared" si="56"/>
        <v>58.063749375423313</v>
      </c>
      <c r="R71" s="26">
        <f t="shared" si="56"/>
        <v>50.338688964013471</v>
      </c>
      <c r="S71" s="26">
        <f t="shared" si="56"/>
        <v>57.632752493790626</v>
      </c>
      <c r="T71" s="26">
        <f t="shared" si="56"/>
        <v>77.990541345332986</v>
      </c>
      <c r="U71" s="26">
        <f t="shared" si="56"/>
        <v>80.359610882768408</v>
      </c>
      <c r="V71" s="26">
        <f t="shared" si="56"/>
        <v>81.359145880002373</v>
      </c>
      <c r="W71" s="26">
        <f t="shared" si="56"/>
        <v>81.221870687249194</v>
      </c>
      <c r="X71" s="26">
        <f t="shared" si="56"/>
        <v>57.665188518816088</v>
      </c>
      <c r="Y71" s="26">
        <f t="shared" si="56"/>
        <v>61.718908515575627</v>
      </c>
      <c r="Z71" s="26">
        <f t="shared" si="56"/>
        <v>62.978016221054943</v>
      </c>
      <c r="AA71" s="26">
        <f t="shared" si="56"/>
        <v>68.467679286840621</v>
      </c>
    </row>
    <row r="72" spans="1:29" ht="15.75" customHeight="1" x14ac:dyDescent="0.3">
      <c r="A72" s="789"/>
      <c r="B72" s="13" t="str">
        <f t="shared" ref="B72" si="57">B54</f>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9" ht="15.75" customHeight="1" x14ac:dyDescent="0.3">
      <c r="A73" s="789"/>
      <c r="B73" s="262" t="s">
        <v>26</v>
      </c>
      <c r="C73" s="26">
        <f>SUM(C59:C72)</f>
        <v>0</v>
      </c>
      <c r="D73" s="26">
        <f>SUM(D59:D72)</f>
        <v>2123.6762316726476</v>
      </c>
      <c r="E73" s="26">
        <f t="shared" ref="E73:AA73" si="58">SUM(E59:E72)</f>
        <v>12596.346683073054</v>
      </c>
      <c r="F73" s="26">
        <f t="shared" si="58"/>
        <v>23949.303064443749</v>
      </c>
      <c r="G73" s="26">
        <f t="shared" si="58"/>
        <v>41345.72976729941</v>
      </c>
      <c r="H73" s="26">
        <f t="shared" si="58"/>
        <v>77714.9471946595</v>
      </c>
      <c r="I73" s="26">
        <f t="shared" si="58"/>
        <v>120850.13497725743</v>
      </c>
      <c r="J73" s="26">
        <f t="shared" si="58"/>
        <v>116188.50301557621</v>
      </c>
      <c r="K73" s="26">
        <f t="shared" si="58"/>
        <v>109352.38763134742</v>
      </c>
      <c r="L73" s="26">
        <f t="shared" si="58"/>
        <v>85095.467636697082</v>
      </c>
      <c r="M73" s="26">
        <f t="shared" si="58"/>
        <v>87458.231220874353</v>
      </c>
      <c r="N73" s="26">
        <f t="shared" si="58"/>
        <v>152931.12079909071</v>
      </c>
      <c r="O73" s="26">
        <f t="shared" si="58"/>
        <v>207197.96295729509</v>
      </c>
      <c r="P73" s="26">
        <f t="shared" si="58"/>
        <v>167670.26553852248</v>
      </c>
      <c r="Q73" s="26">
        <f t="shared" si="58"/>
        <v>114644.37358095359</v>
      </c>
      <c r="R73" s="26">
        <f t="shared" si="58"/>
        <v>104045.80816420539</v>
      </c>
      <c r="S73" s="26">
        <f t="shared" si="58"/>
        <v>133907.65823304103</v>
      </c>
      <c r="T73" s="26">
        <f t="shared" si="58"/>
        <v>216942.18183280661</v>
      </c>
      <c r="U73" s="26">
        <f t="shared" si="58"/>
        <v>281633.48531934031</v>
      </c>
      <c r="V73" s="26">
        <f t="shared" si="58"/>
        <v>241009.16518668371</v>
      </c>
      <c r="W73" s="26">
        <f t="shared" si="58"/>
        <v>188970.69051657111</v>
      </c>
      <c r="X73" s="26">
        <f t="shared" si="58"/>
        <v>123835.32966578483</v>
      </c>
      <c r="Y73" s="26">
        <f t="shared" si="58"/>
        <v>114971.10392412354</v>
      </c>
      <c r="Z73" s="26">
        <f t="shared" si="58"/>
        <v>129868.86851132858</v>
      </c>
      <c r="AA73" s="26">
        <f t="shared" si="58"/>
        <v>133870.48571664083</v>
      </c>
    </row>
    <row r="74" spans="1:29" ht="16.5" customHeight="1" thickBot="1" x14ac:dyDescent="0.35">
      <c r="A74" s="790"/>
      <c r="B74" s="150" t="s">
        <v>27</v>
      </c>
      <c r="C74" s="27">
        <f>C73</f>
        <v>0</v>
      </c>
      <c r="D74" s="27">
        <f>C74+D73</f>
        <v>2123.6762316726476</v>
      </c>
      <c r="E74" s="27">
        <f t="shared" ref="E74:AA74" si="59">D74+E73</f>
        <v>14720.022914745701</v>
      </c>
      <c r="F74" s="27">
        <f t="shared" si="59"/>
        <v>38669.325979189452</v>
      </c>
      <c r="G74" s="27">
        <f t="shared" si="59"/>
        <v>80015.055746488855</v>
      </c>
      <c r="H74" s="27">
        <f t="shared" si="59"/>
        <v>157730.00294114836</v>
      </c>
      <c r="I74" s="27">
        <f t="shared" si="59"/>
        <v>278580.13791840582</v>
      </c>
      <c r="J74" s="27">
        <f t="shared" si="59"/>
        <v>394768.64093398204</v>
      </c>
      <c r="K74" s="27">
        <f t="shared" si="59"/>
        <v>504121.02856532944</v>
      </c>
      <c r="L74" s="27">
        <f t="shared" si="59"/>
        <v>589216.49620202649</v>
      </c>
      <c r="M74" s="27">
        <f t="shared" si="59"/>
        <v>676674.72742290085</v>
      </c>
      <c r="N74" s="27">
        <f t="shared" si="59"/>
        <v>829605.84822199156</v>
      </c>
      <c r="O74" s="27">
        <f t="shared" si="59"/>
        <v>1036803.8111792867</v>
      </c>
      <c r="P74" s="27">
        <f t="shared" si="59"/>
        <v>1204474.0767178091</v>
      </c>
      <c r="Q74" s="27">
        <f t="shared" si="59"/>
        <v>1319118.4502987626</v>
      </c>
      <c r="R74" s="27">
        <f t="shared" si="59"/>
        <v>1423164.258462968</v>
      </c>
      <c r="S74" s="27">
        <f t="shared" si="59"/>
        <v>1557071.916696009</v>
      </c>
      <c r="T74" s="27">
        <f t="shared" si="59"/>
        <v>1774014.0985288157</v>
      </c>
      <c r="U74" s="27">
        <f t="shared" si="59"/>
        <v>2055647.583848156</v>
      </c>
      <c r="V74" s="27">
        <f t="shared" si="59"/>
        <v>2296656.7490348397</v>
      </c>
      <c r="W74" s="27">
        <f t="shared" si="59"/>
        <v>2485627.4395514107</v>
      </c>
      <c r="X74" s="27">
        <f t="shared" si="59"/>
        <v>2609462.7692171955</v>
      </c>
      <c r="Y74" s="27">
        <f t="shared" si="59"/>
        <v>2724433.873141319</v>
      </c>
      <c r="Z74" s="27">
        <f t="shared" si="59"/>
        <v>2854302.7416526475</v>
      </c>
      <c r="AA74" s="27">
        <f t="shared" si="59"/>
        <v>2988173.2273692884</v>
      </c>
    </row>
    <row r="75" spans="1:29" x14ac:dyDescent="0.3">
      <c r="A75" s="8"/>
      <c r="B75" s="34"/>
      <c r="C75" s="228"/>
      <c r="D75" s="229"/>
      <c r="E75" s="228"/>
      <c r="F75" s="229"/>
      <c r="G75" s="228"/>
      <c r="H75" s="229"/>
      <c r="I75" s="228"/>
      <c r="J75" s="229"/>
      <c r="K75" s="228"/>
      <c r="L75" s="229"/>
      <c r="M75" s="228"/>
      <c r="N75" s="229"/>
      <c r="O75" s="228"/>
      <c r="P75" s="229"/>
      <c r="Q75" s="228"/>
      <c r="R75" s="229"/>
      <c r="S75" s="228"/>
      <c r="T75" s="229"/>
      <c r="U75" s="228"/>
      <c r="V75" s="229"/>
      <c r="W75" s="228"/>
      <c r="X75" s="229"/>
      <c r="Y75" s="228"/>
      <c r="Z75" s="229"/>
      <c r="AA75" s="228"/>
    </row>
    <row r="76" spans="1:29" ht="15" thickBot="1" x14ac:dyDescent="0.35">
      <c r="B76" s="16"/>
      <c r="C76" s="8"/>
      <c r="D76" s="8"/>
      <c r="E76" s="8"/>
      <c r="F76" s="8"/>
      <c r="G76" s="8"/>
      <c r="H76" s="8"/>
      <c r="I76" s="8"/>
      <c r="J76" s="8"/>
      <c r="K76" s="8"/>
      <c r="L76" s="8"/>
      <c r="M76" s="8"/>
      <c r="N76" s="8"/>
      <c r="O76" s="8"/>
      <c r="P76" s="8"/>
      <c r="Q76" s="8"/>
      <c r="R76" s="8"/>
      <c r="S76" s="8"/>
      <c r="T76" s="8"/>
      <c r="U76" s="8"/>
      <c r="V76" s="8"/>
      <c r="W76" s="8"/>
      <c r="X76" s="8"/>
      <c r="Y76" s="8"/>
      <c r="Z76" s="8"/>
      <c r="AA76" s="8"/>
      <c r="AB76" s="214"/>
    </row>
    <row r="77" spans="1:29" ht="16.2" thickBot="1" x14ac:dyDescent="0.35">
      <c r="A77" s="791" t="s">
        <v>12</v>
      </c>
      <c r="B77" s="261" t="s">
        <v>170</v>
      </c>
      <c r="C77" s="158">
        <f>C$4</f>
        <v>44197</v>
      </c>
      <c r="D77" s="158">
        <f t="shared" ref="D77:AA77" si="60">D$4</f>
        <v>44228</v>
      </c>
      <c r="E77" s="158">
        <f t="shared" si="60"/>
        <v>44256</v>
      </c>
      <c r="F77" s="158">
        <f t="shared" si="60"/>
        <v>44287</v>
      </c>
      <c r="G77" s="158">
        <f t="shared" si="60"/>
        <v>44317</v>
      </c>
      <c r="H77" s="158">
        <f t="shared" si="60"/>
        <v>44348</v>
      </c>
      <c r="I77" s="158">
        <f t="shared" si="60"/>
        <v>44378</v>
      </c>
      <c r="J77" s="158">
        <f t="shared" si="60"/>
        <v>44409</v>
      </c>
      <c r="K77" s="158">
        <f t="shared" si="60"/>
        <v>44440</v>
      </c>
      <c r="L77" s="158">
        <f t="shared" si="60"/>
        <v>44470</v>
      </c>
      <c r="M77" s="158">
        <f t="shared" si="60"/>
        <v>44501</v>
      </c>
      <c r="N77" s="158">
        <f t="shared" si="60"/>
        <v>44531</v>
      </c>
      <c r="O77" s="158">
        <f t="shared" si="60"/>
        <v>44562</v>
      </c>
      <c r="P77" s="158">
        <f t="shared" si="60"/>
        <v>44593</v>
      </c>
      <c r="Q77" s="158">
        <f t="shared" si="60"/>
        <v>44621</v>
      </c>
      <c r="R77" s="158">
        <f t="shared" si="60"/>
        <v>44652</v>
      </c>
      <c r="S77" s="158">
        <f t="shared" si="60"/>
        <v>44682</v>
      </c>
      <c r="T77" s="158">
        <f t="shared" si="60"/>
        <v>44713</v>
      </c>
      <c r="U77" s="158">
        <f t="shared" si="60"/>
        <v>44743</v>
      </c>
      <c r="V77" s="158">
        <f t="shared" si="60"/>
        <v>44774</v>
      </c>
      <c r="W77" s="158">
        <f t="shared" si="60"/>
        <v>44805</v>
      </c>
      <c r="X77" s="158">
        <f t="shared" si="60"/>
        <v>44835</v>
      </c>
      <c r="Y77" s="158">
        <f t="shared" si="60"/>
        <v>44866</v>
      </c>
      <c r="Z77" s="158">
        <f t="shared" si="60"/>
        <v>44896</v>
      </c>
      <c r="AA77" s="158">
        <f t="shared" si="60"/>
        <v>44927</v>
      </c>
      <c r="AC77" s="216" t="s">
        <v>192</v>
      </c>
    </row>
    <row r="78" spans="1:29" ht="15.75" customHeight="1" x14ac:dyDescent="0.3">
      <c r="A78" s="792"/>
      <c r="B78" s="13" t="str">
        <f>B59</f>
        <v>Air Comp</v>
      </c>
      <c r="C78" s="355">
        <v>8.5109000000000004E-2</v>
      </c>
      <c r="D78" s="355">
        <v>7.7715000000000006E-2</v>
      </c>
      <c r="E78" s="355">
        <v>8.6136000000000004E-2</v>
      </c>
      <c r="F78" s="355">
        <v>7.9796000000000006E-2</v>
      </c>
      <c r="G78" s="355">
        <v>8.5334999999999994E-2</v>
      </c>
      <c r="H78" s="355">
        <v>8.1994999999999998E-2</v>
      </c>
      <c r="I78" s="355">
        <v>8.4098999999999993E-2</v>
      </c>
      <c r="J78" s="355">
        <v>8.4198999999999996E-2</v>
      </c>
      <c r="K78" s="355">
        <v>8.2512000000000002E-2</v>
      </c>
      <c r="L78" s="355">
        <v>8.5277000000000006E-2</v>
      </c>
      <c r="M78" s="355">
        <v>8.2588999999999996E-2</v>
      </c>
      <c r="N78" s="355">
        <v>8.5237999999999994E-2</v>
      </c>
      <c r="O78" s="357">
        <f>C78</f>
        <v>8.5109000000000004E-2</v>
      </c>
      <c r="P78" s="357">
        <f t="shared" ref="P78:P90" si="61">D78</f>
        <v>7.7715000000000006E-2</v>
      </c>
      <c r="Q78" s="357">
        <f t="shared" ref="Q78:Q90" si="62">E78</f>
        <v>8.6136000000000004E-2</v>
      </c>
      <c r="R78" s="357">
        <f t="shared" ref="R78:R90" si="63">F78</f>
        <v>7.9796000000000006E-2</v>
      </c>
      <c r="S78" s="357">
        <f t="shared" ref="S78:S90" si="64">G78</f>
        <v>8.5334999999999994E-2</v>
      </c>
      <c r="T78" s="357">
        <f t="shared" ref="T78:T90" si="65">H78</f>
        <v>8.1994999999999998E-2</v>
      </c>
      <c r="U78" s="357">
        <f t="shared" ref="U78:U90" si="66">I78</f>
        <v>8.4098999999999993E-2</v>
      </c>
      <c r="V78" s="357">
        <f t="shared" ref="V78:V90" si="67">J78</f>
        <v>8.4198999999999996E-2</v>
      </c>
      <c r="W78" s="357">
        <f t="shared" ref="W78:W90" si="68">K78</f>
        <v>8.2512000000000002E-2</v>
      </c>
      <c r="X78" s="357">
        <f t="shared" ref="X78:X90" si="69">L78</f>
        <v>8.5277000000000006E-2</v>
      </c>
      <c r="Y78" s="357">
        <f t="shared" ref="Y78:Y90" si="70">M78</f>
        <v>8.2588999999999996E-2</v>
      </c>
      <c r="Z78" s="357">
        <f t="shared" ref="Z78:Z90" si="71">N78</f>
        <v>8.5237999999999994E-2</v>
      </c>
      <c r="AA78" s="357">
        <f t="shared" ref="AA78:AA90" si="72">O78</f>
        <v>8.5109000000000004E-2</v>
      </c>
      <c r="AC78" s="232">
        <f t="shared" ref="AC78:AC90" si="73">SUM(C78:N78)</f>
        <v>1.0000000000000002</v>
      </c>
    </row>
    <row r="79" spans="1:29" ht="15.6" x14ac:dyDescent="0.3">
      <c r="A79" s="792"/>
      <c r="B79" s="13" t="str">
        <f t="shared" ref="B79:B90" si="74">B60</f>
        <v>Building Shell</v>
      </c>
      <c r="C79" s="355">
        <v>0.107824</v>
      </c>
      <c r="D79" s="355">
        <v>9.1051999999999994E-2</v>
      </c>
      <c r="E79" s="355">
        <v>7.1135000000000004E-2</v>
      </c>
      <c r="F79" s="355">
        <v>4.1179E-2</v>
      </c>
      <c r="G79" s="355">
        <v>4.4423999999999998E-2</v>
      </c>
      <c r="H79" s="355">
        <v>0.106128</v>
      </c>
      <c r="I79" s="355">
        <v>0.14288100000000001</v>
      </c>
      <c r="J79" s="355">
        <v>0.133494</v>
      </c>
      <c r="K79" s="355">
        <v>5.781E-2</v>
      </c>
      <c r="L79" s="355">
        <v>3.8018000000000003E-2</v>
      </c>
      <c r="M79" s="355">
        <v>6.2103999999999999E-2</v>
      </c>
      <c r="N79" s="355">
        <v>0.10395</v>
      </c>
      <c r="O79" s="357">
        <f t="shared" ref="O79:O90" si="75">C79</f>
        <v>0.107824</v>
      </c>
      <c r="P79" s="357">
        <f t="shared" si="61"/>
        <v>9.1051999999999994E-2</v>
      </c>
      <c r="Q79" s="357">
        <f t="shared" si="62"/>
        <v>7.1135000000000004E-2</v>
      </c>
      <c r="R79" s="357">
        <f t="shared" si="63"/>
        <v>4.1179E-2</v>
      </c>
      <c r="S79" s="357">
        <f t="shared" si="64"/>
        <v>4.4423999999999998E-2</v>
      </c>
      <c r="T79" s="357">
        <f t="shared" si="65"/>
        <v>0.106128</v>
      </c>
      <c r="U79" s="357">
        <f t="shared" si="66"/>
        <v>0.14288100000000001</v>
      </c>
      <c r="V79" s="357">
        <f t="shared" si="67"/>
        <v>0.133494</v>
      </c>
      <c r="W79" s="357">
        <f t="shared" si="68"/>
        <v>5.781E-2</v>
      </c>
      <c r="X79" s="357">
        <f t="shared" si="69"/>
        <v>3.8018000000000003E-2</v>
      </c>
      <c r="Y79" s="357">
        <f t="shared" si="70"/>
        <v>6.2103999999999999E-2</v>
      </c>
      <c r="Z79" s="357">
        <f t="shared" si="71"/>
        <v>0.10395</v>
      </c>
      <c r="AA79" s="357">
        <f t="shared" si="72"/>
        <v>0.107824</v>
      </c>
      <c r="AC79" s="232">
        <f t="shared" si="73"/>
        <v>0.99999900000000008</v>
      </c>
    </row>
    <row r="80" spans="1:29" ht="15.6" x14ac:dyDescent="0.3">
      <c r="A80" s="792"/>
      <c r="B80" s="13" t="str">
        <f t="shared" si="74"/>
        <v>Cooking</v>
      </c>
      <c r="C80" s="355">
        <v>8.6096000000000006E-2</v>
      </c>
      <c r="D80" s="355">
        <v>7.8608999999999998E-2</v>
      </c>
      <c r="E80" s="355">
        <v>8.1547999999999995E-2</v>
      </c>
      <c r="F80" s="355">
        <v>7.2947999999999999E-2</v>
      </c>
      <c r="G80" s="355">
        <v>8.6277000000000006E-2</v>
      </c>
      <c r="H80" s="355">
        <v>8.3294000000000007E-2</v>
      </c>
      <c r="I80" s="355">
        <v>8.5859000000000005E-2</v>
      </c>
      <c r="J80" s="355">
        <v>8.5885000000000003E-2</v>
      </c>
      <c r="K80" s="355">
        <v>8.3474999999999994E-2</v>
      </c>
      <c r="L80" s="355">
        <v>8.6262000000000005E-2</v>
      </c>
      <c r="M80" s="355">
        <v>8.3496000000000001E-2</v>
      </c>
      <c r="N80" s="355">
        <v>8.6250999999999994E-2</v>
      </c>
      <c r="O80" s="357">
        <f t="shared" si="75"/>
        <v>8.6096000000000006E-2</v>
      </c>
      <c r="P80" s="357">
        <f t="shared" si="61"/>
        <v>7.8608999999999998E-2</v>
      </c>
      <c r="Q80" s="357">
        <f t="shared" si="62"/>
        <v>8.1547999999999995E-2</v>
      </c>
      <c r="R80" s="357">
        <f t="shared" si="63"/>
        <v>7.2947999999999999E-2</v>
      </c>
      <c r="S80" s="357">
        <f t="shared" si="64"/>
        <v>8.6277000000000006E-2</v>
      </c>
      <c r="T80" s="357">
        <f t="shared" si="65"/>
        <v>8.3294000000000007E-2</v>
      </c>
      <c r="U80" s="357">
        <f t="shared" si="66"/>
        <v>8.5859000000000005E-2</v>
      </c>
      <c r="V80" s="357">
        <f t="shared" si="67"/>
        <v>8.5885000000000003E-2</v>
      </c>
      <c r="W80" s="357">
        <f t="shared" si="68"/>
        <v>8.3474999999999994E-2</v>
      </c>
      <c r="X80" s="357">
        <f t="shared" si="69"/>
        <v>8.6262000000000005E-2</v>
      </c>
      <c r="Y80" s="357">
        <f t="shared" si="70"/>
        <v>8.3496000000000001E-2</v>
      </c>
      <c r="Z80" s="357">
        <f t="shared" si="71"/>
        <v>8.6250999999999994E-2</v>
      </c>
      <c r="AA80" s="357">
        <f t="shared" si="72"/>
        <v>8.6096000000000006E-2</v>
      </c>
      <c r="AC80" s="232">
        <f t="shared" si="73"/>
        <v>0.99999999999999989</v>
      </c>
    </row>
    <row r="81" spans="1:29" ht="15.6" x14ac:dyDescent="0.3">
      <c r="A81" s="792"/>
      <c r="B81" s="13" t="str">
        <f t="shared" si="74"/>
        <v>Cooling</v>
      </c>
      <c r="C81" s="355">
        <v>6.0000000000000002E-6</v>
      </c>
      <c r="D81" s="355">
        <v>2.4699999999999999E-4</v>
      </c>
      <c r="E81" s="355">
        <v>7.2360000000000002E-3</v>
      </c>
      <c r="F81" s="355">
        <v>2.1690999999999998E-2</v>
      </c>
      <c r="G81" s="355">
        <v>6.2979999999999994E-2</v>
      </c>
      <c r="H81" s="355">
        <v>0.21317</v>
      </c>
      <c r="I81" s="355">
        <v>0.29002899999999998</v>
      </c>
      <c r="J81" s="355">
        <v>0.270206</v>
      </c>
      <c r="K81" s="355">
        <v>0.108695</v>
      </c>
      <c r="L81" s="355">
        <v>1.9643000000000001E-2</v>
      </c>
      <c r="M81" s="355">
        <v>6.0299999999999998E-3</v>
      </c>
      <c r="N81" s="355">
        <v>6.3999999999999997E-5</v>
      </c>
      <c r="O81" s="357">
        <f t="shared" si="75"/>
        <v>6.0000000000000002E-6</v>
      </c>
      <c r="P81" s="357">
        <f t="shared" si="61"/>
        <v>2.4699999999999999E-4</v>
      </c>
      <c r="Q81" s="357">
        <f t="shared" si="62"/>
        <v>7.2360000000000002E-3</v>
      </c>
      <c r="R81" s="357">
        <f t="shared" si="63"/>
        <v>2.1690999999999998E-2</v>
      </c>
      <c r="S81" s="357">
        <f t="shared" si="64"/>
        <v>6.2979999999999994E-2</v>
      </c>
      <c r="T81" s="357">
        <f t="shared" si="65"/>
        <v>0.21317</v>
      </c>
      <c r="U81" s="357">
        <f t="shared" si="66"/>
        <v>0.29002899999999998</v>
      </c>
      <c r="V81" s="357">
        <f t="shared" si="67"/>
        <v>0.270206</v>
      </c>
      <c r="W81" s="357">
        <f t="shared" si="68"/>
        <v>0.108695</v>
      </c>
      <c r="X81" s="357">
        <f t="shared" si="69"/>
        <v>1.9643000000000001E-2</v>
      </c>
      <c r="Y81" s="357">
        <f t="shared" si="70"/>
        <v>6.0299999999999998E-3</v>
      </c>
      <c r="Z81" s="357">
        <f t="shared" si="71"/>
        <v>6.3999999999999997E-5</v>
      </c>
      <c r="AA81" s="357">
        <f t="shared" si="72"/>
        <v>6.0000000000000002E-6</v>
      </c>
      <c r="AC81" s="232">
        <f t="shared" si="73"/>
        <v>0.9999969999999998</v>
      </c>
    </row>
    <row r="82" spans="1:29" ht="15.6" x14ac:dyDescent="0.3">
      <c r="A82" s="792"/>
      <c r="B82" s="13" t="str">
        <f t="shared" si="74"/>
        <v>Ext Lighting</v>
      </c>
      <c r="C82" s="355">
        <v>0.106265</v>
      </c>
      <c r="D82" s="355">
        <v>8.2161999999999999E-2</v>
      </c>
      <c r="E82" s="355">
        <v>7.0887000000000006E-2</v>
      </c>
      <c r="F82" s="355">
        <v>6.8145999999999998E-2</v>
      </c>
      <c r="G82" s="355">
        <v>8.1852999999999995E-2</v>
      </c>
      <c r="H82" s="355">
        <v>6.7163E-2</v>
      </c>
      <c r="I82" s="355">
        <v>8.6751999999999996E-2</v>
      </c>
      <c r="J82" s="355">
        <v>6.9401000000000004E-2</v>
      </c>
      <c r="K82" s="355">
        <v>8.2907999999999996E-2</v>
      </c>
      <c r="L82" s="355">
        <v>0.100507</v>
      </c>
      <c r="M82" s="355">
        <v>8.7251999999999996E-2</v>
      </c>
      <c r="N82" s="355">
        <v>9.6703999999999998E-2</v>
      </c>
      <c r="O82" s="357">
        <f t="shared" si="75"/>
        <v>0.106265</v>
      </c>
      <c r="P82" s="357">
        <f t="shared" si="61"/>
        <v>8.2161999999999999E-2</v>
      </c>
      <c r="Q82" s="357">
        <f t="shared" si="62"/>
        <v>7.0887000000000006E-2</v>
      </c>
      <c r="R82" s="357">
        <f t="shared" si="63"/>
        <v>6.8145999999999998E-2</v>
      </c>
      <c r="S82" s="357">
        <f t="shared" si="64"/>
        <v>8.1852999999999995E-2</v>
      </c>
      <c r="T82" s="357">
        <f t="shared" si="65"/>
        <v>6.7163E-2</v>
      </c>
      <c r="U82" s="357">
        <f t="shared" si="66"/>
        <v>8.6751999999999996E-2</v>
      </c>
      <c r="V82" s="357">
        <f t="shared" si="67"/>
        <v>6.9401000000000004E-2</v>
      </c>
      <c r="W82" s="357">
        <f t="shared" si="68"/>
        <v>8.2907999999999996E-2</v>
      </c>
      <c r="X82" s="357">
        <f t="shared" si="69"/>
        <v>0.100507</v>
      </c>
      <c r="Y82" s="357">
        <f t="shared" si="70"/>
        <v>8.7251999999999996E-2</v>
      </c>
      <c r="Z82" s="357">
        <f t="shared" si="71"/>
        <v>9.6703999999999998E-2</v>
      </c>
      <c r="AA82" s="357">
        <f t="shared" si="72"/>
        <v>0.106265</v>
      </c>
      <c r="AC82" s="232">
        <f t="shared" si="73"/>
        <v>1</v>
      </c>
    </row>
    <row r="83" spans="1:29" ht="15.6" x14ac:dyDescent="0.3">
      <c r="A83" s="792"/>
      <c r="B83" s="13" t="str">
        <f t="shared" si="74"/>
        <v>Heating</v>
      </c>
      <c r="C83" s="355">
        <v>0.210397</v>
      </c>
      <c r="D83" s="355">
        <v>0.17743600000000001</v>
      </c>
      <c r="E83" s="355">
        <v>0.13192400000000001</v>
      </c>
      <c r="F83" s="355">
        <v>5.9718E-2</v>
      </c>
      <c r="G83" s="355">
        <v>2.6769000000000001E-2</v>
      </c>
      <c r="H83" s="355">
        <v>4.2950000000000002E-3</v>
      </c>
      <c r="I83" s="355">
        <v>2.895E-3</v>
      </c>
      <c r="J83" s="355">
        <v>3.4320000000000002E-3</v>
      </c>
      <c r="K83" s="355">
        <v>9.4020000000000006E-3</v>
      </c>
      <c r="L83" s="355">
        <v>5.5496999999999998E-2</v>
      </c>
      <c r="M83" s="355">
        <v>0.115452</v>
      </c>
      <c r="N83" s="355">
        <v>0.20278099999999999</v>
      </c>
      <c r="O83" s="357">
        <f t="shared" si="75"/>
        <v>0.210397</v>
      </c>
      <c r="P83" s="357">
        <f t="shared" si="61"/>
        <v>0.17743600000000001</v>
      </c>
      <c r="Q83" s="357">
        <f t="shared" si="62"/>
        <v>0.13192400000000001</v>
      </c>
      <c r="R83" s="357">
        <f t="shared" si="63"/>
        <v>5.9718E-2</v>
      </c>
      <c r="S83" s="357">
        <f t="shared" si="64"/>
        <v>2.6769000000000001E-2</v>
      </c>
      <c r="T83" s="357">
        <f t="shared" si="65"/>
        <v>4.2950000000000002E-3</v>
      </c>
      <c r="U83" s="357">
        <f t="shared" si="66"/>
        <v>2.895E-3</v>
      </c>
      <c r="V83" s="357">
        <f t="shared" si="67"/>
        <v>3.4320000000000002E-3</v>
      </c>
      <c r="W83" s="357">
        <f t="shared" si="68"/>
        <v>9.4020000000000006E-3</v>
      </c>
      <c r="X83" s="357">
        <f t="shared" si="69"/>
        <v>5.5496999999999998E-2</v>
      </c>
      <c r="Y83" s="357">
        <f t="shared" si="70"/>
        <v>0.115452</v>
      </c>
      <c r="Z83" s="357">
        <f t="shared" si="71"/>
        <v>0.20278099999999999</v>
      </c>
      <c r="AA83" s="357">
        <f t="shared" si="72"/>
        <v>0.210397</v>
      </c>
      <c r="AC83" s="232">
        <f t="shared" si="73"/>
        <v>0.99999800000000016</v>
      </c>
    </row>
    <row r="84" spans="1:29" ht="15.6" x14ac:dyDescent="0.3">
      <c r="A84" s="792"/>
      <c r="B84" s="13" t="str">
        <f t="shared" si="74"/>
        <v>HVAC</v>
      </c>
      <c r="C84" s="355">
        <v>0.107824</v>
      </c>
      <c r="D84" s="355">
        <v>9.1051999999999994E-2</v>
      </c>
      <c r="E84" s="355">
        <v>7.1135000000000004E-2</v>
      </c>
      <c r="F84" s="355">
        <v>4.1179E-2</v>
      </c>
      <c r="G84" s="355">
        <v>4.4423999999999998E-2</v>
      </c>
      <c r="H84" s="355">
        <v>0.106128</v>
      </c>
      <c r="I84" s="355">
        <v>0.14288100000000001</v>
      </c>
      <c r="J84" s="355">
        <v>0.133494</v>
      </c>
      <c r="K84" s="355">
        <v>5.781E-2</v>
      </c>
      <c r="L84" s="355">
        <v>3.8018000000000003E-2</v>
      </c>
      <c r="M84" s="355">
        <v>6.2103999999999999E-2</v>
      </c>
      <c r="N84" s="355">
        <v>0.10395</v>
      </c>
      <c r="O84" s="357">
        <f t="shared" si="75"/>
        <v>0.107824</v>
      </c>
      <c r="P84" s="357">
        <f t="shared" si="61"/>
        <v>9.1051999999999994E-2</v>
      </c>
      <c r="Q84" s="357">
        <f t="shared" si="62"/>
        <v>7.1135000000000004E-2</v>
      </c>
      <c r="R84" s="357">
        <f t="shared" si="63"/>
        <v>4.1179E-2</v>
      </c>
      <c r="S84" s="357">
        <f t="shared" si="64"/>
        <v>4.4423999999999998E-2</v>
      </c>
      <c r="T84" s="357">
        <f t="shared" si="65"/>
        <v>0.106128</v>
      </c>
      <c r="U84" s="357">
        <f t="shared" si="66"/>
        <v>0.14288100000000001</v>
      </c>
      <c r="V84" s="357">
        <f t="shared" si="67"/>
        <v>0.133494</v>
      </c>
      <c r="W84" s="357">
        <f t="shared" si="68"/>
        <v>5.781E-2</v>
      </c>
      <c r="X84" s="357">
        <f t="shared" si="69"/>
        <v>3.8018000000000003E-2</v>
      </c>
      <c r="Y84" s="357">
        <f t="shared" si="70"/>
        <v>6.2103999999999999E-2</v>
      </c>
      <c r="Z84" s="357">
        <f t="shared" si="71"/>
        <v>0.10395</v>
      </c>
      <c r="AA84" s="357">
        <f t="shared" si="72"/>
        <v>0.107824</v>
      </c>
      <c r="AC84" s="232">
        <f t="shared" si="73"/>
        <v>0.99999900000000008</v>
      </c>
    </row>
    <row r="85" spans="1:29" ht="15.6" x14ac:dyDescent="0.3">
      <c r="A85" s="792"/>
      <c r="B85" s="13" t="str">
        <f t="shared" si="74"/>
        <v>Lighting</v>
      </c>
      <c r="C85" s="355">
        <v>9.3563999999999994E-2</v>
      </c>
      <c r="D85" s="355">
        <v>7.2162000000000004E-2</v>
      </c>
      <c r="E85" s="355">
        <v>7.8372999999999998E-2</v>
      </c>
      <c r="F85" s="355">
        <v>7.6534000000000005E-2</v>
      </c>
      <c r="G85" s="355">
        <v>9.4246999999999997E-2</v>
      </c>
      <c r="H85" s="355">
        <v>7.5599E-2</v>
      </c>
      <c r="I85" s="355">
        <v>9.6199999999999994E-2</v>
      </c>
      <c r="J85" s="355">
        <v>7.7077999999999994E-2</v>
      </c>
      <c r="K85" s="355">
        <v>8.1374000000000002E-2</v>
      </c>
      <c r="L85" s="355">
        <v>9.4072000000000003E-2</v>
      </c>
      <c r="M85" s="355">
        <v>7.6706999999999997E-2</v>
      </c>
      <c r="N85" s="355">
        <v>8.4089999999999998E-2</v>
      </c>
      <c r="O85" s="357">
        <f t="shared" si="75"/>
        <v>9.3563999999999994E-2</v>
      </c>
      <c r="P85" s="357">
        <f t="shared" si="61"/>
        <v>7.2162000000000004E-2</v>
      </c>
      <c r="Q85" s="357">
        <f t="shared" si="62"/>
        <v>7.8372999999999998E-2</v>
      </c>
      <c r="R85" s="357">
        <f t="shared" si="63"/>
        <v>7.6534000000000005E-2</v>
      </c>
      <c r="S85" s="357">
        <f t="shared" si="64"/>
        <v>9.4246999999999997E-2</v>
      </c>
      <c r="T85" s="357">
        <f t="shared" si="65"/>
        <v>7.5599E-2</v>
      </c>
      <c r="U85" s="357">
        <f t="shared" si="66"/>
        <v>9.6199999999999994E-2</v>
      </c>
      <c r="V85" s="357">
        <f t="shared" si="67"/>
        <v>7.7077999999999994E-2</v>
      </c>
      <c r="W85" s="357">
        <f t="shared" si="68"/>
        <v>8.1374000000000002E-2</v>
      </c>
      <c r="X85" s="357">
        <f t="shared" si="69"/>
        <v>9.4072000000000003E-2</v>
      </c>
      <c r="Y85" s="357">
        <f t="shared" si="70"/>
        <v>7.6706999999999997E-2</v>
      </c>
      <c r="Z85" s="357">
        <f t="shared" si="71"/>
        <v>8.4089999999999998E-2</v>
      </c>
      <c r="AA85" s="357">
        <f t="shared" si="72"/>
        <v>9.3563999999999994E-2</v>
      </c>
      <c r="AC85" s="232">
        <f t="shared" si="73"/>
        <v>1</v>
      </c>
    </row>
    <row r="86" spans="1:29" ht="15.6" x14ac:dyDescent="0.3">
      <c r="A86" s="792"/>
      <c r="B86" s="13" t="str">
        <f t="shared" si="74"/>
        <v>Miscellaneous</v>
      </c>
      <c r="C86" s="355">
        <v>8.5109000000000004E-2</v>
      </c>
      <c r="D86" s="355">
        <v>7.7715000000000006E-2</v>
      </c>
      <c r="E86" s="355">
        <v>8.6136000000000004E-2</v>
      </c>
      <c r="F86" s="355">
        <v>7.9796000000000006E-2</v>
      </c>
      <c r="G86" s="355">
        <v>8.5334999999999994E-2</v>
      </c>
      <c r="H86" s="355">
        <v>8.1994999999999998E-2</v>
      </c>
      <c r="I86" s="355">
        <v>8.4098999999999993E-2</v>
      </c>
      <c r="J86" s="355">
        <v>8.4198999999999996E-2</v>
      </c>
      <c r="K86" s="355">
        <v>8.2512000000000002E-2</v>
      </c>
      <c r="L86" s="355">
        <v>8.5277000000000006E-2</v>
      </c>
      <c r="M86" s="355">
        <v>8.2588999999999996E-2</v>
      </c>
      <c r="N86" s="355">
        <v>8.5237999999999994E-2</v>
      </c>
      <c r="O86" s="357">
        <f t="shared" si="75"/>
        <v>8.5109000000000004E-2</v>
      </c>
      <c r="P86" s="357">
        <f t="shared" si="61"/>
        <v>7.7715000000000006E-2</v>
      </c>
      <c r="Q86" s="357">
        <f t="shared" si="62"/>
        <v>8.6136000000000004E-2</v>
      </c>
      <c r="R86" s="357">
        <f t="shared" si="63"/>
        <v>7.9796000000000006E-2</v>
      </c>
      <c r="S86" s="357">
        <f t="shared" si="64"/>
        <v>8.5334999999999994E-2</v>
      </c>
      <c r="T86" s="357">
        <f t="shared" si="65"/>
        <v>8.1994999999999998E-2</v>
      </c>
      <c r="U86" s="357">
        <f t="shared" si="66"/>
        <v>8.4098999999999993E-2</v>
      </c>
      <c r="V86" s="357">
        <f t="shared" si="67"/>
        <v>8.4198999999999996E-2</v>
      </c>
      <c r="W86" s="357">
        <f t="shared" si="68"/>
        <v>8.2512000000000002E-2</v>
      </c>
      <c r="X86" s="357">
        <f t="shared" si="69"/>
        <v>8.5277000000000006E-2</v>
      </c>
      <c r="Y86" s="357">
        <f t="shared" si="70"/>
        <v>8.2588999999999996E-2</v>
      </c>
      <c r="Z86" s="357">
        <f t="shared" si="71"/>
        <v>8.5237999999999994E-2</v>
      </c>
      <c r="AA86" s="357">
        <f t="shared" si="72"/>
        <v>8.5109000000000004E-2</v>
      </c>
      <c r="AC86" s="232">
        <f t="shared" si="73"/>
        <v>1.0000000000000002</v>
      </c>
    </row>
    <row r="87" spans="1:29" ht="15.6" x14ac:dyDescent="0.3">
      <c r="A87" s="792"/>
      <c r="B87" s="13" t="str">
        <f t="shared" si="74"/>
        <v>Motors</v>
      </c>
      <c r="C87" s="355">
        <v>8.5109000000000004E-2</v>
      </c>
      <c r="D87" s="355">
        <v>7.7715000000000006E-2</v>
      </c>
      <c r="E87" s="355">
        <v>8.6136000000000004E-2</v>
      </c>
      <c r="F87" s="355">
        <v>7.9796000000000006E-2</v>
      </c>
      <c r="G87" s="355">
        <v>8.5334999999999994E-2</v>
      </c>
      <c r="H87" s="355">
        <v>8.1994999999999998E-2</v>
      </c>
      <c r="I87" s="355">
        <v>8.4098999999999993E-2</v>
      </c>
      <c r="J87" s="355">
        <v>8.4198999999999996E-2</v>
      </c>
      <c r="K87" s="355">
        <v>8.2512000000000002E-2</v>
      </c>
      <c r="L87" s="355">
        <v>8.5277000000000006E-2</v>
      </c>
      <c r="M87" s="355">
        <v>8.2588999999999996E-2</v>
      </c>
      <c r="N87" s="355">
        <v>8.5237999999999994E-2</v>
      </c>
      <c r="O87" s="357">
        <f t="shared" si="75"/>
        <v>8.5109000000000004E-2</v>
      </c>
      <c r="P87" s="357">
        <f t="shared" si="61"/>
        <v>7.7715000000000006E-2</v>
      </c>
      <c r="Q87" s="357">
        <f t="shared" si="62"/>
        <v>8.6136000000000004E-2</v>
      </c>
      <c r="R87" s="357">
        <f t="shared" si="63"/>
        <v>7.9796000000000006E-2</v>
      </c>
      <c r="S87" s="357">
        <f t="shared" si="64"/>
        <v>8.5334999999999994E-2</v>
      </c>
      <c r="T87" s="357">
        <f t="shared" si="65"/>
        <v>8.1994999999999998E-2</v>
      </c>
      <c r="U87" s="357">
        <f t="shared" si="66"/>
        <v>8.4098999999999993E-2</v>
      </c>
      <c r="V87" s="357">
        <f t="shared" si="67"/>
        <v>8.4198999999999996E-2</v>
      </c>
      <c r="W87" s="357">
        <f t="shared" si="68"/>
        <v>8.2512000000000002E-2</v>
      </c>
      <c r="X87" s="357">
        <f t="shared" si="69"/>
        <v>8.5277000000000006E-2</v>
      </c>
      <c r="Y87" s="357">
        <f t="shared" si="70"/>
        <v>8.2588999999999996E-2</v>
      </c>
      <c r="Z87" s="357">
        <f t="shared" si="71"/>
        <v>8.5237999999999994E-2</v>
      </c>
      <c r="AA87" s="357">
        <f t="shared" si="72"/>
        <v>8.5109000000000004E-2</v>
      </c>
      <c r="AC87" s="232">
        <f t="shared" si="73"/>
        <v>1.0000000000000002</v>
      </c>
    </row>
    <row r="88" spans="1:29" ht="15.6" x14ac:dyDescent="0.3">
      <c r="A88" s="792"/>
      <c r="B88" s="13" t="str">
        <f t="shared" si="74"/>
        <v>Process</v>
      </c>
      <c r="C88" s="355">
        <v>8.5109000000000004E-2</v>
      </c>
      <c r="D88" s="355">
        <v>7.7715000000000006E-2</v>
      </c>
      <c r="E88" s="355">
        <v>8.6136000000000004E-2</v>
      </c>
      <c r="F88" s="355">
        <v>7.9796000000000006E-2</v>
      </c>
      <c r="G88" s="355">
        <v>8.5334999999999994E-2</v>
      </c>
      <c r="H88" s="355">
        <v>8.1994999999999998E-2</v>
      </c>
      <c r="I88" s="355">
        <v>8.4098999999999993E-2</v>
      </c>
      <c r="J88" s="355">
        <v>8.4198999999999996E-2</v>
      </c>
      <c r="K88" s="355">
        <v>8.2512000000000002E-2</v>
      </c>
      <c r="L88" s="355">
        <v>8.5277000000000006E-2</v>
      </c>
      <c r="M88" s="355">
        <v>8.2588999999999996E-2</v>
      </c>
      <c r="N88" s="355">
        <v>8.5237999999999994E-2</v>
      </c>
      <c r="O88" s="357">
        <f t="shared" si="75"/>
        <v>8.5109000000000004E-2</v>
      </c>
      <c r="P88" s="357">
        <f t="shared" si="61"/>
        <v>7.7715000000000006E-2</v>
      </c>
      <c r="Q88" s="357">
        <f t="shared" si="62"/>
        <v>8.6136000000000004E-2</v>
      </c>
      <c r="R88" s="357">
        <f t="shared" si="63"/>
        <v>7.9796000000000006E-2</v>
      </c>
      <c r="S88" s="357">
        <f t="shared" si="64"/>
        <v>8.5334999999999994E-2</v>
      </c>
      <c r="T88" s="357">
        <f t="shared" si="65"/>
        <v>8.1994999999999998E-2</v>
      </c>
      <c r="U88" s="357">
        <f t="shared" si="66"/>
        <v>8.4098999999999993E-2</v>
      </c>
      <c r="V88" s="357">
        <f t="shared" si="67"/>
        <v>8.4198999999999996E-2</v>
      </c>
      <c r="W88" s="357">
        <f t="shared" si="68"/>
        <v>8.2512000000000002E-2</v>
      </c>
      <c r="X88" s="357">
        <f t="shared" si="69"/>
        <v>8.5277000000000006E-2</v>
      </c>
      <c r="Y88" s="357">
        <f t="shared" si="70"/>
        <v>8.2588999999999996E-2</v>
      </c>
      <c r="Z88" s="357">
        <f t="shared" si="71"/>
        <v>8.5237999999999994E-2</v>
      </c>
      <c r="AA88" s="357">
        <f t="shared" si="72"/>
        <v>8.5109000000000004E-2</v>
      </c>
      <c r="AC88" s="232">
        <f t="shared" si="73"/>
        <v>1.0000000000000002</v>
      </c>
    </row>
    <row r="89" spans="1:29" ht="15.6" x14ac:dyDescent="0.3">
      <c r="A89" s="792"/>
      <c r="B89" s="13" t="str">
        <f t="shared" si="74"/>
        <v>Refrigeration</v>
      </c>
      <c r="C89" s="355">
        <v>8.3486000000000005E-2</v>
      </c>
      <c r="D89" s="355">
        <v>7.6158000000000003E-2</v>
      </c>
      <c r="E89" s="355">
        <v>8.3346000000000003E-2</v>
      </c>
      <c r="F89" s="355">
        <v>8.0782999999999994E-2</v>
      </c>
      <c r="G89" s="355">
        <v>8.5133E-2</v>
      </c>
      <c r="H89" s="355">
        <v>8.4294999999999995E-2</v>
      </c>
      <c r="I89" s="355">
        <v>8.7456999999999993E-2</v>
      </c>
      <c r="J89" s="355">
        <v>8.7230000000000002E-2</v>
      </c>
      <c r="K89" s="355">
        <v>8.3319000000000004E-2</v>
      </c>
      <c r="L89" s="355">
        <v>8.4562999999999999E-2</v>
      </c>
      <c r="M89" s="355">
        <v>8.1112000000000004E-2</v>
      </c>
      <c r="N89" s="355">
        <v>8.3118999999999998E-2</v>
      </c>
      <c r="O89" s="357">
        <f t="shared" si="75"/>
        <v>8.3486000000000005E-2</v>
      </c>
      <c r="P89" s="357">
        <f t="shared" si="61"/>
        <v>7.6158000000000003E-2</v>
      </c>
      <c r="Q89" s="357">
        <f t="shared" si="62"/>
        <v>8.3346000000000003E-2</v>
      </c>
      <c r="R89" s="357">
        <f t="shared" si="63"/>
        <v>8.0782999999999994E-2</v>
      </c>
      <c r="S89" s="357">
        <f t="shared" si="64"/>
        <v>8.5133E-2</v>
      </c>
      <c r="T89" s="357">
        <f t="shared" si="65"/>
        <v>8.4294999999999995E-2</v>
      </c>
      <c r="U89" s="357">
        <f t="shared" si="66"/>
        <v>8.7456999999999993E-2</v>
      </c>
      <c r="V89" s="357">
        <f t="shared" si="67"/>
        <v>8.7230000000000002E-2</v>
      </c>
      <c r="W89" s="357">
        <f t="shared" si="68"/>
        <v>8.3319000000000004E-2</v>
      </c>
      <c r="X89" s="357">
        <f t="shared" si="69"/>
        <v>8.4562999999999999E-2</v>
      </c>
      <c r="Y89" s="357">
        <f t="shared" si="70"/>
        <v>8.1112000000000004E-2</v>
      </c>
      <c r="Z89" s="357">
        <f t="shared" si="71"/>
        <v>8.3118999999999998E-2</v>
      </c>
      <c r="AA89" s="357">
        <f t="shared" si="72"/>
        <v>8.3486000000000005E-2</v>
      </c>
      <c r="AC89" s="232">
        <f t="shared" si="73"/>
        <v>1.0000010000000001</v>
      </c>
    </row>
    <row r="90" spans="1:29" ht="16.2" thickBot="1" x14ac:dyDescent="0.35">
      <c r="A90" s="793"/>
      <c r="B90" s="14" t="str">
        <f t="shared" si="74"/>
        <v>Water Heating</v>
      </c>
      <c r="C90" s="356">
        <v>0.108255</v>
      </c>
      <c r="D90" s="356">
        <v>9.1078000000000006E-2</v>
      </c>
      <c r="E90" s="356">
        <v>8.5239999999999996E-2</v>
      </c>
      <c r="F90" s="356">
        <v>7.2980000000000003E-2</v>
      </c>
      <c r="G90" s="356">
        <v>7.9849000000000003E-2</v>
      </c>
      <c r="H90" s="356">
        <v>7.2720999999999994E-2</v>
      </c>
      <c r="I90" s="356">
        <v>7.4929999999999997E-2</v>
      </c>
      <c r="J90" s="356">
        <v>7.5861999999999999E-2</v>
      </c>
      <c r="K90" s="356">
        <v>7.5733999999999996E-2</v>
      </c>
      <c r="L90" s="356">
        <v>8.2808000000000007E-2</v>
      </c>
      <c r="M90" s="356">
        <v>8.6345000000000005E-2</v>
      </c>
      <c r="N90" s="356">
        <v>9.4200000000000006E-2</v>
      </c>
      <c r="O90" s="358">
        <f t="shared" si="75"/>
        <v>0.108255</v>
      </c>
      <c r="P90" s="358">
        <f t="shared" si="61"/>
        <v>9.1078000000000006E-2</v>
      </c>
      <c r="Q90" s="358">
        <f t="shared" si="62"/>
        <v>8.5239999999999996E-2</v>
      </c>
      <c r="R90" s="358">
        <f t="shared" si="63"/>
        <v>7.2980000000000003E-2</v>
      </c>
      <c r="S90" s="358">
        <f t="shared" si="64"/>
        <v>7.9849000000000003E-2</v>
      </c>
      <c r="T90" s="358">
        <f t="shared" si="65"/>
        <v>7.2720999999999994E-2</v>
      </c>
      <c r="U90" s="358">
        <f t="shared" si="66"/>
        <v>7.4929999999999997E-2</v>
      </c>
      <c r="V90" s="358">
        <f t="shared" si="67"/>
        <v>7.5861999999999999E-2</v>
      </c>
      <c r="W90" s="358">
        <f t="shared" si="68"/>
        <v>7.5733999999999996E-2</v>
      </c>
      <c r="X90" s="358">
        <f t="shared" si="69"/>
        <v>8.2808000000000007E-2</v>
      </c>
      <c r="Y90" s="358">
        <f t="shared" si="70"/>
        <v>8.6345000000000005E-2</v>
      </c>
      <c r="Z90" s="358">
        <f t="shared" si="71"/>
        <v>9.4200000000000006E-2</v>
      </c>
      <c r="AA90" s="358">
        <f t="shared" si="72"/>
        <v>0.108255</v>
      </c>
      <c r="AC90" s="232">
        <f t="shared" si="73"/>
        <v>1.0000020000000001</v>
      </c>
    </row>
    <row r="91" spans="1:29" ht="15" thickBot="1" x14ac:dyDescent="0.35">
      <c r="AC91" s="216" t="s">
        <v>194</v>
      </c>
    </row>
    <row r="92" spans="1:29" ht="15" thickBot="1" x14ac:dyDescent="0.35">
      <c r="A92" s="19"/>
      <c r="B92" s="777" t="s">
        <v>174</v>
      </c>
      <c r="C92" s="158">
        <f>C$4</f>
        <v>44197</v>
      </c>
      <c r="D92" s="158">
        <f t="shared" ref="D92:AA92" si="76">D$4</f>
        <v>44228</v>
      </c>
      <c r="E92" s="158">
        <f t="shared" si="76"/>
        <v>44256</v>
      </c>
      <c r="F92" s="158">
        <f t="shared" si="76"/>
        <v>44287</v>
      </c>
      <c r="G92" s="158">
        <f t="shared" si="76"/>
        <v>44317</v>
      </c>
      <c r="H92" s="158">
        <f t="shared" si="76"/>
        <v>44348</v>
      </c>
      <c r="I92" s="158">
        <f t="shared" si="76"/>
        <v>44378</v>
      </c>
      <c r="J92" s="158">
        <f t="shared" si="76"/>
        <v>44409</v>
      </c>
      <c r="K92" s="158">
        <f t="shared" si="76"/>
        <v>44440</v>
      </c>
      <c r="L92" s="158">
        <f t="shared" si="76"/>
        <v>44470</v>
      </c>
      <c r="M92" s="158">
        <f t="shared" si="76"/>
        <v>44501</v>
      </c>
      <c r="N92" s="158">
        <f t="shared" si="76"/>
        <v>44531</v>
      </c>
      <c r="O92" s="158">
        <f t="shared" si="76"/>
        <v>44562</v>
      </c>
      <c r="P92" s="158">
        <f t="shared" si="76"/>
        <v>44593</v>
      </c>
      <c r="Q92" s="158">
        <f t="shared" si="76"/>
        <v>44621</v>
      </c>
      <c r="R92" s="158">
        <f t="shared" si="76"/>
        <v>44652</v>
      </c>
      <c r="S92" s="158">
        <f t="shared" si="76"/>
        <v>44682</v>
      </c>
      <c r="T92" s="158">
        <f t="shared" si="76"/>
        <v>44713</v>
      </c>
      <c r="U92" s="158">
        <f t="shared" si="76"/>
        <v>44743</v>
      </c>
      <c r="V92" s="158">
        <f t="shared" si="76"/>
        <v>44774</v>
      </c>
      <c r="W92" s="158">
        <f t="shared" si="76"/>
        <v>44805</v>
      </c>
      <c r="X92" s="158">
        <f t="shared" si="76"/>
        <v>44835</v>
      </c>
      <c r="Y92" s="158">
        <f t="shared" si="76"/>
        <v>44866</v>
      </c>
      <c r="Z92" s="158">
        <f t="shared" si="76"/>
        <v>44896</v>
      </c>
      <c r="AA92" s="158">
        <f t="shared" si="76"/>
        <v>44927</v>
      </c>
    </row>
    <row r="93" spans="1:29" ht="15" thickBot="1" x14ac:dyDescent="0.35">
      <c r="A93" s="19"/>
      <c r="B93" s="778"/>
      <c r="C93" s="336">
        <v>5.3661E-2</v>
      </c>
      <c r="D93" s="336">
        <v>5.5252000000000002E-2</v>
      </c>
      <c r="E93" s="336">
        <v>5.7793999999999998E-2</v>
      </c>
      <c r="F93" s="336">
        <v>5.8521999999999998E-2</v>
      </c>
      <c r="G93" s="336">
        <v>6.1238000000000001E-2</v>
      </c>
      <c r="H93" s="336">
        <v>9.0992000000000003E-2</v>
      </c>
      <c r="I93" s="336">
        <v>9.0992000000000003E-2</v>
      </c>
      <c r="J93" s="336">
        <v>9.0992000000000003E-2</v>
      </c>
      <c r="K93" s="336">
        <v>9.0992000000000003E-2</v>
      </c>
      <c r="L93" s="336">
        <v>5.9082999999999997E-2</v>
      </c>
      <c r="M93" s="336">
        <v>6.0645999999999999E-2</v>
      </c>
      <c r="N93" s="336">
        <v>5.6723000000000003E-2</v>
      </c>
      <c r="O93" s="336">
        <v>5.3661E-2</v>
      </c>
      <c r="P93" s="336">
        <v>5.5252000000000002E-2</v>
      </c>
      <c r="Q93" s="336">
        <v>5.7793999999999998E-2</v>
      </c>
      <c r="R93" s="336">
        <v>5.8521999999999998E-2</v>
      </c>
      <c r="S93" s="336">
        <v>6.1238000000000001E-2</v>
      </c>
      <c r="T93" s="336">
        <v>9.0992000000000003E-2</v>
      </c>
      <c r="U93" s="336">
        <v>9.0992000000000003E-2</v>
      </c>
      <c r="V93" s="336">
        <v>9.0992000000000003E-2</v>
      </c>
      <c r="W93" s="336">
        <v>9.0992000000000003E-2</v>
      </c>
      <c r="X93" s="336">
        <v>5.9082999999999997E-2</v>
      </c>
      <c r="Y93" s="336">
        <v>6.0645999999999999E-2</v>
      </c>
      <c r="Z93" s="336">
        <v>5.6723000000000003E-2</v>
      </c>
      <c r="AA93" s="336">
        <v>5.3661E-2</v>
      </c>
      <c r="AC93" s="216" t="s">
        <v>195</v>
      </c>
    </row>
    <row r="94" spans="1:29" x14ac:dyDescent="0.3">
      <c r="AC94" s="216" t="s">
        <v>209</v>
      </c>
    </row>
    <row r="111" spans="4:10" x14ac:dyDescent="0.3">
      <c r="J111" s="5"/>
    </row>
    <row r="112" spans="4:10" x14ac:dyDescent="0.3">
      <c r="D112" s="6"/>
    </row>
  </sheetData>
  <mergeCells count="6">
    <mergeCell ref="B92:B93"/>
    <mergeCell ref="A4:A19"/>
    <mergeCell ref="A22:A37"/>
    <mergeCell ref="A40:A55"/>
    <mergeCell ref="A58:A74"/>
    <mergeCell ref="A77:A9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C199"/>
  <sheetViews>
    <sheetView zoomScale="80" zoomScaleNormal="80" workbookViewId="0">
      <pane xSplit="2" topLeftCell="C1" activePane="topRight" state="frozen"/>
      <selection activeCell="J80" sqref="J80"/>
      <selection pane="topRight" activeCell="H45" sqref="H45"/>
    </sheetView>
  </sheetViews>
  <sheetFormatPr defaultRowHeight="14.4" x14ac:dyDescent="0.3"/>
  <cols>
    <col min="1" max="1" width="9.44140625" customWidth="1"/>
    <col min="2" max="2" width="24.88671875" customWidth="1"/>
    <col min="3" max="15" width="14" customWidth="1"/>
    <col min="16" max="16" width="12.5546875" bestFit="1" customWidth="1"/>
    <col min="17" max="17" width="12.5546875" customWidth="1"/>
    <col min="18" max="18" width="12.109375" customWidth="1"/>
    <col min="19" max="19" width="13.44140625" customWidth="1"/>
    <col min="20" max="24" width="14.109375" customWidth="1"/>
    <col min="25" max="26" width="13.44140625" customWidth="1"/>
    <col min="27" max="27" width="15" customWidth="1"/>
    <col min="28" max="29" width="10.5546875" bestFit="1"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75">
        <f>' 1M - RES'!C2</f>
        <v>0.85</v>
      </c>
      <c r="D2" s="75">
        <f>C2</f>
        <v>0.85</v>
      </c>
      <c r="E2" s="130">
        <f t="shared" ref="E2:AA2" si="0">D2</f>
        <v>0.85</v>
      </c>
      <c r="F2" s="74">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5" thickBot="1" x14ac:dyDescent="0.35">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9" ht="15.75" customHeight="1" thickBot="1" x14ac:dyDescent="0.35">
      <c r="A4" s="779" t="s">
        <v>14</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20</v>
      </c>
      <c r="C5" s="3">
        <f>'BIZ kWh ENTRY'!S164</f>
        <v>0</v>
      </c>
      <c r="D5" s="3">
        <f>'BIZ kWh ENTRY'!T164</f>
        <v>137955</v>
      </c>
      <c r="E5" s="3">
        <f>'BIZ kWh ENTRY'!U164</f>
        <v>247266</v>
      </c>
      <c r="F5" s="3">
        <f>'BIZ kWh ENTRY'!V164</f>
        <v>1121578</v>
      </c>
      <c r="G5" s="3">
        <f>'BIZ kWh ENTRY'!W164</f>
        <v>415991</v>
      </c>
      <c r="H5" s="3">
        <f>'BIZ kWh ENTRY'!X164</f>
        <v>26385</v>
      </c>
      <c r="I5" s="3">
        <f>'BIZ kWh ENTRY'!Y164</f>
        <v>0</v>
      </c>
      <c r="J5" s="3">
        <f>'BIZ kWh ENTRY'!Z164</f>
        <v>165627</v>
      </c>
      <c r="K5" s="3">
        <f>'BIZ kWh ENTRY'!AA164</f>
        <v>0</v>
      </c>
      <c r="L5" s="101">
        <f>'BIZ kWh ENTRY'!AB164</f>
        <v>112984</v>
      </c>
      <c r="M5" s="101">
        <f>'BIZ kWh ENTRY'!AC164</f>
        <v>581327.39225807961</v>
      </c>
      <c r="N5" s="3">
        <f>'BIZ kWh ENTRY'!AD164</f>
        <v>2886765.8720681407</v>
      </c>
      <c r="O5" s="170"/>
      <c r="P5" s="170"/>
      <c r="Q5" s="170"/>
      <c r="R5" s="170"/>
      <c r="S5" s="170"/>
      <c r="T5" s="170"/>
      <c r="U5" s="170"/>
      <c r="V5" s="170"/>
      <c r="W5" s="170"/>
      <c r="X5" s="170"/>
      <c r="Y5" s="170"/>
      <c r="Z5" s="170"/>
      <c r="AA5" s="170"/>
    </row>
    <row r="6" spans="1:29" x14ac:dyDescent="0.3">
      <c r="A6" s="780"/>
      <c r="B6" s="12" t="s">
        <v>0</v>
      </c>
      <c r="C6" s="3">
        <f>'BIZ kWh ENTRY'!S165</f>
        <v>0</v>
      </c>
      <c r="D6" s="3">
        <f>'BIZ kWh ENTRY'!T165</f>
        <v>0</v>
      </c>
      <c r="E6" s="3">
        <f>'BIZ kWh ENTRY'!U165</f>
        <v>0</v>
      </c>
      <c r="F6" s="3">
        <f>'BIZ kWh ENTRY'!V165</f>
        <v>0</v>
      </c>
      <c r="G6" s="3">
        <f>'BIZ kWh ENTRY'!W165</f>
        <v>131718</v>
      </c>
      <c r="H6" s="3">
        <f>'BIZ kWh ENTRY'!X165</f>
        <v>0</v>
      </c>
      <c r="I6" s="3">
        <f>'BIZ kWh ENTRY'!Y165</f>
        <v>0</v>
      </c>
      <c r="J6" s="3">
        <f>'BIZ kWh ENTRY'!Z165</f>
        <v>0</v>
      </c>
      <c r="K6" s="3">
        <f>'BIZ kWh ENTRY'!AA165</f>
        <v>0</v>
      </c>
      <c r="L6" s="101">
        <f>'BIZ kWh ENTRY'!AB165</f>
        <v>0</v>
      </c>
      <c r="M6" s="101">
        <f>'BIZ kWh ENTRY'!AC165</f>
        <v>40398.165838500536</v>
      </c>
      <c r="N6" s="3">
        <f>'BIZ kWh ENTRY'!AD165</f>
        <v>117750.5209055485</v>
      </c>
      <c r="O6" s="170"/>
      <c r="P6" s="170"/>
      <c r="Q6" s="170"/>
      <c r="R6" s="170"/>
      <c r="S6" s="170"/>
      <c r="T6" s="170"/>
      <c r="U6" s="170"/>
      <c r="V6" s="170"/>
      <c r="W6" s="170"/>
      <c r="X6" s="170"/>
      <c r="Y6" s="170"/>
      <c r="Z6" s="170"/>
      <c r="AA6" s="170"/>
    </row>
    <row r="7" spans="1:29" x14ac:dyDescent="0.3">
      <c r="A7" s="780"/>
      <c r="B7" s="11" t="s">
        <v>21</v>
      </c>
      <c r="C7" s="3">
        <f>'BIZ kWh ENTRY'!S166</f>
        <v>0</v>
      </c>
      <c r="D7" s="3">
        <f>'BIZ kWh ENTRY'!T166</f>
        <v>0</v>
      </c>
      <c r="E7" s="3">
        <f>'BIZ kWh ENTRY'!U166</f>
        <v>0</v>
      </c>
      <c r="F7" s="3">
        <f>'BIZ kWh ENTRY'!V166</f>
        <v>0</v>
      </c>
      <c r="G7" s="3">
        <f>'BIZ kWh ENTRY'!W166</f>
        <v>0</v>
      </c>
      <c r="H7" s="3">
        <f>'BIZ kWh ENTRY'!X166</f>
        <v>8394</v>
      </c>
      <c r="I7" s="3">
        <f>'BIZ kWh ENTRY'!Y166</f>
        <v>0</v>
      </c>
      <c r="J7" s="3">
        <f>'BIZ kWh ENTRY'!Z166</f>
        <v>0</v>
      </c>
      <c r="K7" s="3">
        <f>'BIZ kWh ENTRY'!AA166</f>
        <v>0</v>
      </c>
      <c r="L7" s="101">
        <f>'BIZ kWh ENTRY'!AB166</f>
        <v>0</v>
      </c>
      <c r="M7" s="101">
        <f>'BIZ kWh ENTRY'!AC166</f>
        <v>4042.88538982198</v>
      </c>
      <c r="N7" s="3">
        <f>'BIZ kWh ENTRY'!AD166</f>
        <v>18787.715041880241</v>
      </c>
      <c r="O7" s="170"/>
      <c r="P7" s="170"/>
      <c r="Q7" s="170"/>
      <c r="R7" s="170"/>
      <c r="S7" s="170"/>
      <c r="T7" s="170"/>
      <c r="U7" s="170"/>
      <c r="V7" s="170"/>
      <c r="W7" s="170"/>
      <c r="X7" s="170"/>
      <c r="Y7" s="170"/>
      <c r="Z7" s="170"/>
      <c r="AA7" s="170"/>
    </row>
    <row r="8" spans="1:29" x14ac:dyDescent="0.3">
      <c r="A8" s="780"/>
      <c r="B8" s="11" t="s">
        <v>1</v>
      </c>
      <c r="C8" s="3">
        <f>'BIZ kWh ENTRY'!S167</f>
        <v>0</v>
      </c>
      <c r="D8" s="3">
        <f>'BIZ kWh ENTRY'!T167</f>
        <v>72817</v>
      </c>
      <c r="E8" s="3">
        <f>'BIZ kWh ENTRY'!U167</f>
        <v>375402</v>
      </c>
      <c r="F8" s="3">
        <f>'BIZ kWh ENTRY'!V167</f>
        <v>471328</v>
      </c>
      <c r="G8" s="3">
        <f>'BIZ kWh ENTRY'!W167</f>
        <v>393845</v>
      </c>
      <c r="H8" s="3">
        <f>'BIZ kWh ENTRY'!X167</f>
        <v>630027</v>
      </c>
      <c r="I8" s="3">
        <f>'BIZ kWh ENTRY'!Y167</f>
        <v>1331341</v>
      </c>
      <c r="J8" s="3">
        <f>'BIZ kWh ENTRY'!Z167</f>
        <v>196222</v>
      </c>
      <c r="K8" s="3">
        <f>'BIZ kWh ENTRY'!AA167</f>
        <v>362948</v>
      </c>
      <c r="L8" s="101">
        <f>'BIZ kWh ENTRY'!AB167</f>
        <v>241836</v>
      </c>
      <c r="M8" s="101">
        <f>'BIZ kWh ENTRY'!AC167</f>
        <v>1202956.5519740521</v>
      </c>
      <c r="N8" s="3">
        <f>'BIZ kWh ENTRY'!AD167</f>
        <v>4343367.3951309267</v>
      </c>
      <c r="O8" s="170"/>
      <c r="P8" s="170"/>
      <c r="Q8" s="170"/>
      <c r="R8" s="170"/>
      <c r="S8" s="170"/>
      <c r="T8" s="170"/>
      <c r="U8" s="170"/>
      <c r="V8" s="170"/>
      <c r="W8" s="170"/>
      <c r="X8" s="170"/>
      <c r="Y8" s="170"/>
      <c r="Z8" s="170"/>
      <c r="AA8" s="170"/>
    </row>
    <row r="9" spans="1:29" x14ac:dyDescent="0.3">
      <c r="A9" s="780"/>
      <c r="B9" s="12" t="s">
        <v>22</v>
      </c>
      <c r="C9" s="3">
        <f>'BIZ kWh ENTRY'!S168</f>
        <v>0</v>
      </c>
      <c r="D9" s="3">
        <f>'BIZ kWh ENTRY'!T168</f>
        <v>8949</v>
      </c>
      <c r="E9" s="3">
        <f>'BIZ kWh ENTRY'!U168</f>
        <v>0</v>
      </c>
      <c r="F9" s="3">
        <f>'BIZ kWh ENTRY'!V168</f>
        <v>0</v>
      </c>
      <c r="G9" s="3">
        <f>'BIZ kWh ENTRY'!W168</f>
        <v>0</v>
      </c>
      <c r="H9" s="3">
        <f>'BIZ kWh ENTRY'!X168</f>
        <v>0</v>
      </c>
      <c r="I9" s="3">
        <f>'BIZ kWh ENTRY'!Y168</f>
        <v>0</v>
      </c>
      <c r="J9" s="3">
        <f>'BIZ kWh ENTRY'!Z168</f>
        <v>0</v>
      </c>
      <c r="K9" s="3">
        <f>'BIZ kWh ENTRY'!AA168</f>
        <v>0</v>
      </c>
      <c r="L9" s="101">
        <f>'BIZ kWh ENTRY'!AB168</f>
        <v>0</v>
      </c>
      <c r="M9" s="101">
        <f>'BIZ kWh ENTRY'!AC168</f>
        <v>59023.53392062163</v>
      </c>
      <c r="N9" s="3">
        <f>'BIZ kWh ENTRY'!AD168</f>
        <v>222306.58589418657</v>
      </c>
      <c r="O9" s="170"/>
      <c r="P9" s="170"/>
      <c r="Q9" s="170"/>
      <c r="R9" s="170"/>
      <c r="S9" s="170"/>
      <c r="T9" s="170"/>
      <c r="U9" s="170"/>
      <c r="V9" s="170"/>
      <c r="W9" s="170"/>
      <c r="X9" s="170"/>
      <c r="Y9" s="170"/>
      <c r="Z9" s="170"/>
      <c r="AA9" s="170"/>
    </row>
    <row r="10" spans="1:29" x14ac:dyDescent="0.3">
      <c r="A10" s="780"/>
      <c r="B10" s="11" t="s">
        <v>9</v>
      </c>
      <c r="C10" s="3">
        <f>'BIZ kWh ENTRY'!S169</f>
        <v>0</v>
      </c>
      <c r="D10" s="3">
        <f>'BIZ kWh ENTRY'!T169</f>
        <v>0</v>
      </c>
      <c r="E10" s="3">
        <f>'BIZ kWh ENTRY'!U169</f>
        <v>0</v>
      </c>
      <c r="F10" s="3">
        <f>'BIZ kWh ENTRY'!V169</f>
        <v>0</v>
      </c>
      <c r="G10" s="3">
        <f>'BIZ kWh ENTRY'!W169</f>
        <v>0</v>
      </c>
      <c r="H10" s="3">
        <f>'BIZ kWh ENTRY'!X169</f>
        <v>0</v>
      </c>
      <c r="I10" s="3">
        <f>'BIZ kWh ENTRY'!Y169</f>
        <v>0</v>
      </c>
      <c r="J10" s="3">
        <f>'BIZ kWh ENTRY'!Z169</f>
        <v>0</v>
      </c>
      <c r="K10" s="3">
        <f>'BIZ kWh ENTRY'!AA169</f>
        <v>0</v>
      </c>
      <c r="L10" s="101">
        <f>'BIZ kWh ENTRY'!AB169</f>
        <v>0</v>
      </c>
      <c r="M10" s="101">
        <f>'BIZ kWh ENTRY'!AC169</f>
        <v>0</v>
      </c>
      <c r="N10" s="3">
        <f>'BIZ kWh ENTRY'!AD169</f>
        <v>0</v>
      </c>
      <c r="O10" s="170"/>
      <c r="P10" s="170"/>
      <c r="Q10" s="170"/>
      <c r="R10" s="170"/>
      <c r="S10" s="170"/>
      <c r="T10" s="170"/>
      <c r="U10" s="170"/>
      <c r="V10" s="170"/>
      <c r="W10" s="170"/>
      <c r="X10" s="170"/>
      <c r="Y10" s="170"/>
      <c r="Z10" s="170"/>
      <c r="AA10" s="170"/>
    </row>
    <row r="11" spans="1:29" x14ac:dyDescent="0.3">
      <c r="A11" s="780"/>
      <c r="B11" s="11" t="s">
        <v>3</v>
      </c>
      <c r="C11" s="3">
        <f>'BIZ kWh ENTRY'!S170</f>
        <v>0</v>
      </c>
      <c r="D11" s="3">
        <f>'BIZ kWh ENTRY'!T170</f>
        <v>49391</v>
      </c>
      <c r="E11" s="3">
        <f>'BIZ kWh ENTRY'!U170</f>
        <v>735278</v>
      </c>
      <c r="F11" s="3">
        <f>'BIZ kWh ENTRY'!V170</f>
        <v>201751</v>
      </c>
      <c r="G11" s="3">
        <f>'BIZ kWh ENTRY'!W170</f>
        <v>784178</v>
      </c>
      <c r="H11" s="3">
        <f>'BIZ kWh ENTRY'!X170</f>
        <v>683884</v>
      </c>
      <c r="I11" s="3">
        <f>'BIZ kWh ENTRY'!Y170</f>
        <v>6850745</v>
      </c>
      <c r="J11" s="3">
        <f>'BIZ kWh ENTRY'!Z170</f>
        <v>723079</v>
      </c>
      <c r="K11" s="3">
        <f>'BIZ kWh ENTRY'!AA170</f>
        <v>5184796</v>
      </c>
      <c r="L11" s="101">
        <f>'BIZ kWh ENTRY'!AB170</f>
        <v>1521901</v>
      </c>
      <c r="M11" s="101">
        <f>'BIZ kWh ENTRY'!AC170</f>
        <v>1964295.7138283444</v>
      </c>
      <c r="N11" s="3">
        <f>'BIZ kWh ENTRY'!AD170</f>
        <v>8290571.2321747588</v>
      </c>
      <c r="O11" s="170"/>
      <c r="P11" s="170"/>
      <c r="Q11" s="170"/>
      <c r="R11" s="170"/>
      <c r="S11" s="170"/>
      <c r="T11" s="170"/>
      <c r="U11" s="170"/>
      <c r="V11" s="170"/>
      <c r="W11" s="170"/>
      <c r="X11" s="170"/>
      <c r="Y11" s="170"/>
      <c r="Z11" s="170"/>
      <c r="AA11" s="170"/>
    </row>
    <row r="12" spans="1:29" x14ac:dyDescent="0.3">
      <c r="A12" s="780"/>
      <c r="B12" s="11" t="s">
        <v>4</v>
      </c>
      <c r="C12" s="3">
        <f>'BIZ kWh ENTRY'!S171</f>
        <v>0</v>
      </c>
      <c r="D12" s="3">
        <f>'BIZ kWh ENTRY'!T171</f>
        <v>2165703</v>
      </c>
      <c r="E12" s="3">
        <f>'BIZ kWh ENTRY'!U171</f>
        <v>2480009</v>
      </c>
      <c r="F12" s="3">
        <f>'BIZ kWh ENTRY'!V171</f>
        <v>2321917</v>
      </c>
      <c r="G12" s="3">
        <f>'BIZ kWh ENTRY'!W171</f>
        <v>2330282</v>
      </c>
      <c r="H12" s="3">
        <f>'BIZ kWh ENTRY'!X171</f>
        <v>3571847</v>
      </c>
      <c r="I12" s="3">
        <f>'BIZ kWh ENTRY'!Y171</f>
        <v>3732741.36</v>
      </c>
      <c r="J12" s="3">
        <f>'BIZ kWh ENTRY'!Z171</f>
        <v>3747809</v>
      </c>
      <c r="K12" s="3">
        <f>'BIZ kWh ENTRY'!AA171</f>
        <v>4630394</v>
      </c>
      <c r="L12" s="101">
        <f>'BIZ kWh ENTRY'!AB171</f>
        <v>3515248</v>
      </c>
      <c r="M12" s="101">
        <f>'BIZ kWh ENTRY'!AC171</f>
        <v>5256251.9778018659</v>
      </c>
      <c r="N12" s="3">
        <f>'BIZ kWh ENTRY'!AD171</f>
        <v>20731076.667173743</v>
      </c>
      <c r="O12" s="170"/>
      <c r="P12" s="170"/>
      <c r="Q12" s="170"/>
      <c r="R12" s="170"/>
      <c r="S12" s="170"/>
      <c r="T12" s="170"/>
      <c r="U12" s="170"/>
      <c r="V12" s="170"/>
      <c r="W12" s="170"/>
      <c r="X12" s="170"/>
      <c r="Y12" s="170"/>
      <c r="Z12" s="170"/>
      <c r="AA12" s="170"/>
    </row>
    <row r="13" spans="1:29" x14ac:dyDescent="0.3">
      <c r="A13" s="780"/>
      <c r="B13" s="11" t="s">
        <v>5</v>
      </c>
      <c r="C13" s="3">
        <f>'BIZ kWh ENTRY'!S172</f>
        <v>0</v>
      </c>
      <c r="D13" s="3">
        <f>'BIZ kWh ENTRY'!T172</f>
        <v>0</v>
      </c>
      <c r="E13" s="3">
        <f>'BIZ kWh ENTRY'!U172</f>
        <v>0</v>
      </c>
      <c r="F13" s="3">
        <f>'BIZ kWh ENTRY'!V172</f>
        <v>0</v>
      </c>
      <c r="G13" s="3">
        <f>'BIZ kWh ENTRY'!W172</f>
        <v>0</v>
      </c>
      <c r="H13" s="3">
        <f>'BIZ kWh ENTRY'!X172</f>
        <v>2818</v>
      </c>
      <c r="I13" s="3">
        <f>'BIZ kWh ENTRY'!Y172</f>
        <v>42270</v>
      </c>
      <c r="J13" s="3">
        <f>'BIZ kWh ENTRY'!Z172</f>
        <v>6604</v>
      </c>
      <c r="K13" s="3">
        <f>'BIZ kWh ENTRY'!AA172</f>
        <v>0</v>
      </c>
      <c r="L13" s="101">
        <f>'BIZ kWh ENTRY'!AB172</f>
        <v>0</v>
      </c>
      <c r="M13" s="101">
        <f>'BIZ kWh ENTRY'!AC172</f>
        <v>48378.615634208087</v>
      </c>
      <c r="N13" s="3">
        <f>'BIZ kWh ENTRY'!AD172</f>
        <v>182213.50294598978</v>
      </c>
      <c r="O13" s="170"/>
      <c r="P13" s="170"/>
      <c r="Q13" s="170"/>
      <c r="R13" s="170"/>
      <c r="S13" s="170"/>
      <c r="T13" s="170"/>
      <c r="U13" s="170"/>
      <c r="V13" s="170"/>
      <c r="W13" s="170"/>
      <c r="X13" s="170"/>
      <c r="Y13" s="170"/>
      <c r="Z13" s="170"/>
      <c r="AA13" s="170"/>
    </row>
    <row r="14" spans="1:29" x14ac:dyDescent="0.3">
      <c r="A14" s="780"/>
      <c r="B14" s="11" t="s">
        <v>23</v>
      </c>
      <c r="C14" s="3">
        <f>'BIZ kWh ENTRY'!S173</f>
        <v>0</v>
      </c>
      <c r="D14" s="3">
        <f>'BIZ kWh ENTRY'!T173</f>
        <v>0</v>
      </c>
      <c r="E14" s="3">
        <f>'BIZ kWh ENTRY'!U173</f>
        <v>0</v>
      </c>
      <c r="F14" s="3">
        <f>'BIZ kWh ENTRY'!V173</f>
        <v>61960</v>
      </c>
      <c r="G14" s="3">
        <f>'BIZ kWh ENTRY'!W173</f>
        <v>0</v>
      </c>
      <c r="H14" s="3">
        <f>'BIZ kWh ENTRY'!X173</f>
        <v>0</v>
      </c>
      <c r="I14" s="3">
        <f>'BIZ kWh ENTRY'!Y173</f>
        <v>69650</v>
      </c>
      <c r="J14" s="3">
        <f>'BIZ kWh ENTRY'!Z173</f>
        <v>0</v>
      </c>
      <c r="K14" s="3">
        <f>'BIZ kWh ENTRY'!AA173</f>
        <v>0</v>
      </c>
      <c r="L14" s="101">
        <f>'BIZ kWh ENTRY'!AB173</f>
        <v>0</v>
      </c>
      <c r="M14" s="101">
        <f>'BIZ kWh ENTRY'!AC173</f>
        <v>127902.5347954224</v>
      </c>
      <c r="N14" s="3">
        <f>'BIZ kWh ENTRY'!AD173</f>
        <v>535141.37595437944</v>
      </c>
      <c r="O14" s="170"/>
      <c r="P14" s="170"/>
      <c r="Q14" s="170"/>
      <c r="R14" s="170"/>
      <c r="S14" s="170"/>
      <c r="T14" s="170"/>
      <c r="U14" s="170"/>
      <c r="V14" s="170"/>
      <c r="W14" s="170"/>
      <c r="X14" s="170"/>
      <c r="Y14" s="170"/>
      <c r="Z14" s="170"/>
      <c r="AA14" s="170"/>
    </row>
    <row r="15" spans="1:29" x14ac:dyDescent="0.3">
      <c r="A15" s="780"/>
      <c r="B15" s="11" t="s">
        <v>24</v>
      </c>
      <c r="C15" s="3">
        <f>'BIZ kWh ENTRY'!S174</f>
        <v>0</v>
      </c>
      <c r="D15" s="3">
        <f>'BIZ kWh ENTRY'!T174</f>
        <v>0</v>
      </c>
      <c r="E15" s="3">
        <f>'BIZ kWh ENTRY'!U174</f>
        <v>0</v>
      </c>
      <c r="F15" s="3">
        <f>'BIZ kWh ENTRY'!V174</f>
        <v>0</v>
      </c>
      <c r="G15" s="3">
        <f>'BIZ kWh ENTRY'!W174</f>
        <v>0</v>
      </c>
      <c r="H15" s="3">
        <f>'BIZ kWh ENTRY'!X174</f>
        <v>0</v>
      </c>
      <c r="I15" s="3">
        <f>'BIZ kWh ENTRY'!Y174</f>
        <v>0</v>
      </c>
      <c r="J15" s="3">
        <f>'BIZ kWh ENTRY'!Z174</f>
        <v>0</v>
      </c>
      <c r="K15" s="3">
        <f>'BIZ kWh ENTRY'!AA174</f>
        <v>0</v>
      </c>
      <c r="L15" s="101">
        <f>'BIZ kWh ENTRY'!AB174</f>
        <v>0</v>
      </c>
      <c r="M15" s="101">
        <f>'BIZ kWh ENTRY'!AC174</f>
        <v>0</v>
      </c>
      <c r="N15" s="3">
        <f>'BIZ kWh ENTRY'!AD174</f>
        <v>0</v>
      </c>
      <c r="O15" s="170"/>
      <c r="P15" s="170"/>
      <c r="Q15" s="170"/>
      <c r="R15" s="170"/>
      <c r="S15" s="170"/>
      <c r="T15" s="170"/>
      <c r="U15" s="170"/>
      <c r="V15" s="170"/>
      <c r="W15" s="170"/>
      <c r="X15" s="170"/>
      <c r="Y15" s="170"/>
      <c r="Z15" s="170"/>
      <c r="AA15" s="170"/>
    </row>
    <row r="16" spans="1:29" x14ac:dyDescent="0.3">
      <c r="A16" s="780"/>
      <c r="B16" s="11" t="s">
        <v>7</v>
      </c>
      <c r="C16" s="3">
        <f>'BIZ kWh ENTRY'!S175</f>
        <v>0</v>
      </c>
      <c r="D16" s="3">
        <f>'BIZ kWh ENTRY'!T175</f>
        <v>0</v>
      </c>
      <c r="E16" s="3">
        <f>'BIZ kWh ENTRY'!U175</f>
        <v>0</v>
      </c>
      <c r="F16" s="3">
        <f>'BIZ kWh ENTRY'!V175</f>
        <v>0</v>
      </c>
      <c r="G16" s="3">
        <f>'BIZ kWh ENTRY'!W175</f>
        <v>0</v>
      </c>
      <c r="H16" s="3">
        <f>'BIZ kWh ENTRY'!X175</f>
        <v>380</v>
      </c>
      <c r="I16" s="3">
        <f>'BIZ kWh ENTRY'!Y175</f>
        <v>77190</v>
      </c>
      <c r="J16" s="3">
        <f>'BIZ kWh ENTRY'!Z175</f>
        <v>0</v>
      </c>
      <c r="K16" s="3">
        <f>'BIZ kWh ENTRY'!AA175</f>
        <v>7150</v>
      </c>
      <c r="L16" s="101">
        <f>'BIZ kWh ENTRY'!AB175</f>
        <v>0</v>
      </c>
      <c r="M16" s="101">
        <f>'BIZ kWh ENTRY'!AC175</f>
        <v>1470592.9302538442</v>
      </c>
      <c r="N16" s="3">
        <f>'BIZ kWh ENTRY'!AD175</f>
        <v>3893482.5988052138</v>
      </c>
      <c r="O16" s="170"/>
      <c r="P16" s="170"/>
      <c r="Q16" s="170"/>
      <c r="R16" s="170"/>
      <c r="S16" s="170"/>
      <c r="T16" s="170"/>
      <c r="U16" s="170"/>
      <c r="V16" s="170"/>
      <c r="W16" s="170"/>
      <c r="X16" s="170"/>
      <c r="Y16" s="170"/>
      <c r="Z16" s="170"/>
      <c r="AA16" s="170"/>
    </row>
    <row r="17" spans="1:27" x14ac:dyDescent="0.3">
      <c r="A17" s="780"/>
      <c r="B17" s="11" t="s">
        <v>8</v>
      </c>
      <c r="C17" s="3">
        <f>'BIZ kWh ENTRY'!S176</f>
        <v>0</v>
      </c>
      <c r="D17" s="3">
        <f>'BIZ kWh ENTRY'!T176</f>
        <v>0</v>
      </c>
      <c r="E17" s="3">
        <f>'BIZ kWh ENTRY'!U176</f>
        <v>0</v>
      </c>
      <c r="F17" s="3">
        <f>'BIZ kWh ENTRY'!V176</f>
        <v>0</v>
      </c>
      <c r="G17" s="3">
        <f>'BIZ kWh ENTRY'!W176</f>
        <v>0</v>
      </c>
      <c r="H17" s="3">
        <f>'BIZ kWh ENTRY'!X176</f>
        <v>0</v>
      </c>
      <c r="I17" s="3">
        <f>'BIZ kWh ENTRY'!Y176</f>
        <v>0</v>
      </c>
      <c r="J17" s="3">
        <f>'BIZ kWh ENTRY'!Z176</f>
        <v>0</v>
      </c>
      <c r="K17" s="3">
        <f>'BIZ kWh ENTRY'!AA176</f>
        <v>0</v>
      </c>
      <c r="L17" s="101">
        <f>'BIZ kWh ENTRY'!AB176</f>
        <v>0</v>
      </c>
      <c r="M17" s="101">
        <f>'BIZ kWh ENTRY'!AC176</f>
        <v>24107.153463279737</v>
      </c>
      <c r="N17" s="3">
        <f>'BIZ kWh ENTRY'!AD176</f>
        <v>94357.892521845439</v>
      </c>
      <c r="O17" s="170"/>
      <c r="P17" s="170"/>
      <c r="Q17" s="170"/>
      <c r="R17" s="170"/>
      <c r="S17" s="170"/>
      <c r="T17" s="170"/>
      <c r="U17" s="170"/>
      <c r="V17" s="170"/>
      <c r="W17" s="170"/>
      <c r="X17" s="170"/>
      <c r="Y17" s="170"/>
      <c r="Z17" s="170"/>
      <c r="AA17" s="170"/>
    </row>
    <row r="18" spans="1:27" x14ac:dyDescent="0.3">
      <c r="A18" s="780"/>
      <c r="B18" s="11" t="s">
        <v>11</v>
      </c>
      <c r="C18" s="3"/>
      <c r="D18" s="3"/>
      <c r="E18" s="257"/>
      <c r="F18" s="257"/>
      <c r="G18" s="257"/>
      <c r="H18" s="257"/>
      <c r="I18" s="257"/>
      <c r="J18" s="257"/>
      <c r="K18" s="257"/>
      <c r="L18" s="257"/>
      <c r="M18" s="257"/>
      <c r="N18" s="257"/>
      <c r="O18" s="170"/>
      <c r="P18" s="170"/>
      <c r="Q18" s="170"/>
      <c r="R18" s="170"/>
      <c r="S18" s="170"/>
      <c r="T18" s="170"/>
      <c r="U18" s="170"/>
      <c r="V18" s="170"/>
      <c r="W18" s="170"/>
      <c r="X18" s="170"/>
      <c r="Y18" s="170"/>
      <c r="Z18" s="170"/>
      <c r="AA18" s="170"/>
    </row>
    <row r="19" spans="1:27" ht="15" thickBot="1" x14ac:dyDescent="0.35">
      <c r="A19" s="781"/>
      <c r="B19" s="258" t="str">
        <f>' 1M - RES'!B16</f>
        <v>Monthly kWh</v>
      </c>
      <c r="C19" s="259">
        <f>SUM(C5:C18)</f>
        <v>0</v>
      </c>
      <c r="D19" s="259">
        <f t="shared" ref="D19:AA19" si="1">SUM(D5:D18)</f>
        <v>2434815</v>
      </c>
      <c r="E19" s="259">
        <f t="shared" si="1"/>
        <v>3837955</v>
      </c>
      <c r="F19" s="259">
        <f t="shared" si="1"/>
        <v>4178534</v>
      </c>
      <c r="G19" s="259">
        <f t="shared" si="1"/>
        <v>4056014</v>
      </c>
      <c r="H19" s="259">
        <f t="shared" si="1"/>
        <v>4923735</v>
      </c>
      <c r="I19" s="259">
        <f t="shared" si="1"/>
        <v>12103937.359999999</v>
      </c>
      <c r="J19" s="259">
        <f t="shared" si="1"/>
        <v>4839341</v>
      </c>
      <c r="K19" s="259">
        <f t="shared" si="1"/>
        <v>10185288</v>
      </c>
      <c r="L19" s="263">
        <f t="shared" si="1"/>
        <v>5391969</v>
      </c>
      <c r="M19" s="263">
        <f t="shared" si="1"/>
        <v>10779277.455158042</v>
      </c>
      <c r="N19" s="259">
        <f t="shared" si="1"/>
        <v>41315821.358616613</v>
      </c>
      <c r="O19" s="260">
        <f t="shared" si="1"/>
        <v>0</v>
      </c>
      <c r="P19" s="260">
        <f t="shared" si="1"/>
        <v>0</v>
      </c>
      <c r="Q19" s="260">
        <f t="shared" si="1"/>
        <v>0</v>
      </c>
      <c r="R19" s="260">
        <f t="shared" si="1"/>
        <v>0</v>
      </c>
      <c r="S19" s="260">
        <f t="shared" si="1"/>
        <v>0</v>
      </c>
      <c r="T19" s="260">
        <f t="shared" si="1"/>
        <v>0</v>
      </c>
      <c r="U19" s="260">
        <f t="shared" si="1"/>
        <v>0</v>
      </c>
      <c r="V19" s="260">
        <f t="shared" si="1"/>
        <v>0</v>
      </c>
      <c r="W19" s="260">
        <f t="shared" si="1"/>
        <v>0</v>
      </c>
      <c r="X19" s="260">
        <f t="shared" si="1"/>
        <v>0</v>
      </c>
      <c r="Y19" s="260">
        <f t="shared" si="1"/>
        <v>0</v>
      </c>
      <c r="Z19" s="260">
        <f t="shared" si="1"/>
        <v>0</v>
      </c>
      <c r="AA19" s="260">
        <f t="shared" si="1"/>
        <v>0</v>
      </c>
    </row>
    <row r="20" spans="1:27" x14ac:dyDescent="0.3">
      <c r="A20" s="39"/>
      <c r="B20" s="141"/>
      <c r="C20" s="9"/>
      <c r="D20" s="31"/>
      <c r="E20" s="9"/>
      <c r="F20" s="31"/>
      <c r="G20" s="31"/>
      <c r="H20" s="9"/>
      <c r="I20" s="31"/>
      <c r="J20" s="31"/>
      <c r="K20" s="9"/>
      <c r="L20" s="31"/>
      <c r="M20" s="31"/>
      <c r="N20" s="31"/>
      <c r="O20" s="31"/>
      <c r="P20" s="31"/>
      <c r="Q20" s="9"/>
      <c r="R20" s="31"/>
      <c r="S20" s="31"/>
      <c r="T20" s="9"/>
      <c r="U20" s="31"/>
      <c r="V20" s="31"/>
      <c r="W20" s="9"/>
      <c r="X20" s="31"/>
      <c r="Y20" s="31"/>
      <c r="Z20" s="9"/>
      <c r="AA20" s="31"/>
    </row>
    <row r="21" spans="1:27" ht="15" thickBot="1" x14ac:dyDescent="0.35">
      <c r="A21" s="25"/>
      <c r="B21" s="142"/>
      <c r="C21" s="22"/>
      <c r="D21" s="23"/>
      <c r="E21" s="22"/>
      <c r="F21" s="23"/>
      <c r="G21" s="23"/>
      <c r="H21" s="22"/>
      <c r="I21" s="23"/>
      <c r="J21" s="23"/>
      <c r="K21" s="22"/>
      <c r="L21" s="23"/>
      <c r="M21" s="23"/>
      <c r="N21" s="22"/>
      <c r="O21" s="23"/>
      <c r="P21" s="23"/>
      <c r="Q21" s="22"/>
      <c r="R21" s="23"/>
      <c r="S21" s="23"/>
      <c r="T21" s="22"/>
      <c r="U21" s="23"/>
      <c r="V21" s="23"/>
      <c r="W21" s="22"/>
      <c r="X21" s="23"/>
      <c r="Y21" s="23"/>
      <c r="Z21" s="22"/>
      <c r="AA21" s="23"/>
    </row>
    <row r="22" spans="1:27" ht="16.2" thickBot="1" x14ac:dyDescent="0.35">
      <c r="A22" s="782" t="s">
        <v>15</v>
      </c>
      <c r="B22" s="17" t="s">
        <v>10</v>
      </c>
      <c r="C22" s="158">
        <f>C$4</f>
        <v>44197</v>
      </c>
      <c r="D22" s="158">
        <f t="shared" ref="D22:AA22" si="2">D$4</f>
        <v>44228</v>
      </c>
      <c r="E22" s="158">
        <f t="shared" si="2"/>
        <v>44256</v>
      </c>
      <c r="F22" s="158">
        <f t="shared" si="2"/>
        <v>44287</v>
      </c>
      <c r="G22" s="158">
        <f t="shared" si="2"/>
        <v>44317</v>
      </c>
      <c r="H22" s="158">
        <f t="shared" si="2"/>
        <v>44348</v>
      </c>
      <c r="I22" s="158">
        <f t="shared" si="2"/>
        <v>44378</v>
      </c>
      <c r="J22" s="158">
        <f t="shared" si="2"/>
        <v>44409</v>
      </c>
      <c r="K22" s="158">
        <f t="shared" si="2"/>
        <v>44440</v>
      </c>
      <c r="L22" s="158">
        <f t="shared" si="2"/>
        <v>44470</v>
      </c>
      <c r="M22" s="158">
        <f t="shared" si="2"/>
        <v>44501</v>
      </c>
      <c r="N22" s="158">
        <f t="shared" si="2"/>
        <v>44531</v>
      </c>
      <c r="O22" s="158">
        <f t="shared" si="2"/>
        <v>44562</v>
      </c>
      <c r="P22" s="158">
        <f t="shared" si="2"/>
        <v>44593</v>
      </c>
      <c r="Q22" s="158">
        <f t="shared" si="2"/>
        <v>44621</v>
      </c>
      <c r="R22" s="158">
        <f t="shared" si="2"/>
        <v>44652</v>
      </c>
      <c r="S22" s="158">
        <f t="shared" si="2"/>
        <v>44682</v>
      </c>
      <c r="T22" s="158">
        <f t="shared" si="2"/>
        <v>44713</v>
      </c>
      <c r="U22" s="158">
        <f t="shared" si="2"/>
        <v>44743</v>
      </c>
      <c r="V22" s="158">
        <f t="shared" si="2"/>
        <v>44774</v>
      </c>
      <c r="W22" s="158">
        <f t="shared" si="2"/>
        <v>44805</v>
      </c>
      <c r="X22" s="158">
        <f t="shared" si="2"/>
        <v>44835</v>
      </c>
      <c r="Y22" s="158">
        <f t="shared" si="2"/>
        <v>44866</v>
      </c>
      <c r="Z22" s="158">
        <f t="shared" si="2"/>
        <v>44896</v>
      </c>
      <c r="AA22" s="158">
        <f t="shared" si="2"/>
        <v>44927</v>
      </c>
    </row>
    <row r="23" spans="1:27" ht="15" customHeight="1" x14ac:dyDescent="0.3">
      <c r="A23" s="783"/>
      <c r="B23" s="11" t="str">
        <f t="shared" ref="B23:C37" si="3">B5</f>
        <v>Air Comp</v>
      </c>
      <c r="C23" s="3">
        <f>C5</f>
        <v>0</v>
      </c>
      <c r="D23" s="3">
        <f>IF(SUM($C$19:$N$19)=0,0,C23+D5)</f>
        <v>137955</v>
      </c>
      <c r="E23" s="3">
        <f t="shared" ref="E23:AA23" si="4">IF(SUM($C$19:$N$19)=0,0,D23+E5)</f>
        <v>385221</v>
      </c>
      <c r="F23" s="3">
        <f t="shared" si="4"/>
        <v>1506799</v>
      </c>
      <c r="G23" s="3">
        <f t="shared" si="4"/>
        <v>1922790</v>
      </c>
      <c r="H23" s="3">
        <f t="shared" si="4"/>
        <v>1949175</v>
      </c>
      <c r="I23" s="3">
        <f t="shared" si="4"/>
        <v>1949175</v>
      </c>
      <c r="J23" s="3">
        <f t="shared" si="4"/>
        <v>2114802</v>
      </c>
      <c r="K23" s="445">
        <f t="shared" si="4"/>
        <v>2114802</v>
      </c>
      <c r="L23" s="3">
        <f t="shared" si="4"/>
        <v>2227786</v>
      </c>
      <c r="M23" s="3">
        <f t="shared" si="4"/>
        <v>2809113.3922580797</v>
      </c>
      <c r="N23" s="3">
        <f t="shared" si="4"/>
        <v>5695879.2643262204</v>
      </c>
      <c r="O23" s="3">
        <f t="shared" si="4"/>
        <v>5695879.2643262204</v>
      </c>
      <c r="P23" s="3">
        <f t="shared" si="4"/>
        <v>5695879.2643262204</v>
      </c>
      <c r="Q23" s="3">
        <f t="shared" si="4"/>
        <v>5695879.2643262204</v>
      </c>
      <c r="R23" s="3">
        <f t="shared" si="4"/>
        <v>5695879.2643262204</v>
      </c>
      <c r="S23" s="3">
        <f t="shared" si="4"/>
        <v>5695879.2643262204</v>
      </c>
      <c r="T23" s="3">
        <f t="shared" si="4"/>
        <v>5695879.2643262204</v>
      </c>
      <c r="U23" s="3">
        <f t="shared" si="4"/>
        <v>5695879.2643262204</v>
      </c>
      <c r="V23" s="3">
        <f t="shared" si="4"/>
        <v>5695879.2643262204</v>
      </c>
      <c r="W23" s="3">
        <f t="shared" si="4"/>
        <v>5695879.2643262204</v>
      </c>
      <c r="X23" s="3">
        <f t="shared" si="4"/>
        <v>5695879.2643262204</v>
      </c>
      <c r="Y23" s="3">
        <f t="shared" si="4"/>
        <v>5695879.2643262204</v>
      </c>
      <c r="Z23" s="3">
        <f t="shared" si="4"/>
        <v>5695879.2643262204</v>
      </c>
      <c r="AA23" s="3">
        <f t="shared" si="4"/>
        <v>5695879.2643262204</v>
      </c>
    </row>
    <row r="24" spans="1:27" x14ac:dyDescent="0.3">
      <c r="A24" s="783"/>
      <c r="B24" s="12" t="str">
        <f t="shared" si="3"/>
        <v>Building Shell</v>
      </c>
      <c r="C24" s="3">
        <f t="shared" si="3"/>
        <v>0</v>
      </c>
      <c r="D24" s="3">
        <f t="shared" ref="D24:AA24" si="5">IF(SUM($C$19:$N$19)=0,0,C24+D6)</f>
        <v>0</v>
      </c>
      <c r="E24" s="3">
        <f t="shared" si="5"/>
        <v>0</v>
      </c>
      <c r="F24" s="3">
        <f t="shared" si="5"/>
        <v>0</v>
      </c>
      <c r="G24" s="3">
        <f t="shared" si="5"/>
        <v>131718</v>
      </c>
      <c r="H24" s="3">
        <f t="shared" si="5"/>
        <v>131718</v>
      </c>
      <c r="I24" s="3">
        <f t="shared" si="5"/>
        <v>131718</v>
      </c>
      <c r="J24" s="3">
        <f t="shared" si="5"/>
        <v>131718</v>
      </c>
      <c r="K24" s="445">
        <f t="shared" si="5"/>
        <v>131718</v>
      </c>
      <c r="L24" s="3">
        <f t="shared" si="5"/>
        <v>131718</v>
      </c>
      <c r="M24" s="3">
        <f t="shared" si="5"/>
        <v>172116.16583850054</v>
      </c>
      <c r="N24" s="3">
        <f t="shared" si="5"/>
        <v>289866.68674404908</v>
      </c>
      <c r="O24" s="3">
        <f t="shared" si="5"/>
        <v>289866.68674404908</v>
      </c>
      <c r="P24" s="3">
        <f t="shared" si="5"/>
        <v>289866.68674404908</v>
      </c>
      <c r="Q24" s="3">
        <f t="shared" si="5"/>
        <v>289866.68674404908</v>
      </c>
      <c r="R24" s="3">
        <f t="shared" si="5"/>
        <v>289866.68674404908</v>
      </c>
      <c r="S24" s="3">
        <f t="shared" si="5"/>
        <v>289866.68674404908</v>
      </c>
      <c r="T24" s="3">
        <f t="shared" si="5"/>
        <v>289866.68674404908</v>
      </c>
      <c r="U24" s="3">
        <f t="shared" si="5"/>
        <v>289866.68674404908</v>
      </c>
      <c r="V24" s="3">
        <f t="shared" si="5"/>
        <v>289866.68674404908</v>
      </c>
      <c r="W24" s="3">
        <f t="shared" si="5"/>
        <v>289866.68674404908</v>
      </c>
      <c r="X24" s="3">
        <f t="shared" si="5"/>
        <v>289866.68674404908</v>
      </c>
      <c r="Y24" s="3">
        <f t="shared" si="5"/>
        <v>289866.68674404908</v>
      </c>
      <c r="Z24" s="3">
        <f t="shared" si="5"/>
        <v>289866.68674404908</v>
      </c>
      <c r="AA24" s="3">
        <f t="shared" si="5"/>
        <v>289866.68674404908</v>
      </c>
    </row>
    <row r="25" spans="1:27" x14ac:dyDescent="0.3">
      <c r="A25" s="783"/>
      <c r="B25" s="11" t="str">
        <f t="shared" si="3"/>
        <v>Cooking</v>
      </c>
      <c r="C25" s="3">
        <f t="shared" si="3"/>
        <v>0</v>
      </c>
      <c r="D25" s="3">
        <f t="shared" ref="D25:AA25" si="6">IF(SUM($C$19:$N$19)=0,0,C25+D7)</f>
        <v>0</v>
      </c>
      <c r="E25" s="3">
        <f t="shared" si="6"/>
        <v>0</v>
      </c>
      <c r="F25" s="3">
        <f t="shared" si="6"/>
        <v>0</v>
      </c>
      <c r="G25" s="3">
        <f t="shared" si="6"/>
        <v>0</v>
      </c>
      <c r="H25" s="3">
        <f t="shared" si="6"/>
        <v>8394</v>
      </c>
      <c r="I25" s="3">
        <f t="shared" si="6"/>
        <v>8394</v>
      </c>
      <c r="J25" s="3">
        <f t="shared" si="6"/>
        <v>8394</v>
      </c>
      <c r="K25" s="445">
        <f t="shared" si="6"/>
        <v>8394</v>
      </c>
      <c r="L25" s="3">
        <f t="shared" si="6"/>
        <v>8394</v>
      </c>
      <c r="M25" s="3">
        <f t="shared" si="6"/>
        <v>12436.88538982198</v>
      </c>
      <c r="N25" s="3">
        <f t="shared" si="6"/>
        <v>31224.600431702223</v>
      </c>
      <c r="O25" s="3">
        <f t="shared" si="6"/>
        <v>31224.600431702223</v>
      </c>
      <c r="P25" s="3">
        <f t="shared" si="6"/>
        <v>31224.600431702223</v>
      </c>
      <c r="Q25" s="3">
        <f t="shared" si="6"/>
        <v>31224.600431702223</v>
      </c>
      <c r="R25" s="3">
        <f t="shared" si="6"/>
        <v>31224.600431702223</v>
      </c>
      <c r="S25" s="3">
        <f t="shared" si="6"/>
        <v>31224.600431702223</v>
      </c>
      <c r="T25" s="3">
        <f t="shared" si="6"/>
        <v>31224.600431702223</v>
      </c>
      <c r="U25" s="3">
        <f t="shared" si="6"/>
        <v>31224.600431702223</v>
      </c>
      <c r="V25" s="3">
        <f t="shared" si="6"/>
        <v>31224.600431702223</v>
      </c>
      <c r="W25" s="3">
        <f t="shared" si="6"/>
        <v>31224.600431702223</v>
      </c>
      <c r="X25" s="3">
        <f t="shared" si="6"/>
        <v>31224.600431702223</v>
      </c>
      <c r="Y25" s="3">
        <f t="shared" si="6"/>
        <v>31224.600431702223</v>
      </c>
      <c r="Z25" s="3">
        <f t="shared" si="6"/>
        <v>31224.600431702223</v>
      </c>
      <c r="AA25" s="3">
        <f t="shared" si="6"/>
        <v>31224.600431702223</v>
      </c>
    </row>
    <row r="26" spans="1:27" x14ac:dyDescent="0.3">
      <c r="A26" s="783"/>
      <c r="B26" s="11" t="str">
        <f t="shared" si="3"/>
        <v>Cooling</v>
      </c>
      <c r="C26" s="3">
        <f t="shared" si="3"/>
        <v>0</v>
      </c>
      <c r="D26" s="3">
        <f t="shared" ref="D26:AA26" si="7">IF(SUM($C$19:$N$19)=0,0,C26+D8)</f>
        <v>72817</v>
      </c>
      <c r="E26" s="3">
        <f t="shared" si="7"/>
        <v>448219</v>
      </c>
      <c r="F26" s="3">
        <f t="shared" si="7"/>
        <v>919547</v>
      </c>
      <c r="G26" s="3">
        <f t="shared" si="7"/>
        <v>1313392</v>
      </c>
      <c r="H26" s="3">
        <f t="shared" si="7"/>
        <v>1943419</v>
      </c>
      <c r="I26" s="3">
        <f t="shared" si="7"/>
        <v>3274760</v>
      </c>
      <c r="J26" s="3">
        <f t="shared" si="7"/>
        <v>3470982</v>
      </c>
      <c r="K26" s="445">
        <f t="shared" si="7"/>
        <v>3833930</v>
      </c>
      <c r="L26" s="3">
        <f t="shared" si="7"/>
        <v>4075766</v>
      </c>
      <c r="M26" s="3">
        <f t="shared" si="7"/>
        <v>5278722.5519740526</v>
      </c>
      <c r="N26" s="3">
        <f t="shared" si="7"/>
        <v>9622089.9471049793</v>
      </c>
      <c r="O26" s="3">
        <f t="shared" si="7"/>
        <v>9622089.9471049793</v>
      </c>
      <c r="P26" s="3">
        <f t="shared" si="7"/>
        <v>9622089.9471049793</v>
      </c>
      <c r="Q26" s="3">
        <f t="shared" si="7"/>
        <v>9622089.9471049793</v>
      </c>
      <c r="R26" s="3">
        <f t="shared" si="7"/>
        <v>9622089.9471049793</v>
      </c>
      <c r="S26" s="3">
        <f t="shared" si="7"/>
        <v>9622089.9471049793</v>
      </c>
      <c r="T26" s="3">
        <f t="shared" si="7"/>
        <v>9622089.9471049793</v>
      </c>
      <c r="U26" s="3">
        <f t="shared" si="7"/>
        <v>9622089.9471049793</v>
      </c>
      <c r="V26" s="3">
        <f t="shared" si="7"/>
        <v>9622089.9471049793</v>
      </c>
      <c r="W26" s="3">
        <f t="shared" si="7"/>
        <v>9622089.9471049793</v>
      </c>
      <c r="X26" s="3">
        <f t="shared" si="7"/>
        <v>9622089.9471049793</v>
      </c>
      <c r="Y26" s="3">
        <f t="shared" si="7"/>
        <v>9622089.9471049793</v>
      </c>
      <c r="Z26" s="3">
        <f t="shared" si="7"/>
        <v>9622089.9471049793</v>
      </c>
      <c r="AA26" s="3">
        <f t="shared" si="7"/>
        <v>9622089.9471049793</v>
      </c>
    </row>
    <row r="27" spans="1:27" x14ac:dyDescent="0.3">
      <c r="A27" s="783"/>
      <c r="B27" s="12" t="str">
        <f t="shared" si="3"/>
        <v>Ext Lighting</v>
      </c>
      <c r="C27" s="3">
        <f t="shared" si="3"/>
        <v>0</v>
      </c>
      <c r="D27" s="3">
        <f t="shared" ref="D27:AA27" si="8">IF(SUM($C$19:$N$19)=0,0,C27+D9)</f>
        <v>8949</v>
      </c>
      <c r="E27" s="3">
        <f t="shared" si="8"/>
        <v>8949</v>
      </c>
      <c r="F27" s="3">
        <f t="shared" si="8"/>
        <v>8949</v>
      </c>
      <c r="G27" s="3">
        <f t="shared" si="8"/>
        <v>8949</v>
      </c>
      <c r="H27" s="3">
        <f t="shared" si="8"/>
        <v>8949</v>
      </c>
      <c r="I27" s="3">
        <f t="shared" si="8"/>
        <v>8949</v>
      </c>
      <c r="J27" s="3">
        <f t="shared" si="8"/>
        <v>8949</v>
      </c>
      <c r="K27" s="445">
        <f t="shared" si="8"/>
        <v>8949</v>
      </c>
      <c r="L27" s="3">
        <f t="shared" si="8"/>
        <v>8949</v>
      </c>
      <c r="M27" s="3">
        <f t="shared" si="8"/>
        <v>67972.53392062163</v>
      </c>
      <c r="N27" s="3">
        <f t="shared" si="8"/>
        <v>290279.11981480819</v>
      </c>
      <c r="O27" s="3">
        <f t="shared" si="8"/>
        <v>290279.11981480819</v>
      </c>
      <c r="P27" s="3">
        <f t="shared" si="8"/>
        <v>290279.11981480819</v>
      </c>
      <c r="Q27" s="3">
        <f t="shared" si="8"/>
        <v>290279.11981480819</v>
      </c>
      <c r="R27" s="3">
        <f t="shared" si="8"/>
        <v>290279.11981480819</v>
      </c>
      <c r="S27" s="3">
        <f t="shared" si="8"/>
        <v>290279.11981480819</v>
      </c>
      <c r="T27" s="3">
        <f t="shared" si="8"/>
        <v>290279.11981480819</v>
      </c>
      <c r="U27" s="3">
        <f t="shared" si="8"/>
        <v>290279.11981480819</v>
      </c>
      <c r="V27" s="3">
        <f t="shared" si="8"/>
        <v>290279.11981480819</v>
      </c>
      <c r="W27" s="3">
        <f t="shared" si="8"/>
        <v>290279.11981480819</v>
      </c>
      <c r="X27" s="3">
        <f t="shared" si="8"/>
        <v>290279.11981480819</v>
      </c>
      <c r="Y27" s="3">
        <f t="shared" si="8"/>
        <v>290279.11981480819</v>
      </c>
      <c r="Z27" s="3">
        <f t="shared" si="8"/>
        <v>290279.11981480819</v>
      </c>
      <c r="AA27" s="3">
        <f t="shared" si="8"/>
        <v>290279.11981480819</v>
      </c>
    </row>
    <row r="28" spans="1:27" x14ac:dyDescent="0.3">
      <c r="A28" s="783"/>
      <c r="B28" s="11" t="str">
        <f t="shared" si="3"/>
        <v>Heating</v>
      </c>
      <c r="C28" s="3">
        <f t="shared" si="3"/>
        <v>0</v>
      </c>
      <c r="D28" s="3">
        <f t="shared" ref="D28:AA28" si="9">IF(SUM($C$19:$N$19)=0,0,C28+D10)</f>
        <v>0</v>
      </c>
      <c r="E28" s="3">
        <f t="shared" si="9"/>
        <v>0</v>
      </c>
      <c r="F28" s="3">
        <f t="shared" si="9"/>
        <v>0</v>
      </c>
      <c r="G28" s="3">
        <f t="shared" si="9"/>
        <v>0</v>
      </c>
      <c r="H28" s="3">
        <f t="shared" si="9"/>
        <v>0</v>
      </c>
      <c r="I28" s="3">
        <f t="shared" si="9"/>
        <v>0</v>
      </c>
      <c r="J28" s="3">
        <f t="shared" si="9"/>
        <v>0</v>
      </c>
      <c r="K28" s="445">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row>
    <row r="29" spans="1:27" x14ac:dyDescent="0.3">
      <c r="A29" s="783"/>
      <c r="B29" s="11" t="str">
        <f t="shared" si="3"/>
        <v>HVAC</v>
      </c>
      <c r="C29" s="3">
        <f t="shared" si="3"/>
        <v>0</v>
      </c>
      <c r="D29" s="3">
        <f t="shared" ref="D29:AA29" si="10">IF(SUM($C$19:$N$19)=0,0,C29+D11)</f>
        <v>49391</v>
      </c>
      <c r="E29" s="3">
        <f t="shared" si="10"/>
        <v>784669</v>
      </c>
      <c r="F29" s="3">
        <f t="shared" si="10"/>
        <v>986420</v>
      </c>
      <c r="G29" s="3">
        <f t="shared" si="10"/>
        <v>1770598</v>
      </c>
      <c r="H29" s="3">
        <f t="shared" si="10"/>
        <v>2454482</v>
      </c>
      <c r="I29" s="3">
        <f t="shared" si="10"/>
        <v>9305227</v>
      </c>
      <c r="J29" s="3">
        <f t="shared" si="10"/>
        <v>10028306</v>
      </c>
      <c r="K29" s="445">
        <f t="shared" si="10"/>
        <v>15213102</v>
      </c>
      <c r="L29" s="3">
        <f t="shared" si="10"/>
        <v>16735003</v>
      </c>
      <c r="M29" s="3">
        <f t="shared" si="10"/>
        <v>18699298.713828344</v>
      </c>
      <c r="N29" s="3">
        <f t="shared" si="10"/>
        <v>26989869.946003102</v>
      </c>
      <c r="O29" s="3">
        <f t="shared" si="10"/>
        <v>26989869.946003102</v>
      </c>
      <c r="P29" s="3">
        <f t="shared" si="10"/>
        <v>26989869.946003102</v>
      </c>
      <c r="Q29" s="3">
        <f t="shared" si="10"/>
        <v>26989869.946003102</v>
      </c>
      <c r="R29" s="3">
        <f t="shared" si="10"/>
        <v>26989869.946003102</v>
      </c>
      <c r="S29" s="3">
        <f t="shared" si="10"/>
        <v>26989869.946003102</v>
      </c>
      <c r="T29" s="3">
        <f t="shared" si="10"/>
        <v>26989869.946003102</v>
      </c>
      <c r="U29" s="3">
        <f t="shared" si="10"/>
        <v>26989869.946003102</v>
      </c>
      <c r="V29" s="3">
        <f t="shared" si="10"/>
        <v>26989869.946003102</v>
      </c>
      <c r="W29" s="3">
        <f t="shared" si="10"/>
        <v>26989869.946003102</v>
      </c>
      <c r="X29" s="3">
        <f t="shared" si="10"/>
        <v>26989869.946003102</v>
      </c>
      <c r="Y29" s="3">
        <f t="shared" si="10"/>
        <v>26989869.946003102</v>
      </c>
      <c r="Z29" s="3">
        <f t="shared" si="10"/>
        <v>26989869.946003102</v>
      </c>
      <c r="AA29" s="3">
        <f t="shared" si="10"/>
        <v>26989869.946003102</v>
      </c>
    </row>
    <row r="30" spans="1:27" x14ac:dyDescent="0.3">
      <c r="A30" s="783"/>
      <c r="B30" s="11" t="str">
        <f t="shared" si="3"/>
        <v>Lighting</v>
      </c>
      <c r="C30" s="3">
        <f t="shared" si="3"/>
        <v>0</v>
      </c>
      <c r="D30" s="3">
        <f t="shared" ref="D30:AA30" si="11">IF(SUM($C$19:$N$19)=0,0,C30+D12)</f>
        <v>2165703</v>
      </c>
      <c r="E30" s="3">
        <f t="shared" si="11"/>
        <v>4645712</v>
      </c>
      <c r="F30" s="3">
        <f t="shared" si="11"/>
        <v>6967629</v>
      </c>
      <c r="G30" s="3">
        <f t="shared" si="11"/>
        <v>9297911</v>
      </c>
      <c r="H30" s="3">
        <f t="shared" si="11"/>
        <v>12869758</v>
      </c>
      <c r="I30" s="3">
        <f t="shared" si="11"/>
        <v>16602499.359999999</v>
      </c>
      <c r="J30" s="3">
        <f t="shared" si="11"/>
        <v>20350308.359999999</v>
      </c>
      <c r="K30" s="445">
        <f t="shared" si="11"/>
        <v>24980702.359999999</v>
      </c>
      <c r="L30" s="3">
        <f t="shared" si="11"/>
        <v>28495950.359999999</v>
      </c>
      <c r="M30" s="3">
        <f t="shared" si="11"/>
        <v>33752202.337801866</v>
      </c>
      <c r="N30" s="3">
        <f t="shared" si="11"/>
        <v>54483279.004975609</v>
      </c>
      <c r="O30" s="3">
        <f t="shared" si="11"/>
        <v>54483279.004975609</v>
      </c>
      <c r="P30" s="3">
        <f t="shared" si="11"/>
        <v>54483279.004975609</v>
      </c>
      <c r="Q30" s="3">
        <f t="shared" si="11"/>
        <v>54483279.004975609</v>
      </c>
      <c r="R30" s="3">
        <f t="shared" si="11"/>
        <v>54483279.004975609</v>
      </c>
      <c r="S30" s="3">
        <f t="shared" si="11"/>
        <v>54483279.004975609</v>
      </c>
      <c r="T30" s="3">
        <f t="shared" si="11"/>
        <v>54483279.004975609</v>
      </c>
      <c r="U30" s="3">
        <f t="shared" si="11"/>
        <v>54483279.004975609</v>
      </c>
      <c r="V30" s="3">
        <f t="shared" si="11"/>
        <v>54483279.004975609</v>
      </c>
      <c r="W30" s="3">
        <f t="shared" si="11"/>
        <v>54483279.004975609</v>
      </c>
      <c r="X30" s="3">
        <f t="shared" si="11"/>
        <v>54483279.004975609</v>
      </c>
      <c r="Y30" s="3">
        <f t="shared" si="11"/>
        <v>54483279.004975609</v>
      </c>
      <c r="Z30" s="3">
        <f t="shared" si="11"/>
        <v>54483279.004975609</v>
      </c>
      <c r="AA30" s="3">
        <f t="shared" si="11"/>
        <v>54483279.004975609</v>
      </c>
    </row>
    <row r="31" spans="1:27" x14ac:dyDescent="0.3">
      <c r="A31" s="783"/>
      <c r="B31" s="11" t="str">
        <f t="shared" si="3"/>
        <v>Miscellaneous</v>
      </c>
      <c r="C31" s="3">
        <f t="shared" si="3"/>
        <v>0</v>
      </c>
      <c r="D31" s="3">
        <f t="shared" ref="D31:AA31" si="12">IF(SUM($C$19:$N$19)=0,0,C31+D13)</f>
        <v>0</v>
      </c>
      <c r="E31" s="3">
        <f t="shared" si="12"/>
        <v>0</v>
      </c>
      <c r="F31" s="3">
        <f t="shared" si="12"/>
        <v>0</v>
      </c>
      <c r="G31" s="3">
        <f t="shared" si="12"/>
        <v>0</v>
      </c>
      <c r="H31" s="3">
        <f t="shared" si="12"/>
        <v>2818</v>
      </c>
      <c r="I31" s="3">
        <f t="shared" si="12"/>
        <v>45088</v>
      </c>
      <c r="J31" s="3">
        <f t="shared" si="12"/>
        <v>51692</v>
      </c>
      <c r="K31" s="445">
        <f t="shared" si="12"/>
        <v>51692</v>
      </c>
      <c r="L31" s="3">
        <f t="shared" si="12"/>
        <v>51692</v>
      </c>
      <c r="M31" s="3">
        <f t="shared" si="12"/>
        <v>100070.61563420808</v>
      </c>
      <c r="N31" s="3">
        <f t="shared" si="12"/>
        <v>282284.11858019786</v>
      </c>
      <c r="O31" s="3">
        <f t="shared" si="12"/>
        <v>282284.11858019786</v>
      </c>
      <c r="P31" s="3">
        <f t="shared" si="12"/>
        <v>282284.11858019786</v>
      </c>
      <c r="Q31" s="3">
        <f t="shared" si="12"/>
        <v>282284.11858019786</v>
      </c>
      <c r="R31" s="3">
        <f t="shared" si="12"/>
        <v>282284.11858019786</v>
      </c>
      <c r="S31" s="3">
        <f t="shared" si="12"/>
        <v>282284.11858019786</v>
      </c>
      <c r="T31" s="3">
        <f t="shared" si="12"/>
        <v>282284.11858019786</v>
      </c>
      <c r="U31" s="3">
        <f t="shared" si="12"/>
        <v>282284.11858019786</v>
      </c>
      <c r="V31" s="3">
        <f t="shared" si="12"/>
        <v>282284.11858019786</v>
      </c>
      <c r="W31" s="3">
        <f t="shared" si="12"/>
        <v>282284.11858019786</v>
      </c>
      <c r="X31" s="3">
        <f t="shared" si="12"/>
        <v>282284.11858019786</v>
      </c>
      <c r="Y31" s="3">
        <f t="shared" si="12"/>
        <v>282284.11858019786</v>
      </c>
      <c r="Z31" s="3">
        <f t="shared" si="12"/>
        <v>282284.11858019786</v>
      </c>
      <c r="AA31" s="3">
        <f t="shared" si="12"/>
        <v>282284.11858019786</v>
      </c>
    </row>
    <row r="32" spans="1:27" ht="15" customHeight="1" x14ac:dyDescent="0.3">
      <c r="A32" s="783"/>
      <c r="B32" s="11" t="str">
        <f t="shared" si="3"/>
        <v>Motors</v>
      </c>
      <c r="C32" s="3">
        <f t="shared" si="3"/>
        <v>0</v>
      </c>
      <c r="D32" s="3">
        <f t="shared" ref="D32:AA32" si="13">IF(SUM($C$19:$N$19)=0,0,C32+D14)</f>
        <v>0</v>
      </c>
      <c r="E32" s="3">
        <f t="shared" si="13"/>
        <v>0</v>
      </c>
      <c r="F32" s="3">
        <f t="shared" si="13"/>
        <v>61960</v>
      </c>
      <c r="G32" s="3">
        <f t="shared" si="13"/>
        <v>61960</v>
      </c>
      <c r="H32" s="3">
        <f t="shared" si="13"/>
        <v>61960</v>
      </c>
      <c r="I32" s="3">
        <f t="shared" si="13"/>
        <v>131610</v>
      </c>
      <c r="J32" s="3">
        <f t="shared" si="13"/>
        <v>131610</v>
      </c>
      <c r="K32" s="445">
        <f t="shared" si="13"/>
        <v>131610</v>
      </c>
      <c r="L32" s="3">
        <f t="shared" si="13"/>
        <v>131610</v>
      </c>
      <c r="M32" s="3">
        <f t="shared" si="13"/>
        <v>259512.5347954224</v>
      </c>
      <c r="N32" s="3">
        <f t="shared" si="13"/>
        <v>794653.9107498019</v>
      </c>
      <c r="O32" s="3">
        <f t="shared" si="13"/>
        <v>794653.9107498019</v>
      </c>
      <c r="P32" s="3">
        <f t="shared" si="13"/>
        <v>794653.9107498019</v>
      </c>
      <c r="Q32" s="3">
        <f t="shared" si="13"/>
        <v>794653.9107498019</v>
      </c>
      <c r="R32" s="3">
        <f t="shared" si="13"/>
        <v>794653.9107498019</v>
      </c>
      <c r="S32" s="3">
        <f t="shared" si="13"/>
        <v>794653.9107498019</v>
      </c>
      <c r="T32" s="3">
        <f t="shared" si="13"/>
        <v>794653.9107498019</v>
      </c>
      <c r="U32" s="3">
        <f t="shared" si="13"/>
        <v>794653.9107498019</v>
      </c>
      <c r="V32" s="3">
        <f t="shared" si="13"/>
        <v>794653.9107498019</v>
      </c>
      <c r="W32" s="3">
        <f t="shared" si="13"/>
        <v>794653.9107498019</v>
      </c>
      <c r="X32" s="3">
        <f t="shared" si="13"/>
        <v>794653.9107498019</v>
      </c>
      <c r="Y32" s="3">
        <f t="shared" si="13"/>
        <v>794653.9107498019</v>
      </c>
      <c r="Z32" s="3">
        <f t="shared" si="13"/>
        <v>794653.9107498019</v>
      </c>
      <c r="AA32" s="3">
        <f t="shared" si="13"/>
        <v>794653.9107498019</v>
      </c>
    </row>
    <row r="33" spans="1:27" x14ac:dyDescent="0.3">
      <c r="A33" s="783"/>
      <c r="B33" s="11" t="str">
        <f t="shared" si="3"/>
        <v>Process</v>
      </c>
      <c r="C33" s="3">
        <f t="shared" si="3"/>
        <v>0</v>
      </c>
      <c r="D33" s="3">
        <f t="shared" ref="D33:AA33" si="14">IF(SUM($C$19:$N$19)=0,0,C33+D15)</f>
        <v>0</v>
      </c>
      <c r="E33" s="3">
        <f t="shared" si="14"/>
        <v>0</v>
      </c>
      <c r="F33" s="3">
        <f t="shared" si="14"/>
        <v>0</v>
      </c>
      <c r="G33" s="3">
        <f t="shared" si="14"/>
        <v>0</v>
      </c>
      <c r="H33" s="3">
        <f t="shared" si="14"/>
        <v>0</v>
      </c>
      <c r="I33" s="3">
        <f t="shared" si="14"/>
        <v>0</v>
      </c>
      <c r="J33" s="3">
        <f t="shared" si="14"/>
        <v>0</v>
      </c>
      <c r="K33" s="445">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3">
        <f t="shared" si="14"/>
        <v>0</v>
      </c>
      <c r="AA33" s="3">
        <f t="shared" si="14"/>
        <v>0</v>
      </c>
    </row>
    <row r="34" spans="1:27" x14ac:dyDescent="0.3">
      <c r="A34" s="783"/>
      <c r="B34" s="11" t="str">
        <f t="shared" si="3"/>
        <v>Refrigeration</v>
      </c>
      <c r="C34" s="3">
        <f t="shared" si="3"/>
        <v>0</v>
      </c>
      <c r="D34" s="3">
        <f t="shared" ref="D34:AA34" si="15">IF(SUM($C$19:$N$19)=0,0,C34+D16)</f>
        <v>0</v>
      </c>
      <c r="E34" s="3">
        <f t="shared" si="15"/>
        <v>0</v>
      </c>
      <c r="F34" s="3">
        <f t="shared" si="15"/>
        <v>0</v>
      </c>
      <c r="G34" s="3">
        <f t="shared" si="15"/>
        <v>0</v>
      </c>
      <c r="H34" s="3">
        <f t="shared" si="15"/>
        <v>380</v>
      </c>
      <c r="I34" s="3">
        <f t="shared" si="15"/>
        <v>77570</v>
      </c>
      <c r="J34" s="3">
        <f t="shared" si="15"/>
        <v>77570</v>
      </c>
      <c r="K34" s="445">
        <f t="shared" si="15"/>
        <v>84720</v>
      </c>
      <c r="L34" s="3">
        <f t="shared" si="15"/>
        <v>84720</v>
      </c>
      <c r="M34" s="3">
        <f t="shared" si="15"/>
        <v>1555312.9302538442</v>
      </c>
      <c r="N34" s="3">
        <f t="shared" si="15"/>
        <v>5448795.5290590581</v>
      </c>
      <c r="O34" s="3">
        <f t="shared" si="15"/>
        <v>5448795.5290590581</v>
      </c>
      <c r="P34" s="3">
        <f t="shared" si="15"/>
        <v>5448795.5290590581</v>
      </c>
      <c r="Q34" s="3">
        <f t="shared" si="15"/>
        <v>5448795.5290590581</v>
      </c>
      <c r="R34" s="3">
        <f t="shared" si="15"/>
        <v>5448795.5290590581</v>
      </c>
      <c r="S34" s="3">
        <f t="shared" si="15"/>
        <v>5448795.5290590581</v>
      </c>
      <c r="T34" s="3">
        <f t="shared" si="15"/>
        <v>5448795.5290590581</v>
      </c>
      <c r="U34" s="3">
        <f t="shared" si="15"/>
        <v>5448795.5290590581</v>
      </c>
      <c r="V34" s="3">
        <f t="shared" si="15"/>
        <v>5448795.5290590581</v>
      </c>
      <c r="W34" s="3">
        <f t="shared" si="15"/>
        <v>5448795.5290590581</v>
      </c>
      <c r="X34" s="3">
        <f t="shared" si="15"/>
        <v>5448795.5290590581</v>
      </c>
      <c r="Y34" s="3">
        <f t="shared" si="15"/>
        <v>5448795.5290590581</v>
      </c>
      <c r="Z34" s="3">
        <f t="shared" si="15"/>
        <v>5448795.5290590581</v>
      </c>
      <c r="AA34" s="3">
        <f t="shared" si="15"/>
        <v>5448795.5290590581</v>
      </c>
    </row>
    <row r="35" spans="1:27" x14ac:dyDescent="0.3">
      <c r="A35" s="783"/>
      <c r="B35" s="11" t="str">
        <f t="shared" si="3"/>
        <v>Water Heating</v>
      </c>
      <c r="C35" s="3">
        <f t="shared" si="3"/>
        <v>0</v>
      </c>
      <c r="D35" s="3">
        <f t="shared" ref="D35:AA35" si="16">IF(SUM($C$19:$N$19)=0,0,C35+D17)</f>
        <v>0</v>
      </c>
      <c r="E35" s="3">
        <f t="shared" si="16"/>
        <v>0</v>
      </c>
      <c r="F35" s="3">
        <f t="shared" si="16"/>
        <v>0</v>
      </c>
      <c r="G35" s="3">
        <f t="shared" si="16"/>
        <v>0</v>
      </c>
      <c r="H35" s="3">
        <f t="shared" si="16"/>
        <v>0</v>
      </c>
      <c r="I35" s="3">
        <f t="shared" si="16"/>
        <v>0</v>
      </c>
      <c r="J35" s="3">
        <f t="shared" si="16"/>
        <v>0</v>
      </c>
      <c r="K35" s="445">
        <f t="shared" si="16"/>
        <v>0</v>
      </c>
      <c r="L35" s="3">
        <f t="shared" si="16"/>
        <v>0</v>
      </c>
      <c r="M35" s="3">
        <f t="shared" si="16"/>
        <v>24107.153463279737</v>
      </c>
      <c r="N35" s="3">
        <f t="shared" si="16"/>
        <v>118465.04598512518</v>
      </c>
      <c r="O35" s="3">
        <f t="shared" si="16"/>
        <v>118465.04598512518</v>
      </c>
      <c r="P35" s="3">
        <f t="shared" si="16"/>
        <v>118465.04598512518</v>
      </c>
      <c r="Q35" s="3">
        <f t="shared" si="16"/>
        <v>118465.04598512518</v>
      </c>
      <c r="R35" s="3">
        <f t="shared" si="16"/>
        <v>118465.04598512518</v>
      </c>
      <c r="S35" s="3">
        <f t="shared" si="16"/>
        <v>118465.04598512518</v>
      </c>
      <c r="T35" s="3">
        <f t="shared" si="16"/>
        <v>118465.04598512518</v>
      </c>
      <c r="U35" s="3">
        <f t="shared" si="16"/>
        <v>118465.04598512518</v>
      </c>
      <c r="V35" s="3">
        <f t="shared" si="16"/>
        <v>118465.04598512518</v>
      </c>
      <c r="W35" s="3">
        <f t="shared" si="16"/>
        <v>118465.04598512518</v>
      </c>
      <c r="X35" s="3">
        <f t="shared" si="16"/>
        <v>118465.04598512518</v>
      </c>
      <c r="Y35" s="3">
        <f t="shared" si="16"/>
        <v>118465.04598512518</v>
      </c>
      <c r="Z35" s="3">
        <f t="shared" si="16"/>
        <v>118465.04598512518</v>
      </c>
      <c r="AA35" s="3">
        <f t="shared" si="16"/>
        <v>118465.04598512518</v>
      </c>
    </row>
    <row r="36" spans="1:27" ht="15" customHeight="1" x14ac:dyDescent="0.3">
      <c r="A36" s="783"/>
      <c r="B36" s="11" t="str">
        <f t="shared" si="3"/>
        <v xml:space="preserve"> </v>
      </c>
      <c r="C36" s="3"/>
      <c r="D36" s="3"/>
      <c r="E36" s="3"/>
      <c r="F36" s="3"/>
      <c r="G36" s="3"/>
      <c r="H36" s="3"/>
      <c r="I36" s="3"/>
      <c r="J36" s="3"/>
      <c r="K36" s="445"/>
      <c r="L36" s="3"/>
      <c r="M36" s="3"/>
      <c r="N36" s="3"/>
      <c r="O36" s="3"/>
      <c r="P36" s="3"/>
      <c r="Q36" s="3"/>
      <c r="R36" s="3"/>
      <c r="S36" s="3"/>
      <c r="T36" s="3"/>
      <c r="U36" s="3"/>
      <c r="V36" s="3"/>
      <c r="W36" s="3"/>
      <c r="X36" s="3"/>
      <c r="Y36" s="3"/>
      <c r="Z36" s="3"/>
      <c r="AA36" s="3"/>
    </row>
    <row r="37" spans="1:27" ht="15" customHeight="1" thickBot="1" x14ac:dyDescent="0.35">
      <c r="A37" s="784"/>
      <c r="B37" s="15" t="str">
        <f t="shared" si="3"/>
        <v>Monthly kWh</v>
      </c>
      <c r="C37" s="259">
        <f>SUM(C23:C36)</f>
        <v>0</v>
      </c>
      <c r="D37" s="259">
        <f t="shared" ref="D37:AA37" si="17">SUM(D23:D36)</f>
        <v>2434815</v>
      </c>
      <c r="E37" s="259">
        <f t="shared" si="17"/>
        <v>6272770</v>
      </c>
      <c r="F37" s="259">
        <f t="shared" si="17"/>
        <v>10451304</v>
      </c>
      <c r="G37" s="259">
        <f t="shared" si="17"/>
        <v>14507318</v>
      </c>
      <c r="H37" s="259">
        <f t="shared" si="17"/>
        <v>19431053</v>
      </c>
      <c r="I37" s="259">
        <f t="shared" si="17"/>
        <v>31534990.359999999</v>
      </c>
      <c r="J37" s="259">
        <f t="shared" si="17"/>
        <v>36374331.359999999</v>
      </c>
      <c r="K37" s="259">
        <f t="shared" si="17"/>
        <v>46559619.359999999</v>
      </c>
      <c r="L37" s="259">
        <f t="shared" si="17"/>
        <v>51951588.359999999</v>
      </c>
      <c r="M37" s="259">
        <f t="shared" si="17"/>
        <v>62730865.815158047</v>
      </c>
      <c r="N37" s="259">
        <f t="shared" si="17"/>
        <v>104046687.17377464</v>
      </c>
      <c r="O37" s="259">
        <f t="shared" si="17"/>
        <v>104046687.17377464</v>
      </c>
      <c r="P37" s="259">
        <f t="shared" si="17"/>
        <v>104046687.17377464</v>
      </c>
      <c r="Q37" s="259">
        <f t="shared" si="17"/>
        <v>104046687.17377464</v>
      </c>
      <c r="R37" s="259">
        <f t="shared" si="17"/>
        <v>104046687.17377464</v>
      </c>
      <c r="S37" s="259">
        <f t="shared" si="17"/>
        <v>104046687.17377464</v>
      </c>
      <c r="T37" s="259">
        <f t="shared" si="17"/>
        <v>104046687.17377464</v>
      </c>
      <c r="U37" s="259">
        <f t="shared" si="17"/>
        <v>104046687.17377464</v>
      </c>
      <c r="V37" s="259">
        <f t="shared" si="17"/>
        <v>104046687.17377464</v>
      </c>
      <c r="W37" s="259">
        <f t="shared" si="17"/>
        <v>104046687.17377464</v>
      </c>
      <c r="X37" s="259">
        <f t="shared" si="17"/>
        <v>104046687.17377464</v>
      </c>
      <c r="Y37" s="259">
        <f t="shared" si="17"/>
        <v>104046687.17377464</v>
      </c>
      <c r="Z37" s="259">
        <f t="shared" si="17"/>
        <v>104046687.17377464</v>
      </c>
      <c r="AA37" s="259">
        <f t="shared" si="17"/>
        <v>104046687.17377464</v>
      </c>
    </row>
    <row r="38" spans="1:27" x14ac:dyDescent="0.3">
      <c r="A38" s="40"/>
      <c r="B38" s="141"/>
      <c r="C38" s="9"/>
      <c r="D38" s="31"/>
      <c r="E38" s="9"/>
      <c r="F38" s="31"/>
      <c r="G38" s="31"/>
      <c r="H38" s="9"/>
      <c r="I38" s="31"/>
      <c r="J38" s="31"/>
      <c r="K38" s="9"/>
      <c r="L38" s="31"/>
      <c r="M38" s="129"/>
      <c r="N38" s="364" t="s">
        <v>223</v>
      </c>
      <c r="O38" s="363">
        <f>SUM(C5:N18)</f>
        <v>104046687.17377463</v>
      </c>
      <c r="P38" s="31"/>
      <c r="Q38" s="9"/>
      <c r="R38" s="31"/>
      <c r="S38" s="31"/>
      <c r="T38" s="9"/>
      <c r="U38" s="31"/>
      <c r="V38" s="31"/>
      <c r="W38" s="9"/>
      <c r="X38" s="31"/>
      <c r="Y38" s="31"/>
      <c r="Z38" s="9"/>
      <c r="AA38" s="31"/>
    </row>
    <row r="39" spans="1:27" ht="15" thickBot="1" x14ac:dyDescent="0.35">
      <c r="A39" s="25"/>
      <c r="B39" s="142"/>
      <c r="C39" s="22"/>
      <c r="D39" s="23"/>
      <c r="E39" s="22"/>
      <c r="F39" s="23"/>
      <c r="G39" s="23"/>
      <c r="H39" s="22"/>
      <c r="I39" s="23"/>
      <c r="J39" s="23"/>
      <c r="K39" s="22"/>
      <c r="L39" s="23"/>
      <c r="M39" s="23"/>
      <c r="N39" s="22"/>
      <c r="O39" s="23"/>
      <c r="P39" s="23"/>
      <c r="Q39" s="22"/>
      <c r="R39" s="23"/>
      <c r="S39" s="23"/>
      <c r="T39" s="22"/>
      <c r="U39" s="23"/>
      <c r="V39" s="23"/>
      <c r="W39" s="22"/>
      <c r="X39" s="23"/>
      <c r="Y39" s="23"/>
      <c r="Z39" s="22"/>
      <c r="AA39" s="23"/>
    </row>
    <row r="40" spans="1:27" ht="16.2" thickBot="1" x14ac:dyDescent="0.35">
      <c r="A40" s="785" t="s">
        <v>16</v>
      </c>
      <c r="B40" s="17" t="s">
        <v>10</v>
      </c>
      <c r="C40" s="158">
        <f>C$4</f>
        <v>44197</v>
      </c>
      <c r="D40" s="158">
        <f t="shared" ref="D40:AA40" si="18">D$4</f>
        <v>44228</v>
      </c>
      <c r="E40" s="158">
        <f t="shared" si="18"/>
        <v>44256</v>
      </c>
      <c r="F40" s="158">
        <f t="shared" si="18"/>
        <v>44287</v>
      </c>
      <c r="G40" s="158">
        <f t="shared" si="18"/>
        <v>44317</v>
      </c>
      <c r="H40" s="158">
        <f t="shared" si="18"/>
        <v>44348</v>
      </c>
      <c r="I40" s="158">
        <f t="shared" si="18"/>
        <v>44378</v>
      </c>
      <c r="J40" s="158">
        <f t="shared" si="18"/>
        <v>44409</v>
      </c>
      <c r="K40" s="158">
        <f t="shared" si="18"/>
        <v>44440</v>
      </c>
      <c r="L40" s="158">
        <f t="shared" si="18"/>
        <v>44470</v>
      </c>
      <c r="M40" s="158">
        <f t="shared" si="18"/>
        <v>44501</v>
      </c>
      <c r="N40" s="158">
        <f t="shared" si="18"/>
        <v>44531</v>
      </c>
      <c r="O40" s="158">
        <f t="shared" si="18"/>
        <v>44562</v>
      </c>
      <c r="P40" s="158">
        <f t="shared" si="18"/>
        <v>44593</v>
      </c>
      <c r="Q40" s="158">
        <f t="shared" si="18"/>
        <v>44621</v>
      </c>
      <c r="R40" s="158">
        <f t="shared" si="18"/>
        <v>44652</v>
      </c>
      <c r="S40" s="158">
        <f t="shared" si="18"/>
        <v>44682</v>
      </c>
      <c r="T40" s="158">
        <f t="shared" si="18"/>
        <v>44713</v>
      </c>
      <c r="U40" s="158">
        <f t="shared" si="18"/>
        <v>44743</v>
      </c>
      <c r="V40" s="158">
        <f t="shared" si="18"/>
        <v>44774</v>
      </c>
      <c r="W40" s="158">
        <f t="shared" si="18"/>
        <v>44805</v>
      </c>
      <c r="X40" s="158">
        <f t="shared" si="18"/>
        <v>44835</v>
      </c>
      <c r="Y40" s="158">
        <f t="shared" si="18"/>
        <v>44866</v>
      </c>
      <c r="Z40" s="158">
        <f t="shared" si="18"/>
        <v>44896</v>
      </c>
      <c r="AA40" s="158">
        <f t="shared" si="18"/>
        <v>44927</v>
      </c>
    </row>
    <row r="41" spans="1:27" ht="15" customHeight="1" x14ac:dyDescent="0.3">
      <c r="A41" s="786"/>
      <c r="B41" s="11" t="str">
        <f t="shared" ref="B41:B55" si="19">B23</f>
        <v>Air Comp</v>
      </c>
      <c r="C41" s="3">
        <v>0</v>
      </c>
      <c r="D41" s="3">
        <v>0</v>
      </c>
      <c r="E41" s="3">
        <v>0</v>
      </c>
      <c r="F41" s="3">
        <v>0</v>
      </c>
      <c r="G41" s="3">
        <f>F41</f>
        <v>0</v>
      </c>
      <c r="H41" s="3">
        <f t="shared" ref="H41:AA41" si="20">G41</f>
        <v>0</v>
      </c>
      <c r="I41" s="3">
        <f t="shared" si="20"/>
        <v>0</v>
      </c>
      <c r="J41" s="3">
        <f t="shared" si="20"/>
        <v>0</v>
      </c>
      <c r="K41" s="3">
        <f t="shared" si="20"/>
        <v>0</v>
      </c>
      <c r="L41" s="3">
        <f t="shared" si="20"/>
        <v>0</v>
      </c>
      <c r="M41" s="3">
        <f t="shared" si="20"/>
        <v>0</v>
      </c>
      <c r="N41" s="3">
        <f t="shared" si="20"/>
        <v>0</v>
      </c>
      <c r="O41" s="3">
        <f t="shared" si="20"/>
        <v>0</v>
      </c>
      <c r="P41" s="3">
        <f t="shared" si="20"/>
        <v>0</v>
      </c>
      <c r="Q41" s="445">
        <v>2114802</v>
      </c>
      <c r="R41" s="3">
        <f t="shared" si="20"/>
        <v>2114802</v>
      </c>
      <c r="S41" s="3">
        <f t="shared" si="20"/>
        <v>2114802</v>
      </c>
      <c r="T41" s="3">
        <f t="shared" si="20"/>
        <v>2114802</v>
      </c>
      <c r="U41" s="3">
        <f t="shared" si="20"/>
        <v>2114802</v>
      </c>
      <c r="V41" s="3">
        <f t="shared" si="20"/>
        <v>2114802</v>
      </c>
      <c r="W41" s="3">
        <f t="shared" si="20"/>
        <v>2114802</v>
      </c>
      <c r="X41" s="3">
        <f t="shared" si="20"/>
        <v>2114802</v>
      </c>
      <c r="Y41" s="3">
        <f t="shared" si="20"/>
        <v>2114802</v>
      </c>
      <c r="Z41" s="3">
        <f t="shared" si="20"/>
        <v>2114802</v>
      </c>
      <c r="AA41" s="3">
        <f t="shared" si="20"/>
        <v>2114802</v>
      </c>
    </row>
    <row r="42" spans="1:27" x14ac:dyDescent="0.3">
      <c r="A42" s="786"/>
      <c r="B42" s="12" t="str">
        <f t="shared" si="19"/>
        <v>Building Shell</v>
      </c>
      <c r="C42" s="3">
        <v>0</v>
      </c>
      <c r="D42" s="3">
        <v>0</v>
      </c>
      <c r="E42" s="3">
        <v>0</v>
      </c>
      <c r="F42" s="3">
        <v>0</v>
      </c>
      <c r="G42" s="3">
        <f t="shared" ref="G42:AA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445">
        <v>131718</v>
      </c>
      <c r="R42" s="3">
        <f t="shared" si="21"/>
        <v>131718</v>
      </c>
      <c r="S42" s="3">
        <f t="shared" si="21"/>
        <v>131718</v>
      </c>
      <c r="T42" s="3">
        <f t="shared" si="21"/>
        <v>131718</v>
      </c>
      <c r="U42" s="3">
        <f t="shared" si="21"/>
        <v>131718</v>
      </c>
      <c r="V42" s="3">
        <f t="shared" si="21"/>
        <v>131718</v>
      </c>
      <c r="W42" s="3">
        <f t="shared" si="21"/>
        <v>131718</v>
      </c>
      <c r="X42" s="3">
        <f t="shared" si="21"/>
        <v>131718</v>
      </c>
      <c r="Y42" s="3">
        <f t="shared" si="21"/>
        <v>131718</v>
      </c>
      <c r="Z42" s="3">
        <f t="shared" si="21"/>
        <v>131718</v>
      </c>
      <c r="AA42" s="3">
        <f t="shared" si="21"/>
        <v>131718</v>
      </c>
    </row>
    <row r="43" spans="1:27" x14ac:dyDescent="0.3">
      <c r="A43" s="786"/>
      <c r="B43" s="11" t="str">
        <f t="shared" si="19"/>
        <v>Cooking</v>
      </c>
      <c r="C43" s="3">
        <v>0</v>
      </c>
      <c r="D43" s="3">
        <v>0</v>
      </c>
      <c r="E43" s="3">
        <v>0</v>
      </c>
      <c r="F43" s="3">
        <v>0</v>
      </c>
      <c r="G43" s="3">
        <f t="shared" ref="G43:AA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445">
        <v>8394</v>
      </c>
      <c r="R43" s="3">
        <f t="shared" si="22"/>
        <v>8394</v>
      </c>
      <c r="S43" s="3">
        <f t="shared" si="22"/>
        <v>8394</v>
      </c>
      <c r="T43" s="3">
        <f t="shared" si="22"/>
        <v>8394</v>
      </c>
      <c r="U43" s="3">
        <f t="shared" si="22"/>
        <v>8394</v>
      </c>
      <c r="V43" s="3">
        <f t="shared" si="22"/>
        <v>8394</v>
      </c>
      <c r="W43" s="3">
        <f t="shared" si="22"/>
        <v>8394</v>
      </c>
      <c r="X43" s="3">
        <f t="shared" si="22"/>
        <v>8394</v>
      </c>
      <c r="Y43" s="3">
        <f t="shared" si="22"/>
        <v>8394</v>
      </c>
      <c r="Z43" s="3">
        <f t="shared" si="22"/>
        <v>8394</v>
      </c>
      <c r="AA43" s="3">
        <f t="shared" si="22"/>
        <v>8394</v>
      </c>
    </row>
    <row r="44" spans="1:27" x14ac:dyDescent="0.3">
      <c r="A44" s="786"/>
      <c r="B44" s="11" t="str">
        <f t="shared" si="19"/>
        <v>Cooling</v>
      </c>
      <c r="C44" s="3">
        <v>0</v>
      </c>
      <c r="D44" s="3">
        <v>0</v>
      </c>
      <c r="E44" s="3">
        <v>0</v>
      </c>
      <c r="F44" s="3">
        <v>0</v>
      </c>
      <c r="G44" s="3">
        <f t="shared" ref="G44:AA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445">
        <v>3833930</v>
      </c>
      <c r="R44" s="3">
        <f t="shared" si="23"/>
        <v>3833930</v>
      </c>
      <c r="S44" s="3">
        <f t="shared" si="23"/>
        <v>3833930</v>
      </c>
      <c r="T44" s="3">
        <f t="shared" si="23"/>
        <v>3833930</v>
      </c>
      <c r="U44" s="3">
        <f t="shared" si="23"/>
        <v>3833930</v>
      </c>
      <c r="V44" s="3">
        <f t="shared" si="23"/>
        <v>3833930</v>
      </c>
      <c r="W44" s="3">
        <f t="shared" si="23"/>
        <v>3833930</v>
      </c>
      <c r="X44" s="3">
        <f t="shared" si="23"/>
        <v>3833930</v>
      </c>
      <c r="Y44" s="3">
        <f t="shared" si="23"/>
        <v>3833930</v>
      </c>
      <c r="Z44" s="3">
        <f t="shared" si="23"/>
        <v>3833930</v>
      </c>
      <c r="AA44" s="3">
        <f t="shared" si="23"/>
        <v>3833930</v>
      </c>
    </row>
    <row r="45" spans="1:27" x14ac:dyDescent="0.3">
      <c r="A45" s="786"/>
      <c r="B45" s="12" t="str">
        <f t="shared" si="19"/>
        <v>Ext Lighting</v>
      </c>
      <c r="C45" s="3">
        <v>0</v>
      </c>
      <c r="D45" s="3">
        <v>0</v>
      </c>
      <c r="E45" s="3">
        <v>0</v>
      </c>
      <c r="F45" s="3">
        <v>0</v>
      </c>
      <c r="G45" s="3">
        <f t="shared" ref="G45:AA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445">
        <v>8949</v>
      </c>
      <c r="R45" s="3">
        <f t="shared" si="24"/>
        <v>8949</v>
      </c>
      <c r="S45" s="3">
        <f t="shared" si="24"/>
        <v>8949</v>
      </c>
      <c r="T45" s="3">
        <f t="shared" si="24"/>
        <v>8949</v>
      </c>
      <c r="U45" s="3">
        <f t="shared" si="24"/>
        <v>8949</v>
      </c>
      <c r="V45" s="3">
        <f t="shared" si="24"/>
        <v>8949</v>
      </c>
      <c r="W45" s="3">
        <f t="shared" si="24"/>
        <v>8949</v>
      </c>
      <c r="X45" s="3">
        <f t="shared" si="24"/>
        <v>8949</v>
      </c>
      <c r="Y45" s="3">
        <f t="shared" si="24"/>
        <v>8949</v>
      </c>
      <c r="Z45" s="3">
        <f t="shared" si="24"/>
        <v>8949</v>
      </c>
      <c r="AA45" s="3">
        <f t="shared" si="24"/>
        <v>8949</v>
      </c>
    </row>
    <row r="46" spans="1:27" x14ac:dyDescent="0.3">
      <c r="A46" s="786"/>
      <c r="B46" s="11" t="str">
        <f t="shared" si="19"/>
        <v>Heating</v>
      </c>
      <c r="C46" s="3">
        <v>0</v>
      </c>
      <c r="D46" s="3">
        <v>0</v>
      </c>
      <c r="E46" s="3">
        <v>0</v>
      </c>
      <c r="F46" s="3">
        <v>0</v>
      </c>
      <c r="G46" s="3">
        <f t="shared" ref="G46:AA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445">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row>
    <row r="47" spans="1:27" x14ac:dyDescent="0.3">
      <c r="A47" s="786"/>
      <c r="B47" s="11" t="str">
        <f t="shared" si="19"/>
        <v>HVAC</v>
      </c>
      <c r="C47" s="3">
        <v>0</v>
      </c>
      <c r="D47" s="3">
        <v>0</v>
      </c>
      <c r="E47" s="3">
        <v>0</v>
      </c>
      <c r="F47" s="3">
        <v>0</v>
      </c>
      <c r="G47" s="3">
        <f t="shared" ref="G47:AA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445">
        <v>15213102</v>
      </c>
      <c r="R47" s="3">
        <f t="shared" si="26"/>
        <v>15213102</v>
      </c>
      <c r="S47" s="3">
        <f t="shared" si="26"/>
        <v>15213102</v>
      </c>
      <c r="T47" s="3">
        <f t="shared" si="26"/>
        <v>15213102</v>
      </c>
      <c r="U47" s="3">
        <f t="shared" si="26"/>
        <v>15213102</v>
      </c>
      <c r="V47" s="3">
        <f t="shared" si="26"/>
        <v>15213102</v>
      </c>
      <c r="W47" s="3">
        <f t="shared" si="26"/>
        <v>15213102</v>
      </c>
      <c r="X47" s="3">
        <f t="shared" si="26"/>
        <v>15213102</v>
      </c>
      <c r="Y47" s="3">
        <f t="shared" si="26"/>
        <v>15213102</v>
      </c>
      <c r="Z47" s="3">
        <f t="shared" si="26"/>
        <v>15213102</v>
      </c>
      <c r="AA47" s="3">
        <f t="shared" si="26"/>
        <v>15213102</v>
      </c>
    </row>
    <row r="48" spans="1:27" x14ac:dyDescent="0.3">
      <c r="A48" s="786"/>
      <c r="B48" s="11" t="str">
        <f t="shared" si="19"/>
        <v>Lighting</v>
      </c>
      <c r="C48" s="3">
        <v>0</v>
      </c>
      <c r="D48" s="3">
        <v>0</v>
      </c>
      <c r="E48" s="3">
        <v>0</v>
      </c>
      <c r="F48" s="3">
        <v>0</v>
      </c>
      <c r="G48" s="3">
        <f t="shared" ref="G48:AA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445">
        <v>24980702.359999999</v>
      </c>
      <c r="R48" s="3">
        <f t="shared" si="27"/>
        <v>24980702.359999999</v>
      </c>
      <c r="S48" s="3">
        <f t="shared" si="27"/>
        <v>24980702.359999999</v>
      </c>
      <c r="T48" s="3">
        <f t="shared" si="27"/>
        <v>24980702.359999999</v>
      </c>
      <c r="U48" s="3">
        <f t="shared" si="27"/>
        <v>24980702.359999999</v>
      </c>
      <c r="V48" s="3">
        <f t="shared" si="27"/>
        <v>24980702.359999999</v>
      </c>
      <c r="W48" s="3">
        <f t="shared" si="27"/>
        <v>24980702.359999999</v>
      </c>
      <c r="X48" s="3">
        <f t="shared" si="27"/>
        <v>24980702.359999999</v>
      </c>
      <c r="Y48" s="3">
        <f t="shared" si="27"/>
        <v>24980702.359999999</v>
      </c>
      <c r="Z48" s="3">
        <f t="shared" si="27"/>
        <v>24980702.359999999</v>
      </c>
      <c r="AA48" s="3">
        <f t="shared" si="27"/>
        <v>24980702.359999999</v>
      </c>
    </row>
    <row r="49" spans="1:27" x14ac:dyDescent="0.3">
      <c r="A49" s="786"/>
      <c r="B49" s="11" t="str">
        <f t="shared" si="19"/>
        <v>Miscellaneous</v>
      </c>
      <c r="C49" s="3">
        <v>0</v>
      </c>
      <c r="D49" s="3">
        <v>0</v>
      </c>
      <c r="E49" s="3">
        <v>0</v>
      </c>
      <c r="F49" s="3">
        <v>0</v>
      </c>
      <c r="G49" s="3">
        <f t="shared" ref="G49:AA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445">
        <v>51692</v>
      </c>
      <c r="R49" s="3">
        <f t="shared" si="28"/>
        <v>51692</v>
      </c>
      <c r="S49" s="3">
        <f t="shared" si="28"/>
        <v>51692</v>
      </c>
      <c r="T49" s="3">
        <f t="shared" si="28"/>
        <v>51692</v>
      </c>
      <c r="U49" s="3">
        <f t="shared" si="28"/>
        <v>51692</v>
      </c>
      <c r="V49" s="3">
        <f t="shared" si="28"/>
        <v>51692</v>
      </c>
      <c r="W49" s="3">
        <f t="shared" si="28"/>
        <v>51692</v>
      </c>
      <c r="X49" s="3">
        <f t="shared" si="28"/>
        <v>51692</v>
      </c>
      <c r="Y49" s="3">
        <f t="shared" si="28"/>
        <v>51692</v>
      </c>
      <c r="Z49" s="3">
        <f t="shared" si="28"/>
        <v>51692</v>
      </c>
      <c r="AA49" s="3">
        <f t="shared" si="28"/>
        <v>51692</v>
      </c>
    </row>
    <row r="50" spans="1:27" ht="15" customHeight="1" x14ac:dyDescent="0.3">
      <c r="A50" s="786"/>
      <c r="B50" s="11" t="str">
        <f t="shared" si="19"/>
        <v>Motors</v>
      </c>
      <c r="C50" s="3">
        <v>0</v>
      </c>
      <c r="D50" s="3">
        <v>0</v>
      </c>
      <c r="E50" s="3">
        <v>0</v>
      </c>
      <c r="F50" s="3">
        <v>0</v>
      </c>
      <c r="G50" s="3">
        <f t="shared" ref="G50:AA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445">
        <v>131610</v>
      </c>
      <c r="R50" s="3">
        <f t="shared" si="29"/>
        <v>131610</v>
      </c>
      <c r="S50" s="3">
        <f t="shared" si="29"/>
        <v>131610</v>
      </c>
      <c r="T50" s="3">
        <f t="shared" si="29"/>
        <v>131610</v>
      </c>
      <c r="U50" s="3">
        <f t="shared" si="29"/>
        <v>131610</v>
      </c>
      <c r="V50" s="3">
        <f t="shared" si="29"/>
        <v>131610</v>
      </c>
      <c r="W50" s="3">
        <f t="shared" si="29"/>
        <v>131610</v>
      </c>
      <c r="X50" s="3">
        <f t="shared" si="29"/>
        <v>131610</v>
      </c>
      <c r="Y50" s="3">
        <f t="shared" si="29"/>
        <v>131610</v>
      </c>
      <c r="Z50" s="3">
        <f t="shared" si="29"/>
        <v>131610</v>
      </c>
      <c r="AA50" s="3">
        <f t="shared" si="29"/>
        <v>131610</v>
      </c>
    </row>
    <row r="51" spans="1:27" x14ac:dyDescent="0.3">
      <c r="A51" s="786"/>
      <c r="B51" s="11" t="str">
        <f t="shared" si="19"/>
        <v>Process</v>
      </c>
      <c r="C51" s="3">
        <v>0</v>
      </c>
      <c r="D51" s="3">
        <v>0</v>
      </c>
      <c r="E51" s="3">
        <v>0</v>
      </c>
      <c r="F51" s="3">
        <v>0</v>
      </c>
      <c r="G51" s="3">
        <f t="shared" ref="G51:AA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445">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row>
    <row r="52" spans="1:27" x14ac:dyDescent="0.3">
      <c r="A52" s="786"/>
      <c r="B52" s="11" t="str">
        <f t="shared" si="19"/>
        <v>Refrigeration</v>
      </c>
      <c r="C52" s="3">
        <v>0</v>
      </c>
      <c r="D52" s="3">
        <v>0</v>
      </c>
      <c r="E52" s="3">
        <v>0</v>
      </c>
      <c r="F52" s="3">
        <v>0</v>
      </c>
      <c r="G52" s="3">
        <f t="shared" ref="G52:AA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445">
        <v>84720</v>
      </c>
      <c r="R52" s="3">
        <f t="shared" si="31"/>
        <v>84720</v>
      </c>
      <c r="S52" s="3">
        <f t="shared" si="31"/>
        <v>84720</v>
      </c>
      <c r="T52" s="3">
        <f t="shared" si="31"/>
        <v>84720</v>
      </c>
      <c r="U52" s="3">
        <f t="shared" si="31"/>
        <v>84720</v>
      </c>
      <c r="V52" s="3">
        <f t="shared" si="31"/>
        <v>84720</v>
      </c>
      <c r="W52" s="3">
        <f t="shared" si="31"/>
        <v>84720</v>
      </c>
      <c r="X52" s="3">
        <f t="shared" si="31"/>
        <v>84720</v>
      </c>
      <c r="Y52" s="3">
        <f t="shared" si="31"/>
        <v>84720</v>
      </c>
      <c r="Z52" s="3">
        <f t="shared" si="31"/>
        <v>84720</v>
      </c>
      <c r="AA52" s="3">
        <f t="shared" si="31"/>
        <v>84720</v>
      </c>
    </row>
    <row r="53" spans="1:27" x14ac:dyDescent="0.3">
      <c r="A53" s="786"/>
      <c r="B53" s="11" t="str">
        <f t="shared" si="19"/>
        <v>Water Heating</v>
      </c>
      <c r="C53" s="3">
        <v>0</v>
      </c>
      <c r="D53" s="3">
        <v>0</v>
      </c>
      <c r="E53" s="3">
        <v>0</v>
      </c>
      <c r="F53" s="3">
        <v>0</v>
      </c>
      <c r="G53" s="3">
        <f t="shared" ref="G53:AA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445">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row>
    <row r="54" spans="1:27" ht="15" customHeight="1" x14ac:dyDescent="0.3">
      <c r="A54" s="786"/>
      <c r="B54" s="11" t="str">
        <f t="shared" si="19"/>
        <v xml:space="preserve"> </v>
      </c>
      <c r="C54" s="3"/>
      <c r="D54" s="3"/>
      <c r="E54" s="3"/>
      <c r="F54" s="3"/>
      <c r="G54" s="3"/>
      <c r="H54" s="3"/>
      <c r="I54" s="3"/>
      <c r="J54" s="3"/>
      <c r="K54" s="3"/>
      <c r="L54" s="3"/>
      <c r="M54" s="3"/>
      <c r="N54" s="3"/>
      <c r="O54" s="3"/>
      <c r="P54" s="3"/>
      <c r="Q54" s="445"/>
      <c r="R54" s="3"/>
      <c r="S54" s="3"/>
      <c r="T54" s="3"/>
      <c r="U54" s="3"/>
      <c r="V54" s="3"/>
      <c r="W54" s="3"/>
      <c r="X54" s="3"/>
      <c r="Y54" s="3"/>
      <c r="Z54" s="3"/>
      <c r="AA54" s="3"/>
    </row>
    <row r="55" spans="1:27" ht="15" customHeight="1" thickBot="1" x14ac:dyDescent="0.35">
      <c r="A55" s="787"/>
      <c r="B55" s="258" t="str">
        <f t="shared" si="19"/>
        <v>Monthly kWh</v>
      </c>
      <c r="C55" s="259">
        <f>SUM(C41:C54)</f>
        <v>0</v>
      </c>
      <c r="D55" s="259">
        <f t="shared" ref="D55:AA55" si="33">SUM(D41:D54)</f>
        <v>0</v>
      </c>
      <c r="E55" s="259">
        <f t="shared" si="33"/>
        <v>0</v>
      </c>
      <c r="F55" s="259">
        <f t="shared" si="33"/>
        <v>0</v>
      </c>
      <c r="G55" s="259">
        <f t="shared" si="33"/>
        <v>0</v>
      </c>
      <c r="H55" s="259">
        <f t="shared" si="33"/>
        <v>0</v>
      </c>
      <c r="I55" s="259">
        <f t="shared" si="33"/>
        <v>0</v>
      </c>
      <c r="J55" s="259">
        <f t="shared" si="33"/>
        <v>0</v>
      </c>
      <c r="K55" s="259">
        <f t="shared" si="33"/>
        <v>0</v>
      </c>
      <c r="L55" s="259">
        <f t="shared" si="33"/>
        <v>0</v>
      </c>
      <c r="M55" s="259">
        <f t="shared" si="33"/>
        <v>0</v>
      </c>
      <c r="N55" s="259">
        <f t="shared" si="33"/>
        <v>0</v>
      </c>
      <c r="O55" s="259">
        <f t="shared" si="33"/>
        <v>0</v>
      </c>
      <c r="P55" s="259">
        <f t="shared" si="33"/>
        <v>0</v>
      </c>
      <c r="Q55" s="259">
        <f t="shared" si="33"/>
        <v>46559619.359999999</v>
      </c>
      <c r="R55" s="259">
        <f t="shared" si="33"/>
        <v>46559619.359999999</v>
      </c>
      <c r="S55" s="259">
        <f t="shared" si="33"/>
        <v>46559619.359999999</v>
      </c>
      <c r="T55" s="259">
        <f t="shared" si="33"/>
        <v>46559619.359999999</v>
      </c>
      <c r="U55" s="259">
        <f t="shared" si="33"/>
        <v>46559619.359999999</v>
      </c>
      <c r="V55" s="259">
        <f t="shared" si="33"/>
        <v>46559619.359999999</v>
      </c>
      <c r="W55" s="259">
        <f t="shared" si="33"/>
        <v>46559619.359999999</v>
      </c>
      <c r="X55" s="259">
        <f t="shared" si="33"/>
        <v>46559619.359999999</v>
      </c>
      <c r="Y55" s="259">
        <f t="shared" si="33"/>
        <v>46559619.359999999</v>
      </c>
      <c r="Z55" s="259">
        <f t="shared" si="33"/>
        <v>46559619.359999999</v>
      </c>
      <c r="AA55" s="259">
        <f t="shared" si="33"/>
        <v>46559619.359999999</v>
      </c>
    </row>
    <row r="56" spans="1:27" x14ac:dyDescent="0.3">
      <c r="A56" s="40"/>
      <c r="B56" s="141"/>
      <c r="C56" s="9"/>
      <c r="D56" s="31"/>
      <c r="E56" s="9"/>
      <c r="F56" s="31"/>
      <c r="G56" s="31"/>
      <c r="H56" s="9"/>
      <c r="I56" s="31"/>
      <c r="J56" s="31"/>
      <c r="K56" s="9"/>
      <c r="L56" s="31"/>
      <c r="M56" s="31"/>
      <c r="N56" s="9"/>
      <c r="O56" s="31"/>
      <c r="P56" s="31"/>
      <c r="Q56" s="9"/>
      <c r="R56" s="31"/>
      <c r="S56" s="31"/>
      <c r="T56" s="9"/>
      <c r="U56" s="31"/>
      <c r="V56" s="31"/>
      <c r="W56" s="9"/>
      <c r="X56" s="31"/>
      <c r="Y56" s="31"/>
      <c r="Z56" s="9"/>
      <c r="AA56" s="31"/>
    </row>
    <row r="57" spans="1:27" ht="15" thickBot="1" x14ac:dyDescent="0.35">
      <c r="A57" s="224" t="s">
        <v>191</v>
      </c>
      <c r="B57" s="225"/>
      <c r="C57" s="225"/>
      <c r="D57" s="225"/>
      <c r="E57" s="225"/>
      <c r="F57" s="225"/>
      <c r="G57" s="225"/>
      <c r="H57" s="225"/>
      <c r="I57" s="225"/>
      <c r="J57" s="225"/>
      <c r="K57" s="22"/>
      <c r="L57" s="23"/>
      <c r="M57" s="23"/>
      <c r="N57" s="22"/>
      <c r="O57" s="23"/>
      <c r="P57" s="23"/>
      <c r="Q57" s="22"/>
      <c r="R57" s="23"/>
      <c r="S57" s="23"/>
      <c r="T57" s="22"/>
      <c r="U57" s="23"/>
      <c r="V57" s="23"/>
      <c r="W57" s="22"/>
      <c r="X57" s="23"/>
      <c r="Y57" s="23"/>
      <c r="Z57" s="22"/>
      <c r="AA57" s="23"/>
    </row>
    <row r="58" spans="1:27" ht="16.2" thickBot="1" x14ac:dyDescent="0.35">
      <c r="A58" s="788" t="s">
        <v>17</v>
      </c>
      <c r="B58" s="17" t="s">
        <v>10</v>
      </c>
      <c r="C58" s="158">
        <f>C$4</f>
        <v>44197</v>
      </c>
      <c r="D58" s="158">
        <f t="shared" ref="D58:AA58" si="34">D$4</f>
        <v>44228</v>
      </c>
      <c r="E58" s="158">
        <f t="shared" si="34"/>
        <v>44256</v>
      </c>
      <c r="F58" s="158">
        <f t="shared" si="34"/>
        <v>44287</v>
      </c>
      <c r="G58" s="158">
        <f t="shared" si="34"/>
        <v>44317</v>
      </c>
      <c r="H58" s="158">
        <f t="shared" si="34"/>
        <v>44348</v>
      </c>
      <c r="I58" s="158">
        <f t="shared" si="34"/>
        <v>44378</v>
      </c>
      <c r="J58" s="158">
        <f t="shared" si="34"/>
        <v>44409</v>
      </c>
      <c r="K58" s="158">
        <f t="shared" si="34"/>
        <v>44440</v>
      </c>
      <c r="L58" s="158">
        <f t="shared" si="34"/>
        <v>44470</v>
      </c>
      <c r="M58" s="158">
        <f t="shared" si="34"/>
        <v>44501</v>
      </c>
      <c r="N58" s="158">
        <f t="shared" si="34"/>
        <v>44531</v>
      </c>
      <c r="O58" s="158">
        <f t="shared" si="34"/>
        <v>44562</v>
      </c>
      <c r="P58" s="158">
        <f t="shared" si="34"/>
        <v>44593</v>
      </c>
      <c r="Q58" s="158">
        <f t="shared" si="34"/>
        <v>44621</v>
      </c>
      <c r="R58" s="158">
        <f t="shared" si="34"/>
        <v>44652</v>
      </c>
      <c r="S58" s="158">
        <f t="shared" si="34"/>
        <v>44682</v>
      </c>
      <c r="T58" s="158">
        <f t="shared" si="34"/>
        <v>44713</v>
      </c>
      <c r="U58" s="158">
        <f t="shared" si="34"/>
        <v>44743</v>
      </c>
      <c r="V58" s="158">
        <f t="shared" si="34"/>
        <v>44774</v>
      </c>
      <c r="W58" s="158">
        <f t="shared" si="34"/>
        <v>44805</v>
      </c>
      <c r="X58" s="158">
        <f t="shared" si="34"/>
        <v>44835</v>
      </c>
      <c r="Y58" s="158">
        <f t="shared" si="34"/>
        <v>44866</v>
      </c>
      <c r="Z58" s="158">
        <f t="shared" si="34"/>
        <v>44896</v>
      </c>
      <c r="AA58" s="158">
        <f t="shared" si="34"/>
        <v>44927</v>
      </c>
    </row>
    <row r="59" spans="1:27" ht="15" customHeight="1" x14ac:dyDescent="0.3">
      <c r="A59" s="789"/>
      <c r="B59" s="13" t="str">
        <f t="shared" ref="B59:B72" si="35">B41</f>
        <v>Air Comp</v>
      </c>
      <c r="C59" s="26">
        <f>IF(C23=0,0,(C5*0.5)-C41)*C78*C93*C$2</f>
        <v>0</v>
      </c>
      <c r="D59" s="26">
        <f>IF(D23=0,0,((D5*0.5)+C23-D41)*D78*D93*D$2)</f>
        <v>153.23048639606813</v>
      </c>
      <c r="E59" s="26">
        <f t="shared" ref="E59:AA60" si="36">IF(E23=0,0,((E5*0.5)+D23-E41)*E78*E93*E$2)</f>
        <v>663.09170519108159</v>
      </c>
      <c r="F59" s="26">
        <f t="shared" si="36"/>
        <v>2167.1607790241501</v>
      </c>
      <c r="G59" s="26">
        <f t="shared" si="36"/>
        <v>4566.6921190260946</v>
      </c>
      <c r="H59" s="26">
        <f t="shared" si="36"/>
        <v>9226.6313936930874</v>
      </c>
      <c r="I59" s="26">
        <f t="shared" si="36"/>
        <v>9201.6911977555483</v>
      </c>
      <c r="J59" s="26">
        <f t="shared" si="36"/>
        <v>9902.3168230923839</v>
      </c>
      <c r="K59" s="26">
        <f t="shared" si="36"/>
        <v>9803.0499929008274</v>
      </c>
      <c r="L59" s="26">
        <f t="shared" si="36"/>
        <v>5620.6124960731777</v>
      </c>
      <c r="M59" s="26">
        <f t="shared" si="36"/>
        <v>6388.5525725443749</v>
      </c>
      <c r="N59" s="26">
        <f t="shared" si="36"/>
        <v>10344.254813171512</v>
      </c>
      <c r="O59" s="26">
        <f t="shared" si="36"/>
        <v>13556.609502020365</v>
      </c>
      <c r="P59" s="26">
        <f t="shared" si="36"/>
        <v>12653.145592780043</v>
      </c>
      <c r="Q59" s="26">
        <f t="shared" si="36"/>
        <v>9077.5671270206858</v>
      </c>
      <c r="R59" s="26">
        <f t="shared" si="36"/>
        <v>8203.6872695879374</v>
      </c>
      <c r="S59" s="26">
        <f t="shared" si="36"/>
        <v>9536.8146565795942</v>
      </c>
      <c r="T59" s="26">
        <f t="shared" si="36"/>
        <v>17066.931085520067</v>
      </c>
      <c r="U59" s="26">
        <f t="shared" si="36"/>
        <v>16905.597056002207</v>
      </c>
      <c r="V59" s="26">
        <f t="shared" si="36"/>
        <v>17451.359414352581</v>
      </c>
      <c r="W59" s="26">
        <f t="shared" si="36"/>
        <v>16599.889469856029</v>
      </c>
      <c r="X59" s="26">
        <f t="shared" si="36"/>
        <v>9269.9780044874187</v>
      </c>
      <c r="Y59" s="26">
        <f t="shared" si="36"/>
        <v>9084.1204430867601</v>
      </c>
      <c r="Z59" s="26">
        <f t="shared" si="36"/>
        <v>8711.01886235436</v>
      </c>
      <c r="AA59" s="26">
        <f t="shared" si="36"/>
        <v>8523.2259702359934</v>
      </c>
    </row>
    <row r="60" spans="1:27" ht="15.6" x14ac:dyDescent="0.3">
      <c r="A60" s="789"/>
      <c r="B60" s="13" t="str">
        <f t="shared" si="35"/>
        <v>Building Shell</v>
      </c>
      <c r="C60" s="26">
        <f t="shared" ref="C60:C71" si="37">IF(C24=0,0,(C6*0.5)-C42)*C79*C94*C$2</f>
        <v>0</v>
      </c>
      <c r="D60" s="26">
        <f t="shared" ref="D60:S71" si="38">IF(D24=0,0,((D6*0.5)+C24-D42)*D79*D94*D$2)</f>
        <v>0</v>
      </c>
      <c r="E60" s="26">
        <f t="shared" si="38"/>
        <v>0</v>
      </c>
      <c r="F60" s="26">
        <f t="shared" si="38"/>
        <v>0</v>
      </c>
      <c r="G60" s="26">
        <f t="shared" si="38"/>
        <v>105.73640632230479</v>
      </c>
      <c r="H60" s="26">
        <f t="shared" si="38"/>
        <v>1008.5189299696366</v>
      </c>
      <c r="I60" s="26">
        <f t="shared" si="38"/>
        <v>1272.3853531171976</v>
      </c>
      <c r="J60" s="26">
        <f t="shared" si="38"/>
        <v>1245.1386706616536</v>
      </c>
      <c r="K60" s="26">
        <f t="shared" si="38"/>
        <v>537.48311211660598</v>
      </c>
      <c r="L60" s="26">
        <f t="shared" si="38"/>
        <v>152.81284651254543</v>
      </c>
      <c r="M60" s="26">
        <f t="shared" si="38"/>
        <v>305.80605826444958</v>
      </c>
      <c r="N60" s="26">
        <f t="shared" si="38"/>
        <v>702.91437122741831</v>
      </c>
      <c r="O60" s="26">
        <f t="shared" si="38"/>
        <v>920.26001933360158</v>
      </c>
      <c r="P60" s="26">
        <f t="shared" si="38"/>
        <v>816.0591959024556</v>
      </c>
      <c r="Q60" s="26">
        <f t="shared" si="38"/>
        <v>370.95499035847337</v>
      </c>
      <c r="R60" s="26">
        <f t="shared" si="38"/>
        <v>188.83401437271556</v>
      </c>
      <c r="S60" s="26">
        <f t="shared" si="38"/>
        <v>253.90719265260134</v>
      </c>
      <c r="T60" s="26">
        <f t="shared" si="36"/>
        <v>1210.8895088842198</v>
      </c>
      <c r="U60" s="26">
        <f t="shared" si="36"/>
        <v>1527.7036747281916</v>
      </c>
      <c r="V60" s="26">
        <f t="shared" si="36"/>
        <v>1494.9896413502449</v>
      </c>
      <c r="W60" s="26">
        <f t="shared" si="36"/>
        <v>645.33509716474396</v>
      </c>
      <c r="X60" s="26">
        <f t="shared" si="36"/>
        <v>183.47644963922164</v>
      </c>
      <c r="Y60" s="26">
        <f t="shared" si="36"/>
        <v>318.35015248814079</v>
      </c>
      <c r="Z60" s="26">
        <f t="shared" si="36"/>
        <v>481.25156196472318</v>
      </c>
      <c r="AA60" s="26">
        <f t="shared" si="36"/>
        <v>502.08568344099376</v>
      </c>
    </row>
    <row r="61" spans="1:27" ht="15.6" x14ac:dyDescent="0.3">
      <c r="A61" s="789"/>
      <c r="B61" s="13" t="str">
        <f t="shared" si="35"/>
        <v>Cooking</v>
      </c>
      <c r="C61" s="26">
        <f t="shared" si="37"/>
        <v>0</v>
      </c>
      <c r="D61" s="26">
        <f t="shared" si="38"/>
        <v>0</v>
      </c>
      <c r="E61" s="26">
        <f t="shared" ref="E61:AA64" si="39">IF(E25=0,0,((E7*0.5)+D25-E43)*E80*E95*E$2)</f>
        <v>0</v>
      </c>
      <c r="F61" s="26">
        <f t="shared" si="39"/>
        <v>0</v>
      </c>
      <c r="G61" s="26">
        <f t="shared" si="39"/>
        <v>0</v>
      </c>
      <c r="H61" s="26">
        <f t="shared" si="39"/>
        <v>21.825757540215303</v>
      </c>
      <c r="I61" s="26">
        <f t="shared" si="39"/>
        <v>43.304979943958109</v>
      </c>
      <c r="J61" s="26">
        <f t="shared" si="39"/>
        <v>44.804087297333993</v>
      </c>
      <c r="K61" s="26">
        <f t="shared" si="39"/>
        <v>41.791062835619989</v>
      </c>
      <c r="L61" s="26">
        <f t="shared" si="39"/>
        <v>22.980446632004405</v>
      </c>
      <c r="M61" s="26">
        <f t="shared" si="39"/>
        <v>27.317159383872877</v>
      </c>
      <c r="N61" s="26">
        <f t="shared" si="39"/>
        <v>54.795801376707573</v>
      </c>
      <c r="O61" s="26">
        <f t="shared" si="39"/>
        <v>76.13155121684575</v>
      </c>
      <c r="P61" s="26">
        <f t="shared" si="39"/>
        <v>70.19330820860057</v>
      </c>
      <c r="Q61" s="26">
        <f t="shared" si="39"/>
        <v>54.775810913105204</v>
      </c>
      <c r="R61" s="26">
        <f t="shared" si="39"/>
        <v>51.332146530078241</v>
      </c>
      <c r="S61" s="26">
        <f t="shared" si="39"/>
        <v>64.219157623193681</v>
      </c>
      <c r="T61" s="26">
        <f t="shared" si="39"/>
        <v>118.72650691443114</v>
      </c>
      <c r="U61" s="26">
        <f t="shared" si="39"/>
        <v>117.78397591176864</v>
      </c>
      <c r="V61" s="26">
        <f t="shared" si="39"/>
        <v>121.86135510990442</v>
      </c>
      <c r="W61" s="26">
        <f t="shared" si="39"/>
        <v>113.66631608484639</v>
      </c>
      <c r="X61" s="26">
        <f t="shared" si="39"/>
        <v>62.503859280122654</v>
      </c>
      <c r="Y61" s="26">
        <f t="shared" si="39"/>
        <v>59.879082348276171</v>
      </c>
      <c r="Z61" s="26">
        <f t="shared" si="39"/>
        <v>57.30547291406203</v>
      </c>
      <c r="AA61" s="26">
        <f t="shared" si="39"/>
        <v>55.66537288056896</v>
      </c>
    </row>
    <row r="62" spans="1:27" ht="15.6" x14ac:dyDescent="0.3">
      <c r="A62" s="789"/>
      <c r="B62" s="13" t="str">
        <f t="shared" si="35"/>
        <v>Cooling</v>
      </c>
      <c r="C62" s="26">
        <f t="shared" si="37"/>
        <v>0</v>
      </c>
      <c r="D62" s="26">
        <f t="shared" si="38"/>
        <v>0.20277909224559998</v>
      </c>
      <c r="E62" s="26">
        <f t="shared" si="39"/>
        <v>43.444298938820403</v>
      </c>
      <c r="F62" s="26">
        <f t="shared" si="39"/>
        <v>476.02720815507757</v>
      </c>
      <c r="G62" s="26">
        <f t="shared" si="39"/>
        <v>2929.8254846663694</v>
      </c>
      <c r="H62" s="26">
        <f t="shared" si="39"/>
        <v>25293.857368696819</v>
      </c>
      <c r="I62" s="26">
        <f t="shared" si="39"/>
        <v>51410.079313435948</v>
      </c>
      <c r="J62" s="26">
        <f t="shared" si="39"/>
        <v>64938.574382531915</v>
      </c>
      <c r="K62" s="26">
        <f t="shared" si="39"/>
        <v>29206.570061702099</v>
      </c>
      <c r="L62" s="26">
        <f t="shared" si="39"/>
        <v>2524.2173962711886</v>
      </c>
      <c r="M62" s="26">
        <f t="shared" si="39"/>
        <v>664.92110612234717</v>
      </c>
      <c r="N62" s="26">
        <f t="shared" si="39"/>
        <v>10.751854108135463</v>
      </c>
      <c r="O62" s="26">
        <f t="shared" si="39"/>
        <v>1.2690680274226176</v>
      </c>
      <c r="P62" s="26">
        <f t="shared" si="39"/>
        <v>53.590745704422346</v>
      </c>
      <c r="Q62" s="26">
        <f t="shared" si="39"/>
        <v>965.24060160040995</v>
      </c>
      <c r="R62" s="26">
        <f t="shared" si="39"/>
        <v>4028.9371427209412</v>
      </c>
      <c r="S62" s="26">
        <f t="shared" si="39"/>
        <v>15189.21790729914</v>
      </c>
      <c r="T62" s="26">
        <f t="shared" si="39"/>
        <v>89906.901032498994</v>
      </c>
      <c r="U62" s="26">
        <f t="shared" si="39"/>
        <v>114051.18987275838</v>
      </c>
      <c r="V62" s="26">
        <f t="shared" si="39"/>
        <v>111440.62588313301</v>
      </c>
      <c r="W62" s="26">
        <f t="shared" si="39"/>
        <v>46284.554563685233</v>
      </c>
      <c r="X62" s="26">
        <f t="shared" si="39"/>
        <v>3694.3452772097717</v>
      </c>
      <c r="Y62" s="26">
        <f t="shared" si="39"/>
        <v>822.84984220327794</v>
      </c>
      <c r="Z62" s="26">
        <f t="shared" si="39"/>
        <v>8.3530279049779672</v>
      </c>
      <c r="AA62" s="26">
        <f t="shared" si="39"/>
        <v>0.76340678239961757</v>
      </c>
    </row>
    <row r="63" spans="1:27" ht="15.6" x14ac:dyDescent="0.3">
      <c r="A63" s="789"/>
      <c r="B63" s="13" t="str">
        <f t="shared" si="35"/>
        <v>Ext Lighting</v>
      </c>
      <c r="C63" s="26">
        <f t="shared" si="37"/>
        <v>0</v>
      </c>
      <c r="D63" s="26">
        <f t="shared" si="38"/>
        <v>8.2947024059255998</v>
      </c>
      <c r="E63" s="26">
        <f t="shared" si="39"/>
        <v>14.629377011260049</v>
      </c>
      <c r="F63" s="26">
        <f t="shared" si="39"/>
        <v>14.579471294333398</v>
      </c>
      <c r="G63" s="26">
        <f t="shared" si="39"/>
        <v>17.615989175477846</v>
      </c>
      <c r="H63" s="26">
        <f t="shared" si="39"/>
        <v>23.214634118688</v>
      </c>
      <c r="I63" s="26">
        <f t="shared" si="39"/>
        <v>29.199565568299192</v>
      </c>
      <c r="J63" s="26">
        <f t="shared" si="39"/>
        <v>23.94648544036065</v>
      </c>
      <c r="K63" s="26">
        <f t="shared" si="39"/>
        <v>28.714853156522395</v>
      </c>
      <c r="L63" s="26">
        <f t="shared" si="39"/>
        <v>20.736118585150649</v>
      </c>
      <c r="M63" s="26">
        <f t="shared" si="39"/>
        <v>79.510984862315993</v>
      </c>
      <c r="N63" s="26">
        <f t="shared" si="39"/>
        <v>392.89138330244958</v>
      </c>
      <c r="O63" s="26">
        <f t="shared" si="39"/>
        <v>678.5877611893859</v>
      </c>
      <c r="P63" s="26">
        <f t="shared" si="39"/>
        <v>538.11127802388091</v>
      </c>
      <c r="Q63" s="26">
        <f t="shared" si="39"/>
        <v>459.90439014345634</v>
      </c>
      <c r="R63" s="26">
        <f t="shared" si="39"/>
        <v>458.33550185175682</v>
      </c>
      <c r="S63" s="26">
        <f t="shared" si="39"/>
        <v>553.79465251911347</v>
      </c>
      <c r="T63" s="26">
        <f t="shared" si="39"/>
        <v>729.79950810899857</v>
      </c>
      <c r="U63" s="26">
        <f t="shared" si="39"/>
        <v>917.94807016090738</v>
      </c>
      <c r="V63" s="26">
        <f t="shared" si="39"/>
        <v>752.80675137783237</v>
      </c>
      <c r="W63" s="26">
        <f t="shared" si="39"/>
        <v>902.7101440372187</v>
      </c>
      <c r="X63" s="26">
        <f t="shared" si="39"/>
        <v>651.8823026097333</v>
      </c>
      <c r="Y63" s="26">
        <f t="shared" si="39"/>
        <v>581.60137370614689</v>
      </c>
      <c r="Z63" s="26">
        <f t="shared" si="39"/>
        <v>617.06445056810423</v>
      </c>
      <c r="AA63" s="26">
        <f t="shared" si="39"/>
        <v>657.66761412969367</v>
      </c>
    </row>
    <row r="64" spans="1:27" ht="15.6" x14ac:dyDescent="0.3">
      <c r="A64" s="789"/>
      <c r="B64" s="13" t="str">
        <f t="shared" si="35"/>
        <v>Heating</v>
      </c>
      <c r="C64" s="26">
        <f t="shared" si="37"/>
        <v>0</v>
      </c>
      <c r="D64" s="26">
        <f t="shared" si="38"/>
        <v>0</v>
      </c>
      <c r="E64" s="26">
        <f t="shared" si="39"/>
        <v>0</v>
      </c>
      <c r="F64" s="26">
        <f t="shared" si="39"/>
        <v>0</v>
      </c>
      <c r="G64" s="26">
        <f t="shared" si="39"/>
        <v>0</v>
      </c>
      <c r="H64" s="26">
        <f t="shared" si="39"/>
        <v>0</v>
      </c>
      <c r="I64" s="26">
        <f t="shared" si="39"/>
        <v>0</v>
      </c>
      <c r="J64" s="26">
        <f t="shared" si="39"/>
        <v>0</v>
      </c>
      <c r="K64" s="26">
        <f t="shared" si="39"/>
        <v>0</v>
      </c>
      <c r="L64" s="26">
        <f t="shared" si="39"/>
        <v>0</v>
      </c>
      <c r="M64" s="26">
        <f t="shared" si="39"/>
        <v>0</v>
      </c>
      <c r="N64" s="26">
        <f t="shared" si="39"/>
        <v>0</v>
      </c>
      <c r="O64" s="26">
        <f t="shared" si="39"/>
        <v>0</v>
      </c>
      <c r="P64" s="26">
        <f t="shared" si="39"/>
        <v>0</v>
      </c>
      <c r="Q64" s="26">
        <f t="shared" si="39"/>
        <v>0</v>
      </c>
      <c r="R64" s="26">
        <f t="shared" si="39"/>
        <v>0</v>
      </c>
      <c r="S64" s="26">
        <f t="shared" si="39"/>
        <v>0</v>
      </c>
      <c r="T64" s="26">
        <f t="shared" si="39"/>
        <v>0</v>
      </c>
      <c r="U64" s="26">
        <f t="shared" si="39"/>
        <v>0</v>
      </c>
      <c r="V64" s="26">
        <f t="shared" si="39"/>
        <v>0</v>
      </c>
      <c r="W64" s="26">
        <f t="shared" si="39"/>
        <v>0</v>
      </c>
      <c r="X64" s="26">
        <f t="shared" si="39"/>
        <v>0</v>
      </c>
      <c r="Y64" s="26">
        <f t="shared" si="39"/>
        <v>0</v>
      </c>
      <c r="Z64" s="26">
        <f t="shared" si="39"/>
        <v>0</v>
      </c>
      <c r="AA64" s="26">
        <f t="shared" si="39"/>
        <v>0</v>
      </c>
    </row>
    <row r="65" spans="1:29" ht="15.6" x14ac:dyDescent="0.3">
      <c r="A65" s="789"/>
      <c r="B65" s="13" t="str">
        <f t="shared" si="35"/>
        <v>HVAC</v>
      </c>
      <c r="C65" s="26">
        <f t="shared" si="37"/>
        <v>0</v>
      </c>
      <c r="D65" s="26">
        <f t="shared" si="38"/>
        <v>69.525029242853606</v>
      </c>
      <c r="E65" s="26">
        <f t="shared" ref="E65:AA68" si="40">IF(E29=0,0,((E11*0.5)+D29-E47)*E84*E99*E$2)</f>
        <v>978.18934076615255</v>
      </c>
      <c r="F65" s="26">
        <f t="shared" si="40"/>
        <v>1057.3652319434862</v>
      </c>
      <c r="G65" s="26">
        <f t="shared" si="40"/>
        <v>2213.1916327753847</v>
      </c>
      <c r="H65" s="26">
        <f t="shared" si="40"/>
        <v>16174.984287022702</v>
      </c>
      <c r="I65" s="26">
        <f t="shared" si="40"/>
        <v>56798.924552910335</v>
      </c>
      <c r="J65" s="26">
        <f t="shared" si="40"/>
        <v>91380.561422179249</v>
      </c>
      <c r="K65" s="26">
        <f t="shared" si="40"/>
        <v>51499.531294299173</v>
      </c>
      <c r="L65" s="26">
        <f t="shared" si="40"/>
        <v>18532.322331540432</v>
      </c>
      <c r="M65" s="26">
        <f t="shared" si="40"/>
        <v>35664.271345372123</v>
      </c>
      <c r="N65" s="26">
        <f t="shared" si="40"/>
        <v>69516.807996007396</v>
      </c>
      <c r="O65" s="26">
        <f t="shared" si="40"/>
        <v>85686.625521930982</v>
      </c>
      <c r="P65" s="26">
        <f t="shared" si="40"/>
        <v>75984.349264306482</v>
      </c>
      <c r="Q65" s="26">
        <f t="shared" si="40"/>
        <v>27623.693435620291</v>
      </c>
      <c r="R65" s="26">
        <f t="shared" si="40"/>
        <v>14061.794715872758</v>
      </c>
      <c r="S65" s="26">
        <f t="shared" si="40"/>
        <v>18907.561923231129</v>
      </c>
      <c r="T65" s="26">
        <f t="shared" si="40"/>
        <v>90170.617587602028</v>
      </c>
      <c r="U65" s="26">
        <f t="shared" si="40"/>
        <v>113762.63716086223</v>
      </c>
      <c r="V65" s="26">
        <f t="shared" si="40"/>
        <v>111326.53991843997</v>
      </c>
      <c r="W65" s="26">
        <f t="shared" si="40"/>
        <v>48055.800166209912</v>
      </c>
      <c r="X65" s="26">
        <f t="shared" si="40"/>
        <v>13662.836002265725</v>
      </c>
      <c r="Y65" s="26">
        <f t="shared" si="40"/>
        <v>23706.399013576451</v>
      </c>
      <c r="Z65" s="26">
        <f t="shared" si="40"/>
        <v>35837.085249292089</v>
      </c>
      <c r="AA65" s="26">
        <f t="shared" si="40"/>
        <v>37388.527876077678</v>
      </c>
    </row>
    <row r="66" spans="1:29" ht="15.6" x14ac:dyDescent="0.3">
      <c r="A66" s="789"/>
      <c r="B66" s="13" t="str">
        <f t="shared" si="35"/>
        <v>Lighting</v>
      </c>
      <c r="C66" s="26">
        <f t="shared" si="37"/>
        <v>0</v>
      </c>
      <c r="D66" s="26">
        <f t="shared" si="38"/>
        <v>2293.9344315351823</v>
      </c>
      <c r="E66" s="26">
        <f t="shared" si="40"/>
        <v>8120.197184219609</v>
      </c>
      <c r="F66" s="26">
        <f t="shared" si="40"/>
        <v>13477.619587023379</v>
      </c>
      <c r="G66" s="26">
        <f t="shared" si="40"/>
        <v>25122.449173251433</v>
      </c>
      <c r="H66" s="26">
        <f t="shared" si="40"/>
        <v>51605.188618756962</v>
      </c>
      <c r="I66" s="26">
        <f t="shared" si="40"/>
        <v>84208.350055361007</v>
      </c>
      <c r="J66" s="26">
        <f>IF(J30=0,0,((J12*0.5)+I30-J48)*J85*J100*J$2)</f>
        <v>87206.035241676815</v>
      </c>
      <c r="K66" s="26">
        <f t="shared" si="40"/>
        <v>106536.34783895583</v>
      </c>
      <c r="L66" s="26">
        <f t="shared" si="40"/>
        <v>80524.573487009373</v>
      </c>
      <c r="M66" s="26">
        <f t="shared" si="40"/>
        <v>75340.510032945705</v>
      </c>
      <c r="N66" s="26">
        <f t="shared" si="40"/>
        <v>107038.38812264807</v>
      </c>
      <c r="O66" s="26">
        <f t="shared" si="40"/>
        <v>147990.05009949434</v>
      </c>
      <c r="P66" s="26">
        <f t="shared" si="40"/>
        <v>115418.47580434754</v>
      </c>
      <c r="Q66" s="26">
        <f t="shared" si="40"/>
        <v>70342.723149229379</v>
      </c>
      <c r="R66" s="26">
        <f t="shared" si="40"/>
        <v>68477.194436636564</v>
      </c>
      <c r="S66" s="26">
        <f t="shared" si="40"/>
        <v>91134.629682550309</v>
      </c>
      <c r="T66" s="26">
        <f t="shared" si="40"/>
        <v>137360.94963374815</v>
      </c>
      <c r="U66" s="26">
        <f t="shared" si="40"/>
        <v>168589.95707787375</v>
      </c>
      <c r="V66" s="26">
        <f t="shared" si="40"/>
        <v>139248.02456780753</v>
      </c>
      <c r="W66" s="26">
        <f t="shared" si="40"/>
        <v>138673.1386603672</v>
      </c>
      <c r="X66" s="26">
        <f t="shared" si="40"/>
        <v>88849.330699263141</v>
      </c>
      <c r="Y66" s="26">
        <f t="shared" si="40"/>
        <v>71415.426013020449</v>
      </c>
      <c r="Z66" s="26">
        <f t="shared" si="40"/>
        <v>71579.101773700764</v>
      </c>
      <c r="AA66" s="26">
        <f t="shared" si="40"/>
        <v>80136.289068713842</v>
      </c>
    </row>
    <row r="67" spans="1:29" ht="15.6" x14ac:dyDescent="0.3">
      <c r="A67" s="789"/>
      <c r="B67" s="13" t="str">
        <f t="shared" si="35"/>
        <v>Miscellaneous</v>
      </c>
      <c r="C67" s="26">
        <f t="shared" si="37"/>
        <v>0</v>
      </c>
      <c r="D67" s="26">
        <f t="shared" si="38"/>
        <v>0</v>
      </c>
      <c r="E67" s="26">
        <f t="shared" si="40"/>
        <v>0</v>
      </c>
      <c r="F67" s="26">
        <f t="shared" si="40"/>
        <v>0</v>
      </c>
      <c r="G67" s="26">
        <f t="shared" si="40"/>
        <v>0</v>
      </c>
      <c r="H67" s="26">
        <f t="shared" si="40"/>
        <v>6.7151038987767491</v>
      </c>
      <c r="I67" s="26">
        <f t="shared" si="40"/>
        <v>113.07764016049798</v>
      </c>
      <c r="J67" s="26">
        <f t="shared" si="40"/>
        <v>235.81487349433345</v>
      </c>
      <c r="K67" s="26">
        <f t="shared" si="40"/>
        <v>239.61546292893118</v>
      </c>
      <c r="L67" s="26">
        <f t="shared" si="40"/>
        <v>133.8099313805568</v>
      </c>
      <c r="M67" s="26">
        <f t="shared" si="40"/>
        <v>192.48815055075568</v>
      </c>
      <c r="N67" s="26">
        <f t="shared" si="40"/>
        <v>465.04153024450994</v>
      </c>
      <c r="O67" s="26">
        <f t="shared" si="40"/>
        <v>671.85686118408921</v>
      </c>
      <c r="P67" s="26">
        <f t="shared" si="40"/>
        <v>627.08177002542993</v>
      </c>
      <c r="Q67" s="26">
        <f t="shared" si="40"/>
        <v>584.52115965934024</v>
      </c>
      <c r="R67" s="26">
        <f t="shared" si="40"/>
        <v>528.25043640034551</v>
      </c>
      <c r="S67" s="26">
        <f t="shared" si="40"/>
        <v>614.09294853098743</v>
      </c>
      <c r="T67" s="26">
        <f t="shared" si="40"/>
        <v>1098.9709258375281</v>
      </c>
      <c r="U67" s="26">
        <f t="shared" si="40"/>
        <v>1088.5823324284429</v>
      </c>
      <c r="V67" s="26">
        <f t="shared" si="40"/>
        <v>1123.7249694519467</v>
      </c>
      <c r="W67" s="26">
        <f t="shared" si="40"/>
        <v>1068.8972614980482</v>
      </c>
      <c r="X67" s="26">
        <f t="shared" si="40"/>
        <v>596.91084817986336</v>
      </c>
      <c r="Y67" s="26">
        <f t="shared" si="40"/>
        <v>584.94313967369374</v>
      </c>
      <c r="Z67" s="26">
        <f t="shared" si="40"/>
        <v>560.91844609789291</v>
      </c>
      <c r="AA67" s="26">
        <f t="shared" si="40"/>
        <v>548.82611810506921</v>
      </c>
    </row>
    <row r="68" spans="1:29" ht="15.75" customHeight="1" x14ac:dyDescent="0.3">
      <c r="A68" s="789"/>
      <c r="B68" s="13" t="str">
        <f t="shared" si="35"/>
        <v>Motors</v>
      </c>
      <c r="C68" s="26">
        <f t="shared" si="37"/>
        <v>0</v>
      </c>
      <c r="D68" s="26">
        <f t="shared" si="38"/>
        <v>0</v>
      </c>
      <c r="E68" s="26">
        <f t="shared" si="40"/>
        <v>0</v>
      </c>
      <c r="F68" s="26">
        <f t="shared" si="40"/>
        <v>70.970328996700005</v>
      </c>
      <c r="G68" s="26">
        <f t="shared" si="40"/>
        <v>165.00650293364998</v>
      </c>
      <c r="H68" s="26">
        <f t="shared" si="40"/>
        <v>295.29300040326996</v>
      </c>
      <c r="I68" s="26">
        <f t="shared" si="40"/>
        <v>456.90391194980992</v>
      </c>
      <c r="J68" s="26">
        <f t="shared" si="40"/>
        <v>641.36382518266646</v>
      </c>
      <c r="K68" s="26">
        <f t="shared" si="40"/>
        <v>610.07101826349594</v>
      </c>
      <c r="L68" s="26">
        <f t="shared" si="40"/>
        <v>340.68569738054401</v>
      </c>
      <c r="M68" s="26">
        <f t="shared" si="40"/>
        <v>496.08036239278215</v>
      </c>
      <c r="N68" s="26">
        <f t="shared" si="40"/>
        <v>1282.1370656649674</v>
      </c>
      <c r="O68" s="26">
        <f t="shared" si="40"/>
        <v>1891.334464330987</v>
      </c>
      <c r="P68" s="26">
        <f t="shared" si="40"/>
        <v>1765.2887573589917</v>
      </c>
      <c r="Q68" s="26">
        <f t="shared" si="40"/>
        <v>1680.7304516860463</v>
      </c>
      <c r="R68" s="26">
        <f t="shared" si="40"/>
        <v>1518.9297767970313</v>
      </c>
      <c r="S68" s="26">
        <f t="shared" si="40"/>
        <v>1765.7610878675907</v>
      </c>
      <c r="T68" s="26">
        <f t="shared" si="40"/>
        <v>3159.9778212464003</v>
      </c>
      <c r="U68" s="26">
        <f t="shared" si="40"/>
        <v>3130.1064898081845</v>
      </c>
      <c r="V68" s="26">
        <f t="shared" si="40"/>
        <v>3231.1555266512223</v>
      </c>
      <c r="W68" s="26">
        <f t="shared" si="40"/>
        <v>3073.504093796385</v>
      </c>
      <c r="X68" s="26">
        <f t="shared" si="40"/>
        <v>1716.3557262192799</v>
      </c>
      <c r="Y68" s="26">
        <f t="shared" si="40"/>
        <v>1681.9438117986899</v>
      </c>
      <c r="Z68" s="26">
        <f t="shared" si="40"/>
        <v>1612.863277385175</v>
      </c>
      <c r="AA68" s="26">
        <f t="shared" si="40"/>
        <v>1578.0930324531369</v>
      </c>
    </row>
    <row r="69" spans="1:29" ht="15.6" x14ac:dyDescent="0.3">
      <c r="A69" s="789"/>
      <c r="B69" s="13" t="str">
        <f t="shared" si="35"/>
        <v>Process</v>
      </c>
      <c r="C69" s="26">
        <f t="shared" si="37"/>
        <v>0</v>
      </c>
      <c r="D69" s="26">
        <f t="shared" si="38"/>
        <v>0</v>
      </c>
      <c r="E69" s="26">
        <f t="shared" ref="E69:AA71" si="41">IF(E33=0,0,((E15*0.5)+D33-E51)*E88*E103*E$2)</f>
        <v>0</v>
      </c>
      <c r="F69" s="26">
        <f t="shared" si="41"/>
        <v>0</v>
      </c>
      <c r="G69" s="26">
        <f t="shared" si="41"/>
        <v>0</v>
      </c>
      <c r="H69" s="26">
        <f t="shared" si="41"/>
        <v>0</v>
      </c>
      <c r="I69" s="26">
        <f t="shared" si="41"/>
        <v>0</v>
      </c>
      <c r="J69" s="26">
        <f t="shared" si="41"/>
        <v>0</v>
      </c>
      <c r="K69" s="26">
        <f t="shared" si="41"/>
        <v>0</v>
      </c>
      <c r="L69" s="26">
        <f t="shared" si="41"/>
        <v>0</v>
      </c>
      <c r="M69" s="26">
        <f t="shared" si="41"/>
        <v>0</v>
      </c>
      <c r="N69" s="26">
        <f t="shared" si="41"/>
        <v>0</v>
      </c>
      <c r="O69" s="26">
        <f t="shared" si="41"/>
        <v>0</v>
      </c>
      <c r="P69" s="26">
        <f t="shared" si="41"/>
        <v>0</v>
      </c>
      <c r="Q69" s="26">
        <f t="shared" si="41"/>
        <v>0</v>
      </c>
      <c r="R69" s="26">
        <f t="shared" si="41"/>
        <v>0</v>
      </c>
      <c r="S69" s="26">
        <f t="shared" si="41"/>
        <v>0</v>
      </c>
      <c r="T69" s="26">
        <f t="shared" si="41"/>
        <v>0</v>
      </c>
      <c r="U69" s="26">
        <f t="shared" si="41"/>
        <v>0</v>
      </c>
      <c r="V69" s="26">
        <f t="shared" si="41"/>
        <v>0</v>
      </c>
      <c r="W69" s="26">
        <f t="shared" si="41"/>
        <v>0</v>
      </c>
      <c r="X69" s="26">
        <f t="shared" si="41"/>
        <v>0</v>
      </c>
      <c r="Y69" s="26">
        <f t="shared" si="41"/>
        <v>0</v>
      </c>
      <c r="Z69" s="26">
        <f t="shared" si="41"/>
        <v>0</v>
      </c>
      <c r="AA69" s="26">
        <f t="shared" si="41"/>
        <v>0</v>
      </c>
    </row>
    <row r="70" spans="1:29" ht="15.6" x14ac:dyDescent="0.3">
      <c r="A70" s="789"/>
      <c r="B70" s="13" t="str">
        <f t="shared" si="35"/>
        <v>Refrigeration</v>
      </c>
      <c r="C70" s="26">
        <f t="shared" si="37"/>
        <v>0</v>
      </c>
      <c r="D70" s="26">
        <f t="shared" si="38"/>
        <v>0</v>
      </c>
      <c r="E70" s="26">
        <f t="shared" si="41"/>
        <v>0</v>
      </c>
      <c r="F70" s="26">
        <f t="shared" si="41"/>
        <v>0</v>
      </c>
      <c r="G70" s="26">
        <f t="shared" si="41"/>
        <v>0</v>
      </c>
      <c r="H70" s="26">
        <f t="shared" si="41"/>
        <v>0.89099928798249994</v>
      </c>
      <c r="I70" s="26">
        <f t="shared" si="41"/>
        <v>182.96708975456247</v>
      </c>
      <c r="J70" s="26">
        <f t="shared" si="41"/>
        <v>375.288936350185</v>
      </c>
      <c r="K70" s="26">
        <f t="shared" si="41"/>
        <v>363.95521135121101</v>
      </c>
      <c r="L70" s="26">
        <f t="shared" si="41"/>
        <v>209.64496387681197</v>
      </c>
      <c r="M70" s="26">
        <f t="shared" si="41"/>
        <v>1970.625759017832</v>
      </c>
      <c r="N70" s="26">
        <f t="shared" si="41"/>
        <v>8039.0583399185634</v>
      </c>
      <c r="O70" s="26">
        <f t="shared" si="41"/>
        <v>12279.270292713483</v>
      </c>
      <c r="P70" s="26">
        <f t="shared" si="41"/>
        <v>11401.449425807601</v>
      </c>
      <c r="Q70" s="26">
        <f t="shared" si="41"/>
        <v>12626.31536653156</v>
      </c>
      <c r="R70" s="26">
        <f t="shared" si="41"/>
        <v>12336.382790511661</v>
      </c>
      <c r="S70" s="26">
        <f t="shared" si="41"/>
        <v>13782.816019739939</v>
      </c>
      <c r="T70" s="26">
        <f t="shared" si="41"/>
        <v>25154.670931978799</v>
      </c>
      <c r="U70" s="26">
        <f t="shared" si="41"/>
        <v>25181.508371407333</v>
      </c>
      <c r="V70" s="26">
        <f t="shared" si="41"/>
        <v>25951.762276687248</v>
      </c>
      <c r="W70" s="26">
        <f t="shared" si="41"/>
        <v>24059.193331475119</v>
      </c>
      <c r="X70" s="26">
        <f t="shared" si="41"/>
        <v>13273.741979722348</v>
      </c>
      <c r="Y70" s="26">
        <f t="shared" si="41"/>
        <v>12890.698980348972</v>
      </c>
      <c r="Z70" s="26">
        <f t="shared" si="41"/>
        <v>12313.377603540292</v>
      </c>
      <c r="AA70" s="26">
        <f t="shared" si="41"/>
        <v>12088.347404590657</v>
      </c>
    </row>
    <row r="71" spans="1:29" ht="15.6" x14ac:dyDescent="0.3">
      <c r="A71" s="789"/>
      <c r="B71" s="13" t="str">
        <f t="shared" si="35"/>
        <v>Water Heating</v>
      </c>
      <c r="C71" s="26">
        <f t="shared" si="37"/>
        <v>0</v>
      </c>
      <c r="D71" s="26">
        <f t="shared" si="38"/>
        <v>0</v>
      </c>
      <c r="E71" s="26">
        <f t="shared" si="41"/>
        <v>0</v>
      </c>
      <c r="F71" s="26">
        <f t="shared" si="41"/>
        <v>0</v>
      </c>
      <c r="G71" s="26">
        <f t="shared" si="41"/>
        <v>0</v>
      </c>
      <c r="H71" s="26">
        <f t="shared" si="41"/>
        <v>0</v>
      </c>
      <c r="I71" s="26">
        <f t="shared" si="41"/>
        <v>0</v>
      </c>
      <c r="J71" s="26">
        <f t="shared" si="41"/>
        <v>0</v>
      </c>
      <c r="K71" s="26">
        <f t="shared" si="41"/>
        <v>0</v>
      </c>
      <c r="L71" s="26">
        <f t="shared" si="41"/>
        <v>0</v>
      </c>
      <c r="M71" s="26">
        <f t="shared" si="41"/>
        <v>33.802521223254736</v>
      </c>
      <c r="N71" s="26">
        <f t="shared" si="41"/>
        <v>201.05429484519257</v>
      </c>
      <c r="O71" s="26">
        <f t="shared" si="41"/>
        <v>369.4924497590643</v>
      </c>
      <c r="P71" s="26">
        <f t="shared" si="41"/>
        <v>310.80027340805611</v>
      </c>
      <c r="Q71" s="26">
        <f t="shared" si="41"/>
        <v>295.66777912090021</v>
      </c>
      <c r="R71" s="26">
        <f t="shared" si="41"/>
        <v>271.49928049015728</v>
      </c>
      <c r="S71" s="26">
        <f t="shared" si="41"/>
        <v>317.33118266571961</v>
      </c>
      <c r="T71" s="26">
        <f t="shared" si="41"/>
        <v>537.27104223935487</v>
      </c>
      <c r="U71" s="26">
        <f t="shared" si="41"/>
        <v>533.37806861592355</v>
      </c>
      <c r="V71" s="26">
        <f t="shared" si="41"/>
        <v>558.0250068154246</v>
      </c>
      <c r="W71" s="26">
        <f t="shared" si="41"/>
        <v>528.13495312221801</v>
      </c>
      <c r="X71" s="26">
        <f t="shared" si="41"/>
        <v>319.49319560994445</v>
      </c>
      <c r="Y71" s="26">
        <f t="shared" si="41"/>
        <v>332.21817227202808</v>
      </c>
      <c r="Z71" s="26">
        <f t="shared" si="41"/>
        <v>334.11711927698855</v>
      </c>
      <c r="AA71" s="26">
        <f t="shared" si="41"/>
        <v>369.4924497590643</v>
      </c>
    </row>
    <row r="72" spans="1:29" ht="15.75" customHeight="1" x14ac:dyDescent="0.3">
      <c r="A72" s="789"/>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9" ht="15.75" customHeight="1" x14ac:dyDescent="0.3">
      <c r="A73" s="789"/>
      <c r="B73" s="262" t="s">
        <v>26</v>
      </c>
      <c r="C73" s="26">
        <f>SUM(C59:C72)</f>
        <v>0</v>
      </c>
      <c r="D73" s="26">
        <f>SUM(D59:D72)</f>
        <v>2525.187428672275</v>
      </c>
      <c r="E73" s="26">
        <f t="shared" ref="E73:AA73" si="42">SUM(E59:E72)</f>
        <v>9819.5519061269242</v>
      </c>
      <c r="F73" s="26">
        <f t="shared" si="42"/>
        <v>17263.722606437128</v>
      </c>
      <c r="G73" s="26">
        <f t="shared" si="42"/>
        <v>35120.517308150709</v>
      </c>
      <c r="H73" s="26">
        <f t="shared" si="42"/>
        <v>103657.12009338813</v>
      </c>
      <c r="I73" s="26">
        <f t="shared" si="42"/>
        <v>203716.88365995715</v>
      </c>
      <c r="J73" s="26">
        <f t="shared" si="42"/>
        <v>255993.84474790687</v>
      </c>
      <c r="K73" s="26">
        <f t="shared" si="42"/>
        <v>198867.12990851031</v>
      </c>
      <c r="L73" s="26">
        <f t="shared" si="42"/>
        <v>108082.39571526178</v>
      </c>
      <c r="M73" s="26">
        <f t="shared" si="42"/>
        <v>121163.88605267981</v>
      </c>
      <c r="N73" s="26">
        <f t="shared" si="42"/>
        <v>198048.09557251495</v>
      </c>
      <c r="O73" s="26">
        <f t="shared" si="42"/>
        <v>264121.48759120057</v>
      </c>
      <c r="P73" s="26">
        <f t="shared" si="42"/>
        <v>219638.54541587352</v>
      </c>
      <c r="Q73" s="26">
        <f t="shared" si="42"/>
        <v>124082.09426188364</v>
      </c>
      <c r="R73" s="26">
        <f t="shared" si="42"/>
        <v>110125.17751177194</v>
      </c>
      <c r="S73" s="26">
        <f t="shared" si="42"/>
        <v>152120.14641125928</v>
      </c>
      <c r="T73" s="26">
        <f t="shared" si="42"/>
        <v>366515.70558457891</v>
      </c>
      <c r="U73" s="26">
        <f t="shared" si="42"/>
        <v>445806.39215055731</v>
      </c>
      <c r="V73" s="26">
        <f t="shared" si="42"/>
        <v>412700.87531117693</v>
      </c>
      <c r="W73" s="26">
        <f t="shared" si="42"/>
        <v>280004.82405729702</v>
      </c>
      <c r="X73" s="26">
        <f t="shared" si="42"/>
        <v>132280.85434448655</v>
      </c>
      <c r="Y73" s="26">
        <f t="shared" si="42"/>
        <v>121478.43002452288</v>
      </c>
      <c r="Z73" s="26">
        <f t="shared" si="42"/>
        <v>132112.45684499943</v>
      </c>
      <c r="AA73" s="26">
        <f t="shared" si="42"/>
        <v>141848.9839971691</v>
      </c>
    </row>
    <row r="74" spans="1:29" ht="16.5" customHeight="1" thickBot="1" x14ac:dyDescent="0.35">
      <c r="A74" s="790"/>
      <c r="B74" s="150" t="s">
        <v>27</v>
      </c>
      <c r="C74" s="27">
        <f>C73</f>
        <v>0</v>
      </c>
      <c r="D74" s="27">
        <f>C74+D73</f>
        <v>2525.187428672275</v>
      </c>
      <c r="E74" s="27">
        <f t="shared" ref="E74:AA74" si="43">D74+E73</f>
        <v>12344.7393347992</v>
      </c>
      <c r="F74" s="27">
        <f t="shared" si="43"/>
        <v>29608.461941236328</v>
      </c>
      <c r="G74" s="27">
        <f t="shared" si="43"/>
        <v>64728.979249387034</v>
      </c>
      <c r="H74" s="27">
        <f t="shared" si="43"/>
        <v>168386.09934277518</v>
      </c>
      <c r="I74" s="27">
        <f t="shared" si="43"/>
        <v>372102.98300273233</v>
      </c>
      <c r="J74" s="27">
        <f t="shared" si="43"/>
        <v>628096.82775063918</v>
      </c>
      <c r="K74" s="27">
        <f t="shared" si="43"/>
        <v>826963.95765914954</v>
      </c>
      <c r="L74" s="27">
        <f t="shared" si="43"/>
        <v>935046.35337441135</v>
      </c>
      <c r="M74" s="27">
        <f t="shared" si="43"/>
        <v>1056210.2394270911</v>
      </c>
      <c r="N74" s="27">
        <f t="shared" si="43"/>
        <v>1254258.334999606</v>
      </c>
      <c r="O74" s="27">
        <f t="shared" si="43"/>
        <v>1518379.8225908065</v>
      </c>
      <c r="P74" s="27">
        <f t="shared" si="43"/>
        <v>1738018.3680066802</v>
      </c>
      <c r="Q74" s="27">
        <f t="shared" si="43"/>
        <v>1862100.4622685639</v>
      </c>
      <c r="R74" s="27">
        <f t="shared" si="43"/>
        <v>1972225.6397803358</v>
      </c>
      <c r="S74" s="27">
        <f t="shared" si="43"/>
        <v>2124345.7861915953</v>
      </c>
      <c r="T74" s="27">
        <f t="shared" si="43"/>
        <v>2490861.4917761739</v>
      </c>
      <c r="U74" s="27">
        <f t="shared" si="43"/>
        <v>2936667.8839267311</v>
      </c>
      <c r="V74" s="27">
        <f t="shared" si="43"/>
        <v>3349368.7592379078</v>
      </c>
      <c r="W74" s="27">
        <f t="shared" si="43"/>
        <v>3629373.5832952047</v>
      </c>
      <c r="X74" s="27">
        <f t="shared" si="43"/>
        <v>3761654.4376396914</v>
      </c>
      <c r="Y74" s="27">
        <f t="shared" si="43"/>
        <v>3883132.8676642142</v>
      </c>
      <c r="Z74" s="27">
        <f t="shared" si="43"/>
        <v>4015245.3245092137</v>
      </c>
      <c r="AA74" s="27">
        <f t="shared" si="43"/>
        <v>4157094.3085063826</v>
      </c>
    </row>
    <row r="75" spans="1:29" x14ac:dyDescent="0.3">
      <c r="A75" s="8"/>
      <c r="B75" s="34"/>
      <c r="C75" s="228"/>
      <c r="D75" s="229"/>
      <c r="E75" s="228"/>
      <c r="F75" s="229"/>
      <c r="G75" s="228"/>
      <c r="H75" s="229"/>
      <c r="I75" s="228"/>
      <c r="J75" s="229"/>
      <c r="K75" s="228"/>
      <c r="L75" s="229"/>
      <c r="M75" s="228"/>
      <c r="N75" s="229"/>
      <c r="O75" s="228"/>
      <c r="P75" s="229"/>
      <c r="Q75" s="228"/>
      <c r="R75" s="229"/>
      <c r="S75" s="228"/>
      <c r="T75" s="229"/>
      <c r="U75" s="228"/>
      <c r="V75" s="229"/>
      <c r="W75" s="228"/>
      <c r="X75" s="229"/>
      <c r="Y75" s="228"/>
      <c r="Z75" s="229"/>
      <c r="AA75" s="228"/>
    </row>
    <row r="76" spans="1:29" ht="15" thickBot="1" x14ac:dyDescent="0.35">
      <c r="B76" s="16"/>
      <c r="C76" s="8"/>
      <c r="D76" s="8"/>
      <c r="E76" s="8"/>
      <c r="F76" s="8"/>
      <c r="G76" s="8"/>
      <c r="H76" s="8"/>
      <c r="I76" s="8"/>
      <c r="J76" s="8"/>
      <c r="K76" s="8"/>
      <c r="L76" s="8"/>
      <c r="M76" s="8"/>
      <c r="N76" s="8"/>
      <c r="O76" s="8"/>
      <c r="P76" s="8"/>
      <c r="Q76" s="8"/>
      <c r="R76" s="8"/>
      <c r="S76" s="8"/>
      <c r="T76" s="8"/>
      <c r="U76" s="8"/>
      <c r="V76" s="8"/>
      <c r="W76" s="8"/>
      <c r="X76" s="8"/>
      <c r="Y76" s="8"/>
      <c r="Z76" s="8"/>
      <c r="AA76" s="8"/>
      <c r="AB76" s="214"/>
    </row>
    <row r="77" spans="1:29" ht="16.2" thickBot="1" x14ac:dyDescent="0.35">
      <c r="A77" s="791" t="s">
        <v>12</v>
      </c>
      <c r="B77" s="17" t="s">
        <v>12</v>
      </c>
      <c r="C77" s="158">
        <f>C$4</f>
        <v>44197</v>
      </c>
      <c r="D77" s="158">
        <f t="shared" ref="D77:AA77" si="44">D$4</f>
        <v>44228</v>
      </c>
      <c r="E77" s="158">
        <f t="shared" si="44"/>
        <v>44256</v>
      </c>
      <c r="F77" s="158">
        <f t="shared" si="44"/>
        <v>44287</v>
      </c>
      <c r="G77" s="158">
        <f t="shared" si="44"/>
        <v>44317</v>
      </c>
      <c r="H77" s="158">
        <f t="shared" si="44"/>
        <v>44348</v>
      </c>
      <c r="I77" s="158">
        <f t="shared" si="44"/>
        <v>44378</v>
      </c>
      <c r="J77" s="158">
        <f t="shared" si="44"/>
        <v>44409</v>
      </c>
      <c r="K77" s="158">
        <f t="shared" si="44"/>
        <v>44440</v>
      </c>
      <c r="L77" s="158">
        <f t="shared" si="44"/>
        <v>44470</v>
      </c>
      <c r="M77" s="158">
        <f t="shared" si="44"/>
        <v>44501</v>
      </c>
      <c r="N77" s="158">
        <f t="shared" si="44"/>
        <v>44531</v>
      </c>
      <c r="O77" s="158">
        <f t="shared" si="44"/>
        <v>44562</v>
      </c>
      <c r="P77" s="158">
        <f t="shared" si="44"/>
        <v>44593</v>
      </c>
      <c r="Q77" s="158">
        <f t="shared" si="44"/>
        <v>44621</v>
      </c>
      <c r="R77" s="158">
        <f t="shared" si="44"/>
        <v>44652</v>
      </c>
      <c r="S77" s="158">
        <f t="shared" si="44"/>
        <v>44682</v>
      </c>
      <c r="T77" s="158">
        <f t="shared" si="44"/>
        <v>44713</v>
      </c>
      <c r="U77" s="158">
        <f t="shared" si="44"/>
        <v>44743</v>
      </c>
      <c r="V77" s="158">
        <f t="shared" si="44"/>
        <v>44774</v>
      </c>
      <c r="W77" s="158">
        <f t="shared" si="44"/>
        <v>44805</v>
      </c>
      <c r="X77" s="158">
        <f t="shared" si="44"/>
        <v>44835</v>
      </c>
      <c r="Y77" s="158">
        <f t="shared" si="44"/>
        <v>44866</v>
      </c>
      <c r="Z77" s="158">
        <f t="shared" si="44"/>
        <v>44896</v>
      </c>
      <c r="AA77" s="158">
        <f t="shared" si="44"/>
        <v>44927</v>
      </c>
      <c r="AC77" s="216" t="s">
        <v>190</v>
      </c>
    </row>
    <row r="78" spans="1:29" ht="15.75" customHeight="1" x14ac:dyDescent="0.3">
      <c r="A78" s="792"/>
      <c r="B78" s="13" t="str">
        <f>B59</f>
        <v>Air Comp</v>
      </c>
      <c r="C78" s="357">
        <f>'2M - SGS'!C78</f>
        <v>8.5109000000000004E-2</v>
      </c>
      <c r="D78" s="357">
        <f>'2M - SGS'!D78</f>
        <v>7.7715000000000006E-2</v>
      </c>
      <c r="E78" s="357">
        <f>'2M - SGS'!E78</f>
        <v>8.6136000000000004E-2</v>
      </c>
      <c r="F78" s="357">
        <f>'2M - SGS'!F78</f>
        <v>7.9796000000000006E-2</v>
      </c>
      <c r="G78" s="357">
        <f>'2M - SGS'!G78</f>
        <v>8.5334999999999994E-2</v>
      </c>
      <c r="H78" s="357">
        <f>'2M - SGS'!H78</f>
        <v>8.1994999999999998E-2</v>
      </c>
      <c r="I78" s="357">
        <f>'2M - SGS'!I78</f>
        <v>8.4098999999999993E-2</v>
      </c>
      <c r="J78" s="357">
        <f>'2M - SGS'!J78</f>
        <v>8.4198999999999996E-2</v>
      </c>
      <c r="K78" s="357">
        <f>'2M - SGS'!K78</f>
        <v>8.2512000000000002E-2</v>
      </c>
      <c r="L78" s="357">
        <f>'2M - SGS'!L78</f>
        <v>8.5277000000000006E-2</v>
      </c>
      <c r="M78" s="357">
        <f>'2M - SGS'!M78</f>
        <v>8.2588999999999996E-2</v>
      </c>
      <c r="N78" s="357">
        <f>'2M - SGS'!N78</f>
        <v>8.5237999999999994E-2</v>
      </c>
      <c r="O78" s="357">
        <f>'2M - SGS'!O78</f>
        <v>8.5109000000000004E-2</v>
      </c>
      <c r="P78" s="357">
        <f>'2M - SGS'!P78</f>
        <v>7.7715000000000006E-2</v>
      </c>
      <c r="Q78" s="357">
        <f>'2M - SGS'!Q78</f>
        <v>8.6136000000000004E-2</v>
      </c>
      <c r="R78" s="357">
        <f>'2M - SGS'!R78</f>
        <v>7.9796000000000006E-2</v>
      </c>
      <c r="S78" s="357">
        <f>'2M - SGS'!S78</f>
        <v>8.5334999999999994E-2</v>
      </c>
      <c r="T78" s="357">
        <f>'2M - SGS'!T78</f>
        <v>8.1994999999999998E-2</v>
      </c>
      <c r="U78" s="357">
        <f>'2M - SGS'!U78</f>
        <v>8.4098999999999993E-2</v>
      </c>
      <c r="V78" s="357">
        <f>'2M - SGS'!V78</f>
        <v>8.4198999999999996E-2</v>
      </c>
      <c r="W78" s="357">
        <f>'2M - SGS'!W78</f>
        <v>8.2512000000000002E-2</v>
      </c>
      <c r="X78" s="357">
        <f>'2M - SGS'!X78</f>
        <v>8.5277000000000006E-2</v>
      </c>
      <c r="Y78" s="357">
        <f>'2M - SGS'!Y78</f>
        <v>8.2588999999999996E-2</v>
      </c>
      <c r="Z78" s="357">
        <f>'2M - SGS'!Z78</f>
        <v>8.5237999999999994E-2</v>
      </c>
      <c r="AA78" s="357">
        <f>'2M - SGS'!AA78</f>
        <v>8.5109000000000004E-2</v>
      </c>
      <c r="AC78" s="232">
        <f t="shared" ref="AC78:AC90" si="45">SUM(C78:N78)</f>
        <v>1.0000000000000002</v>
      </c>
    </row>
    <row r="79" spans="1:29" ht="15.6" x14ac:dyDescent="0.3">
      <c r="A79" s="792"/>
      <c r="B79" s="13" t="str">
        <f t="shared" ref="B79:B90" si="46">B60</f>
        <v>Building Shell</v>
      </c>
      <c r="C79" s="357">
        <f>'2M - SGS'!C79</f>
        <v>0.107824</v>
      </c>
      <c r="D79" s="357">
        <f>'2M - SGS'!D79</f>
        <v>9.1051999999999994E-2</v>
      </c>
      <c r="E79" s="357">
        <f>'2M - SGS'!E79</f>
        <v>7.1135000000000004E-2</v>
      </c>
      <c r="F79" s="357">
        <f>'2M - SGS'!F79</f>
        <v>4.1179E-2</v>
      </c>
      <c r="G79" s="357">
        <f>'2M - SGS'!G79</f>
        <v>4.4423999999999998E-2</v>
      </c>
      <c r="H79" s="357">
        <f>'2M - SGS'!H79</f>
        <v>0.106128</v>
      </c>
      <c r="I79" s="357">
        <f>'2M - SGS'!I79</f>
        <v>0.14288100000000001</v>
      </c>
      <c r="J79" s="357">
        <f>'2M - SGS'!J79</f>
        <v>0.133494</v>
      </c>
      <c r="K79" s="357">
        <f>'2M - SGS'!K79</f>
        <v>5.781E-2</v>
      </c>
      <c r="L79" s="357">
        <f>'2M - SGS'!L79</f>
        <v>3.8018000000000003E-2</v>
      </c>
      <c r="M79" s="357">
        <f>'2M - SGS'!M79</f>
        <v>6.2103999999999999E-2</v>
      </c>
      <c r="N79" s="357">
        <f>'2M - SGS'!N79</f>
        <v>0.10395</v>
      </c>
      <c r="O79" s="357">
        <f>'2M - SGS'!O79</f>
        <v>0.107824</v>
      </c>
      <c r="P79" s="357">
        <f>'2M - SGS'!P79</f>
        <v>9.1051999999999994E-2</v>
      </c>
      <c r="Q79" s="357">
        <f>'2M - SGS'!Q79</f>
        <v>7.1135000000000004E-2</v>
      </c>
      <c r="R79" s="357">
        <f>'2M - SGS'!R79</f>
        <v>4.1179E-2</v>
      </c>
      <c r="S79" s="357">
        <f>'2M - SGS'!S79</f>
        <v>4.4423999999999998E-2</v>
      </c>
      <c r="T79" s="357">
        <f>'2M - SGS'!T79</f>
        <v>0.106128</v>
      </c>
      <c r="U79" s="357">
        <f>'2M - SGS'!U79</f>
        <v>0.14288100000000001</v>
      </c>
      <c r="V79" s="357">
        <f>'2M - SGS'!V79</f>
        <v>0.133494</v>
      </c>
      <c r="W79" s="357">
        <f>'2M - SGS'!W79</f>
        <v>5.781E-2</v>
      </c>
      <c r="X79" s="357">
        <f>'2M - SGS'!X79</f>
        <v>3.8018000000000003E-2</v>
      </c>
      <c r="Y79" s="357">
        <f>'2M - SGS'!Y79</f>
        <v>6.2103999999999999E-2</v>
      </c>
      <c r="Z79" s="357">
        <f>'2M - SGS'!Z79</f>
        <v>0.10395</v>
      </c>
      <c r="AA79" s="357">
        <f>'2M - SGS'!AA79</f>
        <v>0.107824</v>
      </c>
      <c r="AC79" s="232">
        <f t="shared" si="45"/>
        <v>0.99999900000000008</v>
      </c>
    </row>
    <row r="80" spans="1:29" ht="15.6" x14ac:dyDescent="0.3">
      <c r="A80" s="792"/>
      <c r="B80" s="13" t="str">
        <f t="shared" si="46"/>
        <v>Cooking</v>
      </c>
      <c r="C80" s="357">
        <f>'2M - SGS'!C80</f>
        <v>8.6096000000000006E-2</v>
      </c>
      <c r="D80" s="357">
        <f>'2M - SGS'!D80</f>
        <v>7.8608999999999998E-2</v>
      </c>
      <c r="E80" s="357">
        <f>'2M - SGS'!E80</f>
        <v>8.1547999999999995E-2</v>
      </c>
      <c r="F80" s="357">
        <f>'2M - SGS'!F80</f>
        <v>7.2947999999999999E-2</v>
      </c>
      <c r="G80" s="357">
        <f>'2M - SGS'!G80</f>
        <v>8.6277000000000006E-2</v>
      </c>
      <c r="H80" s="357">
        <f>'2M - SGS'!H80</f>
        <v>8.3294000000000007E-2</v>
      </c>
      <c r="I80" s="357">
        <f>'2M - SGS'!I80</f>
        <v>8.5859000000000005E-2</v>
      </c>
      <c r="J80" s="357">
        <f>'2M - SGS'!J80</f>
        <v>8.5885000000000003E-2</v>
      </c>
      <c r="K80" s="357">
        <f>'2M - SGS'!K80</f>
        <v>8.3474999999999994E-2</v>
      </c>
      <c r="L80" s="357">
        <f>'2M - SGS'!L80</f>
        <v>8.6262000000000005E-2</v>
      </c>
      <c r="M80" s="357">
        <f>'2M - SGS'!M80</f>
        <v>8.3496000000000001E-2</v>
      </c>
      <c r="N80" s="357">
        <f>'2M - SGS'!N80</f>
        <v>8.6250999999999994E-2</v>
      </c>
      <c r="O80" s="357">
        <f>'2M - SGS'!O80</f>
        <v>8.6096000000000006E-2</v>
      </c>
      <c r="P80" s="357">
        <f>'2M - SGS'!P80</f>
        <v>7.8608999999999998E-2</v>
      </c>
      <c r="Q80" s="357">
        <f>'2M - SGS'!Q80</f>
        <v>8.1547999999999995E-2</v>
      </c>
      <c r="R80" s="357">
        <f>'2M - SGS'!R80</f>
        <v>7.2947999999999999E-2</v>
      </c>
      <c r="S80" s="357">
        <f>'2M - SGS'!S80</f>
        <v>8.6277000000000006E-2</v>
      </c>
      <c r="T80" s="357">
        <f>'2M - SGS'!T80</f>
        <v>8.3294000000000007E-2</v>
      </c>
      <c r="U80" s="357">
        <f>'2M - SGS'!U80</f>
        <v>8.5859000000000005E-2</v>
      </c>
      <c r="V80" s="357">
        <f>'2M - SGS'!V80</f>
        <v>8.5885000000000003E-2</v>
      </c>
      <c r="W80" s="357">
        <f>'2M - SGS'!W80</f>
        <v>8.3474999999999994E-2</v>
      </c>
      <c r="X80" s="357">
        <f>'2M - SGS'!X80</f>
        <v>8.6262000000000005E-2</v>
      </c>
      <c r="Y80" s="357">
        <f>'2M - SGS'!Y80</f>
        <v>8.3496000000000001E-2</v>
      </c>
      <c r="Z80" s="357">
        <f>'2M - SGS'!Z80</f>
        <v>8.6250999999999994E-2</v>
      </c>
      <c r="AA80" s="357">
        <f>'2M - SGS'!AA80</f>
        <v>8.6096000000000006E-2</v>
      </c>
      <c r="AC80" s="232">
        <f t="shared" si="45"/>
        <v>0.99999999999999989</v>
      </c>
    </row>
    <row r="81" spans="1:29" ht="15.6" x14ac:dyDescent="0.3">
      <c r="A81" s="792"/>
      <c r="B81" s="13" t="str">
        <f t="shared" si="46"/>
        <v>Cooling</v>
      </c>
      <c r="C81" s="357">
        <f>'2M - SGS'!C81</f>
        <v>6.0000000000000002E-6</v>
      </c>
      <c r="D81" s="357">
        <f>'2M - SGS'!D81</f>
        <v>2.4699999999999999E-4</v>
      </c>
      <c r="E81" s="357">
        <f>'2M - SGS'!E81</f>
        <v>7.2360000000000002E-3</v>
      </c>
      <c r="F81" s="357">
        <f>'2M - SGS'!F81</f>
        <v>2.1690999999999998E-2</v>
      </c>
      <c r="G81" s="357">
        <f>'2M - SGS'!G81</f>
        <v>6.2979999999999994E-2</v>
      </c>
      <c r="H81" s="357">
        <f>'2M - SGS'!H81</f>
        <v>0.21317</v>
      </c>
      <c r="I81" s="357">
        <f>'2M - SGS'!I81</f>
        <v>0.29002899999999998</v>
      </c>
      <c r="J81" s="357">
        <f>'2M - SGS'!J81</f>
        <v>0.270206</v>
      </c>
      <c r="K81" s="357">
        <f>'2M - SGS'!K81</f>
        <v>0.108695</v>
      </c>
      <c r="L81" s="357">
        <f>'2M - SGS'!L81</f>
        <v>1.9643000000000001E-2</v>
      </c>
      <c r="M81" s="357">
        <f>'2M - SGS'!M81</f>
        <v>6.0299999999999998E-3</v>
      </c>
      <c r="N81" s="357">
        <f>'2M - SGS'!N81</f>
        <v>6.3999999999999997E-5</v>
      </c>
      <c r="O81" s="357">
        <f>'2M - SGS'!O81</f>
        <v>6.0000000000000002E-6</v>
      </c>
      <c r="P81" s="357">
        <f>'2M - SGS'!P81</f>
        <v>2.4699999999999999E-4</v>
      </c>
      <c r="Q81" s="357">
        <f>'2M - SGS'!Q81</f>
        <v>7.2360000000000002E-3</v>
      </c>
      <c r="R81" s="357">
        <f>'2M - SGS'!R81</f>
        <v>2.1690999999999998E-2</v>
      </c>
      <c r="S81" s="357">
        <f>'2M - SGS'!S81</f>
        <v>6.2979999999999994E-2</v>
      </c>
      <c r="T81" s="357">
        <f>'2M - SGS'!T81</f>
        <v>0.21317</v>
      </c>
      <c r="U81" s="357">
        <f>'2M - SGS'!U81</f>
        <v>0.29002899999999998</v>
      </c>
      <c r="V81" s="357">
        <f>'2M - SGS'!V81</f>
        <v>0.270206</v>
      </c>
      <c r="W81" s="357">
        <f>'2M - SGS'!W81</f>
        <v>0.108695</v>
      </c>
      <c r="X81" s="357">
        <f>'2M - SGS'!X81</f>
        <v>1.9643000000000001E-2</v>
      </c>
      <c r="Y81" s="357">
        <f>'2M - SGS'!Y81</f>
        <v>6.0299999999999998E-3</v>
      </c>
      <c r="Z81" s="357">
        <f>'2M - SGS'!Z81</f>
        <v>6.3999999999999997E-5</v>
      </c>
      <c r="AA81" s="357">
        <f>'2M - SGS'!AA81</f>
        <v>6.0000000000000002E-6</v>
      </c>
      <c r="AC81" s="232">
        <f t="shared" si="45"/>
        <v>0.9999969999999998</v>
      </c>
    </row>
    <row r="82" spans="1:29" ht="15.6" x14ac:dyDescent="0.3">
      <c r="A82" s="792"/>
      <c r="B82" s="13" t="str">
        <f t="shared" si="46"/>
        <v>Ext Lighting</v>
      </c>
      <c r="C82" s="357">
        <f>'2M - SGS'!C82</f>
        <v>0.106265</v>
      </c>
      <c r="D82" s="357">
        <f>'2M - SGS'!D82</f>
        <v>8.2161999999999999E-2</v>
      </c>
      <c r="E82" s="357">
        <f>'2M - SGS'!E82</f>
        <v>7.0887000000000006E-2</v>
      </c>
      <c r="F82" s="357">
        <f>'2M - SGS'!F82</f>
        <v>6.8145999999999998E-2</v>
      </c>
      <c r="G82" s="357">
        <f>'2M - SGS'!G82</f>
        <v>8.1852999999999995E-2</v>
      </c>
      <c r="H82" s="357">
        <f>'2M - SGS'!H82</f>
        <v>6.7163E-2</v>
      </c>
      <c r="I82" s="357">
        <f>'2M - SGS'!I82</f>
        <v>8.6751999999999996E-2</v>
      </c>
      <c r="J82" s="357">
        <f>'2M - SGS'!J82</f>
        <v>6.9401000000000004E-2</v>
      </c>
      <c r="K82" s="357">
        <f>'2M - SGS'!K82</f>
        <v>8.2907999999999996E-2</v>
      </c>
      <c r="L82" s="357">
        <f>'2M - SGS'!L82</f>
        <v>0.100507</v>
      </c>
      <c r="M82" s="357">
        <f>'2M - SGS'!M82</f>
        <v>8.7251999999999996E-2</v>
      </c>
      <c r="N82" s="357">
        <f>'2M - SGS'!N82</f>
        <v>9.6703999999999998E-2</v>
      </c>
      <c r="O82" s="357">
        <f>'2M - SGS'!O82</f>
        <v>0.106265</v>
      </c>
      <c r="P82" s="357">
        <f>'2M - SGS'!P82</f>
        <v>8.2161999999999999E-2</v>
      </c>
      <c r="Q82" s="357">
        <f>'2M - SGS'!Q82</f>
        <v>7.0887000000000006E-2</v>
      </c>
      <c r="R82" s="357">
        <f>'2M - SGS'!R82</f>
        <v>6.8145999999999998E-2</v>
      </c>
      <c r="S82" s="357">
        <f>'2M - SGS'!S82</f>
        <v>8.1852999999999995E-2</v>
      </c>
      <c r="T82" s="357">
        <f>'2M - SGS'!T82</f>
        <v>6.7163E-2</v>
      </c>
      <c r="U82" s="357">
        <f>'2M - SGS'!U82</f>
        <v>8.6751999999999996E-2</v>
      </c>
      <c r="V82" s="357">
        <f>'2M - SGS'!V82</f>
        <v>6.9401000000000004E-2</v>
      </c>
      <c r="W82" s="357">
        <f>'2M - SGS'!W82</f>
        <v>8.2907999999999996E-2</v>
      </c>
      <c r="X82" s="357">
        <f>'2M - SGS'!X82</f>
        <v>0.100507</v>
      </c>
      <c r="Y82" s="357">
        <f>'2M - SGS'!Y82</f>
        <v>8.7251999999999996E-2</v>
      </c>
      <c r="Z82" s="357">
        <f>'2M - SGS'!Z82</f>
        <v>9.6703999999999998E-2</v>
      </c>
      <c r="AA82" s="357">
        <f>'2M - SGS'!AA82</f>
        <v>0.106265</v>
      </c>
      <c r="AC82" s="232">
        <f t="shared" si="45"/>
        <v>1</v>
      </c>
    </row>
    <row r="83" spans="1:29" ht="15.6" x14ac:dyDescent="0.3">
      <c r="A83" s="792"/>
      <c r="B83" s="13" t="str">
        <f t="shared" si="46"/>
        <v>Heating</v>
      </c>
      <c r="C83" s="357">
        <f>'2M - SGS'!C83</f>
        <v>0.210397</v>
      </c>
      <c r="D83" s="357">
        <f>'2M - SGS'!D83</f>
        <v>0.17743600000000001</v>
      </c>
      <c r="E83" s="357">
        <f>'2M - SGS'!E83</f>
        <v>0.13192400000000001</v>
      </c>
      <c r="F83" s="357">
        <f>'2M - SGS'!F83</f>
        <v>5.9718E-2</v>
      </c>
      <c r="G83" s="357">
        <f>'2M - SGS'!G83</f>
        <v>2.6769000000000001E-2</v>
      </c>
      <c r="H83" s="357">
        <f>'2M - SGS'!H83</f>
        <v>4.2950000000000002E-3</v>
      </c>
      <c r="I83" s="357">
        <f>'2M - SGS'!I83</f>
        <v>2.895E-3</v>
      </c>
      <c r="J83" s="357">
        <f>'2M - SGS'!J83</f>
        <v>3.4320000000000002E-3</v>
      </c>
      <c r="K83" s="357">
        <f>'2M - SGS'!K83</f>
        <v>9.4020000000000006E-3</v>
      </c>
      <c r="L83" s="357">
        <f>'2M - SGS'!L83</f>
        <v>5.5496999999999998E-2</v>
      </c>
      <c r="M83" s="357">
        <f>'2M - SGS'!M83</f>
        <v>0.115452</v>
      </c>
      <c r="N83" s="357">
        <f>'2M - SGS'!N83</f>
        <v>0.20278099999999999</v>
      </c>
      <c r="O83" s="357">
        <f>'2M - SGS'!O83</f>
        <v>0.210397</v>
      </c>
      <c r="P83" s="357">
        <f>'2M - SGS'!P83</f>
        <v>0.17743600000000001</v>
      </c>
      <c r="Q83" s="357">
        <f>'2M - SGS'!Q83</f>
        <v>0.13192400000000001</v>
      </c>
      <c r="R83" s="357">
        <f>'2M - SGS'!R83</f>
        <v>5.9718E-2</v>
      </c>
      <c r="S83" s="357">
        <f>'2M - SGS'!S83</f>
        <v>2.6769000000000001E-2</v>
      </c>
      <c r="T83" s="357">
        <f>'2M - SGS'!T83</f>
        <v>4.2950000000000002E-3</v>
      </c>
      <c r="U83" s="357">
        <f>'2M - SGS'!U83</f>
        <v>2.895E-3</v>
      </c>
      <c r="V83" s="357">
        <f>'2M - SGS'!V83</f>
        <v>3.4320000000000002E-3</v>
      </c>
      <c r="W83" s="357">
        <f>'2M - SGS'!W83</f>
        <v>9.4020000000000006E-3</v>
      </c>
      <c r="X83" s="357">
        <f>'2M - SGS'!X83</f>
        <v>5.5496999999999998E-2</v>
      </c>
      <c r="Y83" s="357">
        <f>'2M - SGS'!Y83</f>
        <v>0.115452</v>
      </c>
      <c r="Z83" s="357">
        <f>'2M - SGS'!Z83</f>
        <v>0.20278099999999999</v>
      </c>
      <c r="AA83" s="357">
        <f>'2M - SGS'!AA83</f>
        <v>0.210397</v>
      </c>
      <c r="AC83" s="232">
        <f t="shared" si="45"/>
        <v>0.99999800000000016</v>
      </c>
    </row>
    <row r="84" spans="1:29" ht="15.6" x14ac:dyDescent="0.3">
      <c r="A84" s="792"/>
      <c r="B84" s="13" t="str">
        <f t="shared" si="46"/>
        <v>HVAC</v>
      </c>
      <c r="C84" s="357">
        <f>'2M - SGS'!C84</f>
        <v>0.107824</v>
      </c>
      <c r="D84" s="357">
        <f>'2M - SGS'!D84</f>
        <v>9.1051999999999994E-2</v>
      </c>
      <c r="E84" s="357">
        <f>'2M - SGS'!E84</f>
        <v>7.1135000000000004E-2</v>
      </c>
      <c r="F84" s="357">
        <f>'2M - SGS'!F84</f>
        <v>4.1179E-2</v>
      </c>
      <c r="G84" s="357">
        <f>'2M - SGS'!G84</f>
        <v>4.4423999999999998E-2</v>
      </c>
      <c r="H84" s="357">
        <f>'2M - SGS'!H84</f>
        <v>0.106128</v>
      </c>
      <c r="I84" s="357">
        <f>'2M - SGS'!I84</f>
        <v>0.14288100000000001</v>
      </c>
      <c r="J84" s="357">
        <f>'2M - SGS'!J84</f>
        <v>0.133494</v>
      </c>
      <c r="K84" s="357">
        <f>'2M - SGS'!K84</f>
        <v>5.781E-2</v>
      </c>
      <c r="L84" s="357">
        <f>'2M - SGS'!L84</f>
        <v>3.8018000000000003E-2</v>
      </c>
      <c r="M84" s="357">
        <f>'2M - SGS'!M84</f>
        <v>6.2103999999999999E-2</v>
      </c>
      <c r="N84" s="357">
        <f>'2M - SGS'!N84</f>
        <v>0.10395</v>
      </c>
      <c r="O84" s="357">
        <f>'2M - SGS'!O84</f>
        <v>0.107824</v>
      </c>
      <c r="P84" s="357">
        <f>'2M - SGS'!P84</f>
        <v>9.1051999999999994E-2</v>
      </c>
      <c r="Q84" s="357">
        <f>'2M - SGS'!Q84</f>
        <v>7.1135000000000004E-2</v>
      </c>
      <c r="R84" s="357">
        <f>'2M - SGS'!R84</f>
        <v>4.1179E-2</v>
      </c>
      <c r="S84" s="357">
        <f>'2M - SGS'!S84</f>
        <v>4.4423999999999998E-2</v>
      </c>
      <c r="T84" s="357">
        <f>'2M - SGS'!T84</f>
        <v>0.106128</v>
      </c>
      <c r="U84" s="357">
        <f>'2M - SGS'!U84</f>
        <v>0.14288100000000001</v>
      </c>
      <c r="V84" s="357">
        <f>'2M - SGS'!V84</f>
        <v>0.133494</v>
      </c>
      <c r="W84" s="357">
        <f>'2M - SGS'!W84</f>
        <v>5.781E-2</v>
      </c>
      <c r="X84" s="357">
        <f>'2M - SGS'!X84</f>
        <v>3.8018000000000003E-2</v>
      </c>
      <c r="Y84" s="357">
        <f>'2M - SGS'!Y84</f>
        <v>6.2103999999999999E-2</v>
      </c>
      <c r="Z84" s="357">
        <f>'2M - SGS'!Z84</f>
        <v>0.10395</v>
      </c>
      <c r="AA84" s="357">
        <f>'2M - SGS'!AA84</f>
        <v>0.107824</v>
      </c>
      <c r="AC84" s="232">
        <f t="shared" si="45"/>
        <v>0.99999900000000008</v>
      </c>
    </row>
    <row r="85" spans="1:29" ht="15.6" x14ac:dyDescent="0.3">
      <c r="A85" s="792"/>
      <c r="B85" s="13" t="str">
        <f t="shared" si="46"/>
        <v>Lighting</v>
      </c>
      <c r="C85" s="357">
        <f>'2M - SGS'!C85</f>
        <v>9.3563999999999994E-2</v>
      </c>
      <c r="D85" s="357">
        <f>'2M - SGS'!D85</f>
        <v>7.2162000000000004E-2</v>
      </c>
      <c r="E85" s="357">
        <f>'2M - SGS'!E85</f>
        <v>7.8372999999999998E-2</v>
      </c>
      <c r="F85" s="357">
        <f>'2M - SGS'!F85</f>
        <v>7.6534000000000005E-2</v>
      </c>
      <c r="G85" s="357">
        <f>'2M - SGS'!G85</f>
        <v>9.4246999999999997E-2</v>
      </c>
      <c r="H85" s="357">
        <f>'2M - SGS'!H85</f>
        <v>7.5599E-2</v>
      </c>
      <c r="I85" s="357">
        <f>'2M - SGS'!I85</f>
        <v>9.6199999999999994E-2</v>
      </c>
      <c r="J85" s="357">
        <f>'2M - SGS'!J85</f>
        <v>7.7077999999999994E-2</v>
      </c>
      <c r="K85" s="357">
        <f>'2M - SGS'!K85</f>
        <v>8.1374000000000002E-2</v>
      </c>
      <c r="L85" s="357">
        <f>'2M - SGS'!L85</f>
        <v>9.4072000000000003E-2</v>
      </c>
      <c r="M85" s="357">
        <f>'2M - SGS'!M85</f>
        <v>7.6706999999999997E-2</v>
      </c>
      <c r="N85" s="357">
        <f>'2M - SGS'!N85</f>
        <v>8.4089999999999998E-2</v>
      </c>
      <c r="O85" s="357">
        <f>'2M - SGS'!O85</f>
        <v>9.3563999999999994E-2</v>
      </c>
      <c r="P85" s="357">
        <f>'2M - SGS'!P85</f>
        <v>7.2162000000000004E-2</v>
      </c>
      <c r="Q85" s="357">
        <f>'2M - SGS'!Q85</f>
        <v>7.8372999999999998E-2</v>
      </c>
      <c r="R85" s="357">
        <f>'2M - SGS'!R85</f>
        <v>7.6534000000000005E-2</v>
      </c>
      <c r="S85" s="357">
        <f>'2M - SGS'!S85</f>
        <v>9.4246999999999997E-2</v>
      </c>
      <c r="T85" s="357">
        <f>'2M - SGS'!T85</f>
        <v>7.5599E-2</v>
      </c>
      <c r="U85" s="357">
        <f>'2M - SGS'!U85</f>
        <v>9.6199999999999994E-2</v>
      </c>
      <c r="V85" s="357">
        <f>'2M - SGS'!V85</f>
        <v>7.7077999999999994E-2</v>
      </c>
      <c r="W85" s="357">
        <f>'2M - SGS'!W85</f>
        <v>8.1374000000000002E-2</v>
      </c>
      <c r="X85" s="357">
        <f>'2M - SGS'!X85</f>
        <v>9.4072000000000003E-2</v>
      </c>
      <c r="Y85" s="357">
        <f>'2M - SGS'!Y85</f>
        <v>7.6706999999999997E-2</v>
      </c>
      <c r="Z85" s="357">
        <f>'2M - SGS'!Z85</f>
        <v>8.4089999999999998E-2</v>
      </c>
      <c r="AA85" s="357">
        <f>'2M - SGS'!AA85</f>
        <v>9.3563999999999994E-2</v>
      </c>
      <c r="AC85" s="232">
        <f t="shared" si="45"/>
        <v>1</v>
      </c>
    </row>
    <row r="86" spans="1:29" ht="15.6" x14ac:dyDescent="0.3">
      <c r="A86" s="792"/>
      <c r="B86" s="13" t="str">
        <f t="shared" si="46"/>
        <v>Miscellaneous</v>
      </c>
      <c r="C86" s="357">
        <f>'2M - SGS'!C86</f>
        <v>8.5109000000000004E-2</v>
      </c>
      <c r="D86" s="357">
        <f>'2M - SGS'!D86</f>
        <v>7.7715000000000006E-2</v>
      </c>
      <c r="E86" s="357">
        <f>'2M - SGS'!E86</f>
        <v>8.6136000000000004E-2</v>
      </c>
      <c r="F86" s="357">
        <f>'2M - SGS'!F86</f>
        <v>7.9796000000000006E-2</v>
      </c>
      <c r="G86" s="357">
        <f>'2M - SGS'!G86</f>
        <v>8.5334999999999994E-2</v>
      </c>
      <c r="H86" s="357">
        <f>'2M - SGS'!H86</f>
        <v>8.1994999999999998E-2</v>
      </c>
      <c r="I86" s="357">
        <f>'2M - SGS'!I86</f>
        <v>8.4098999999999993E-2</v>
      </c>
      <c r="J86" s="357">
        <f>'2M - SGS'!J86</f>
        <v>8.4198999999999996E-2</v>
      </c>
      <c r="K86" s="357">
        <f>'2M - SGS'!K86</f>
        <v>8.2512000000000002E-2</v>
      </c>
      <c r="L86" s="357">
        <f>'2M - SGS'!L86</f>
        <v>8.5277000000000006E-2</v>
      </c>
      <c r="M86" s="357">
        <f>'2M - SGS'!M86</f>
        <v>8.2588999999999996E-2</v>
      </c>
      <c r="N86" s="357">
        <f>'2M - SGS'!N86</f>
        <v>8.5237999999999994E-2</v>
      </c>
      <c r="O86" s="357">
        <f>'2M - SGS'!O86</f>
        <v>8.5109000000000004E-2</v>
      </c>
      <c r="P86" s="357">
        <f>'2M - SGS'!P86</f>
        <v>7.7715000000000006E-2</v>
      </c>
      <c r="Q86" s="357">
        <f>'2M - SGS'!Q86</f>
        <v>8.6136000000000004E-2</v>
      </c>
      <c r="R86" s="357">
        <f>'2M - SGS'!R86</f>
        <v>7.9796000000000006E-2</v>
      </c>
      <c r="S86" s="357">
        <f>'2M - SGS'!S86</f>
        <v>8.5334999999999994E-2</v>
      </c>
      <c r="T86" s="357">
        <f>'2M - SGS'!T86</f>
        <v>8.1994999999999998E-2</v>
      </c>
      <c r="U86" s="357">
        <f>'2M - SGS'!U86</f>
        <v>8.4098999999999993E-2</v>
      </c>
      <c r="V86" s="357">
        <f>'2M - SGS'!V86</f>
        <v>8.4198999999999996E-2</v>
      </c>
      <c r="W86" s="357">
        <f>'2M - SGS'!W86</f>
        <v>8.2512000000000002E-2</v>
      </c>
      <c r="X86" s="357">
        <f>'2M - SGS'!X86</f>
        <v>8.5277000000000006E-2</v>
      </c>
      <c r="Y86" s="357">
        <f>'2M - SGS'!Y86</f>
        <v>8.2588999999999996E-2</v>
      </c>
      <c r="Z86" s="357">
        <f>'2M - SGS'!Z86</f>
        <v>8.5237999999999994E-2</v>
      </c>
      <c r="AA86" s="357">
        <f>'2M - SGS'!AA86</f>
        <v>8.5109000000000004E-2</v>
      </c>
      <c r="AC86" s="232">
        <f t="shared" si="45"/>
        <v>1.0000000000000002</v>
      </c>
    </row>
    <row r="87" spans="1:29" ht="15.6" x14ac:dyDescent="0.3">
      <c r="A87" s="792"/>
      <c r="B87" s="13" t="str">
        <f t="shared" si="46"/>
        <v>Motors</v>
      </c>
      <c r="C87" s="357">
        <f>'2M - SGS'!C87</f>
        <v>8.5109000000000004E-2</v>
      </c>
      <c r="D87" s="357">
        <f>'2M - SGS'!D87</f>
        <v>7.7715000000000006E-2</v>
      </c>
      <c r="E87" s="357">
        <f>'2M - SGS'!E87</f>
        <v>8.6136000000000004E-2</v>
      </c>
      <c r="F87" s="357">
        <f>'2M - SGS'!F87</f>
        <v>7.9796000000000006E-2</v>
      </c>
      <c r="G87" s="357">
        <f>'2M - SGS'!G87</f>
        <v>8.5334999999999994E-2</v>
      </c>
      <c r="H87" s="357">
        <f>'2M - SGS'!H87</f>
        <v>8.1994999999999998E-2</v>
      </c>
      <c r="I87" s="357">
        <f>'2M - SGS'!I87</f>
        <v>8.4098999999999993E-2</v>
      </c>
      <c r="J87" s="357">
        <f>'2M - SGS'!J87</f>
        <v>8.4198999999999996E-2</v>
      </c>
      <c r="K87" s="357">
        <f>'2M - SGS'!K87</f>
        <v>8.2512000000000002E-2</v>
      </c>
      <c r="L87" s="357">
        <f>'2M - SGS'!L87</f>
        <v>8.5277000000000006E-2</v>
      </c>
      <c r="M87" s="357">
        <f>'2M - SGS'!M87</f>
        <v>8.2588999999999996E-2</v>
      </c>
      <c r="N87" s="357">
        <f>'2M - SGS'!N87</f>
        <v>8.5237999999999994E-2</v>
      </c>
      <c r="O87" s="357">
        <f>'2M - SGS'!O87</f>
        <v>8.5109000000000004E-2</v>
      </c>
      <c r="P87" s="357">
        <f>'2M - SGS'!P87</f>
        <v>7.7715000000000006E-2</v>
      </c>
      <c r="Q87" s="357">
        <f>'2M - SGS'!Q87</f>
        <v>8.6136000000000004E-2</v>
      </c>
      <c r="R87" s="357">
        <f>'2M - SGS'!R87</f>
        <v>7.9796000000000006E-2</v>
      </c>
      <c r="S87" s="357">
        <f>'2M - SGS'!S87</f>
        <v>8.5334999999999994E-2</v>
      </c>
      <c r="T87" s="357">
        <f>'2M - SGS'!T87</f>
        <v>8.1994999999999998E-2</v>
      </c>
      <c r="U87" s="357">
        <f>'2M - SGS'!U87</f>
        <v>8.4098999999999993E-2</v>
      </c>
      <c r="V87" s="357">
        <f>'2M - SGS'!V87</f>
        <v>8.4198999999999996E-2</v>
      </c>
      <c r="W87" s="357">
        <f>'2M - SGS'!W87</f>
        <v>8.2512000000000002E-2</v>
      </c>
      <c r="X87" s="357">
        <f>'2M - SGS'!X87</f>
        <v>8.5277000000000006E-2</v>
      </c>
      <c r="Y87" s="357">
        <f>'2M - SGS'!Y87</f>
        <v>8.2588999999999996E-2</v>
      </c>
      <c r="Z87" s="357">
        <f>'2M - SGS'!Z87</f>
        <v>8.5237999999999994E-2</v>
      </c>
      <c r="AA87" s="357">
        <f>'2M - SGS'!AA87</f>
        <v>8.5109000000000004E-2</v>
      </c>
      <c r="AC87" s="232">
        <f t="shared" si="45"/>
        <v>1.0000000000000002</v>
      </c>
    </row>
    <row r="88" spans="1:29" ht="15.6" x14ac:dyDescent="0.3">
      <c r="A88" s="792"/>
      <c r="B88" s="13" t="str">
        <f t="shared" si="46"/>
        <v>Process</v>
      </c>
      <c r="C88" s="357">
        <f>'2M - SGS'!C88</f>
        <v>8.5109000000000004E-2</v>
      </c>
      <c r="D88" s="357">
        <f>'2M - SGS'!D88</f>
        <v>7.7715000000000006E-2</v>
      </c>
      <c r="E88" s="357">
        <f>'2M - SGS'!E88</f>
        <v>8.6136000000000004E-2</v>
      </c>
      <c r="F88" s="357">
        <f>'2M - SGS'!F88</f>
        <v>7.9796000000000006E-2</v>
      </c>
      <c r="G88" s="357">
        <f>'2M - SGS'!G88</f>
        <v>8.5334999999999994E-2</v>
      </c>
      <c r="H88" s="357">
        <f>'2M - SGS'!H88</f>
        <v>8.1994999999999998E-2</v>
      </c>
      <c r="I88" s="357">
        <f>'2M - SGS'!I88</f>
        <v>8.4098999999999993E-2</v>
      </c>
      <c r="J88" s="357">
        <f>'2M - SGS'!J88</f>
        <v>8.4198999999999996E-2</v>
      </c>
      <c r="K88" s="357">
        <f>'2M - SGS'!K88</f>
        <v>8.2512000000000002E-2</v>
      </c>
      <c r="L88" s="357">
        <f>'2M - SGS'!L88</f>
        <v>8.5277000000000006E-2</v>
      </c>
      <c r="M88" s="357">
        <f>'2M - SGS'!M88</f>
        <v>8.2588999999999996E-2</v>
      </c>
      <c r="N88" s="357">
        <f>'2M - SGS'!N88</f>
        <v>8.5237999999999994E-2</v>
      </c>
      <c r="O88" s="357">
        <f>'2M - SGS'!O88</f>
        <v>8.5109000000000004E-2</v>
      </c>
      <c r="P88" s="357">
        <f>'2M - SGS'!P88</f>
        <v>7.7715000000000006E-2</v>
      </c>
      <c r="Q88" s="357">
        <f>'2M - SGS'!Q88</f>
        <v>8.6136000000000004E-2</v>
      </c>
      <c r="R88" s="357">
        <f>'2M - SGS'!R88</f>
        <v>7.9796000000000006E-2</v>
      </c>
      <c r="S88" s="357">
        <f>'2M - SGS'!S88</f>
        <v>8.5334999999999994E-2</v>
      </c>
      <c r="T88" s="357">
        <f>'2M - SGS'!T88</f>
        <v>8.1994999999999998E-2</v>
      </c>
      <c r="U88" s="357">
        <f>'2M - SGS'!U88</f>
        <v>8.4098999999999993E-2</v>
      </c>
      <c r="V88" s="357">
        <f>'2M - SGS'!V88</f>
        <v>8.4198999999999996E-2</v>
      </c>
      <c r="W88" s="357">
        <f>'2M - SGS'!W88</f>
        <v>8.2512000000000002E-2</v>
      </c>
      <c r="X88" s="357">
        <f>'2M - SGS'!X88</f>
        <v>8.5277000000000006E-2</v>
      </c>
      <c r="Y88" s="357">
        <f>'2M - SGS'!Y88</f>
        <v>8.2588999999999996E-2</v>
      </c>
      <c r="Z88" s="357">
        <f>'2M - SGS'!Z88</f>
        <v>8.5237999999999994E-2</v>
      </c>
      <c r="AA88" s="357">
        <f>'2M - SGS'!AA88</f>
        <v>8.5109000000000004E-2</v>
      </c>
      <c r="AC88" s="232">
        <f t="shared" si="45"/>
        <v>1.0000000000000002</v>
      </c>
    </row>
    <row r="89" spans="1:29" ht="15.6" x14ac:dyDescent="0.3">
      <c r="A89" s="792"/>
      <c r="B89" s="13" t="str">
        <f t="shared" si="46"/>
        <v>Refrigeration</v>
      </c>
      <c r="C89" s="357">
        <f>'2M - SGS'!C89</f>
        <v>8.3486000000000005E-2</v>
      </c>
      <c r="D89" s="357">
        <f>'2M - SGS'!D89</f>
        <v>7.6158000000000003E-2</v>
      </c>
      <c r="E89" s="357">
        <f>'2M - SGS'!E89</f>
        <v>8.3346000000000003E-2</v>
      </c>
      <c r="F89" s="357">
        <f>'2M - SGS'!F89</f>
        <v>8.0782999999999994E-2</v>
      </c>
      <c r="G89" s="357">
        <f>'2M - SGS'!G89</f>
        <v>8.5133E-2</v>
      </c>
      <c r="H89" s="357">
        <f>'2M - SGS'!H89</f>
        <v>8.4294999999999995E-2</v>
      </c>
      <c r="I89" s="357">
        <f>'2M - SGS'!I89</f>
        <v>8.7456999999999993E-2</v>
      </c>
      <c r="J89" s="357">
        <f>'2M - SGS'!J89</f>
        <v>8.7230000000000002E-2</v>
      </c>
      <c r="K89" s="357">
        <f>'2M - SGS'!K89</f>
        <v>8.3319000000000004E-2</v>
      </c>
      <c r="L89" s="357">
        <f>'2M - SGS'!L89</f>
        <v>8.4562999999999999E-2</v>
      </c>
      <c r="M89" s="357">
        <f>'2M - SGS'!M89</f>
        <v>8.1112000000000004E-2</v>
      </c>
      <c r="N89" s="357">
        <f>'2M - SGS'!N89</f>
        <v>8.3118999999999998E-2</v>
      </c>
      <c r="O89" s="357">
        <f>'2M - SGS'!O89</f>
        <v>8.3486000000000005E-2</v>
      </c>
      <c r="P89" s="357">
        <f>'2M - SGS'!P89</f>
        <v>7.6158000000000003E-2</v>
      </c>
      <c r="Q89" s="357">
        <f>'2M - SGS'!Q89</f>
        <v>8.3346000000000003E-2</v>
      </c>
      <c r="R89" s="357">
        <f>'2M - SGS'!R89</f>
        <v>8.0782999999999994E-2</v>
      </c>
      <c r="S89" s="357">
        <f>'2M - SGS'!S89</f>
        <v>8.5133E-2</v>
      </c>
      <c r="T89" s="357">
        <f>'2M - SGS'!T89</f>
        <v>8.4294999999999995E-2</v>
      </c>
      <c r="U89" s="357">
        <f>'2M - SGS'!U89</f>
        <v>8.7456999999999993E-2</v>
      </c>
      <c r="V89" s="357">
        <f>'2M - SGS'!V89</f>
        <v>8.7230000000000002E-2</v>
      </c>
      <c r="W89" s="357">
        <f>'2M - SGS'!W89</f>
        <v>8.3319000000000004E-2</v>
      </c>
      <c r="X89" s="357">
        <f>'2M - SGS'!X89</f>
        <v>8.4562999999999999E-2</v>
      </c>
      <c r="Y89" s="357">
        <f>'2M - SGS'!Y89</f>
        <v>8.1112000000000004E-2</v>
      </c>
      <c r="Z89" s="357">
        <f>'2M - SGS'!Z89</f>
        <v>8.3118999999999998E-2</v>
      </c>
      <c r="AA89" s="357">
        <f>'2M - SGS'!AA89</f>
        <v>8.3486000000000005E-2</v>
      </c>
      <c r="AC89" s="232">
        <f t="shared" si="45"/>
        <v>1.0000010000000001</v>
      </c>
    </row>
    <row r="90" spans="1:29" ht="16.2" thickBot="1" x14ac:dyDescent="0.35">
      <c r="A90" s="793"/>
      <c r="B90" s="14" t="str">
        <f t="shared" si="46"/>
        <v>Water Heating</v>
      </c>
      <c r="C90" s="358">
        <f>'2M - SGS'!C90</f>
        <v>0.108255</v>
      </c>
      <c r="D90" s="358">
        <f>'2M - SGS'!D90</f>
        <v>9.1078000000000006E-2</v>
      </c>
      <c r="E90" s="358">
        <f>'2M - SGS'!E90</f>
        <v>8.5239999999999996E-2</v>
      </c>
      <c r="F90" s="358">
        <f>'2M - SGS'!F90</f>
        <v>7.2980000000000003E-2</v>
      </c>
      <c r="G90" s="358">
        <f>'2M - SGS'!G90</f>
        <v>7.9849000000000003E-2</v>
      </c>
      <c r="H90" s="358">
        <f>'2M - SGS'!H90</f>
        <v>7.2720999999999994E-2</v>
      </c>
      <c r="I90" s="358">
        <f>'2M - SGS'!I90</f>
        <v>7.4929999999999997E-2</v>
      </c>
      <c r="J90" s="358">
        <f>'2M - SGS'!J90</f>
        <v>7.5861999999999999E-2</v>
      </c>
      <c r="K90" s="358">
        <f>'2M - SGS'!K90</f>
        <v>7.5733999999999996E-2</v>
      </c>
      <c r="L90" s="358">
        <f>'2M - SGS'!L90</f>
        <v>8.2808000000000007E-2</v>
      </c>
      <c r="M90" s="358">
        <f>'2M - SGS'!M90</f>
        <v>8.6345000000000005E-2</v>
      </c>
      <c r="N90" s="358">
        <f>'2M - SGS'!N90</f>
        <v>9.4200000000000006E-2</v>
      </c>
      <c r="O90" s="358">
        <f>'2M - SGS'!O90</f>
        <v>0.108255</v>
      </c>
      <c r="P90" s="358">
        <f>'2M - SGS'!P90</f>
        <v>9.1078000000000006E-2</v>
      </c>
      <c r="Q90" s="358">
        <f>'2M - SGS'!Q90</f>
        <v>8.5239999999999996E-2</v>
      </c>
      <c r="R90" s="358">
        <f>'2M - SGS'!R90</f>
        <v>7.2980000000000003E-2</v>
      </c>
      <c r="S90" s="358">
        <f>'2M - SGS'!S90</f>
        <v>7.9849000000000003E-2</v>
      </c>
      <c r="T90" s="358">
        <f>'2M - SGS'!T90</f>
        <v>7.2720999999999994E-2</v>
      </c>
      <c r="U90" s="358">
        <f>'2M - SGS'!U90</f>
        <v>7.4929999999999997E-2</v>
      </c>
      <c r="V90" s="358">
        <f>'2M - SGS'!V90</f>
        <v>7.5861999999999999E-2</v>
      </c>
      <c r="W90" s="358">
        <f>'2M - SGS'!W90</f>
        <v>7.5733999999999996E-2</v>
      </c>
      <c r="X90" s="358">
        <f>'2M - SGS'!X90</f>
        <v>8.2808000000000007E-2</v>
      </c>
      <c r="Y90" s="358">
        <f>'2M - SGS'!Y90</f>
        <v>8.6345000000000005E-2</v>
      </c>
      <c r="Z90" s="358">
        <f>'2M - SGS'!Z90</f>
        <v>9.4200000000000006E-2</v>
      </c>
      <c r="AA90" s="358">
        <f>'2M - SGS'!AA90</f>
        <v>0.108255</v>
      </c>
      <c r="AC90" s="232">
        <f t="shared" si="45"/>
        <v>1.0000020000000001</v>
      </c>
    </row>
    <row r="91" spans="1:29" ht="15" thickBot="1" x14ac:dyDescent="0.35">
      <c r="AC91" s="216" t="s">
        <v>194</v>
      </c>
    </row>
    <row r="92" spans="1:29" ht="15" customHeight="1" thickBot="1" x14ac:dyDescent="0.35">
      <c r="A92" s="813" t="s">
        <v>28</v>
      </c>
      <c r="B92" s="264" t="s">
        <v>31</v>
      </c>
      <c r="C92" s="158">
        <f>C$4</f>
        <v>44197</v>
      </c>
      <c r="D92" s="158">
        <f t="shared" ref="D92:AA92" si="47">D$4</f>
        <v>44228</v>
      </c>
      <c r="E92" s="158">
        <f t="shared" si="47"/>
        <v>44256</v>
      </c>
      <c r="F92" s="158">
        <f t="shared" si="47"/>
        <v>44287</v>
      </c>
      <c r="G92" s="158">
        <f t="shared" si="47"/>
        <v>44317</v>
      </c>
      <c r="H92" s="158">
        <f t="shared" si="47"/>
        <v>44348</v>
      </c>
      <c r="I92" s="158">
        <f t="shared" si="47"/>
        <v>44378</v>
      </c>
      <c r="J92" s="158">
        <f t="shared" si="47"/>
        <v>44409</v>
      </c>
      <c r="K92" s="158">
        <f t="shared" si="47"/>
        <v>44440</v>
      </c>
      <c r="L92" s="158">
        <f t="shared" si="47"/>
        <v>44470</v>
      </c>
      <c r="M92" s="158">
        <f t="shared" si="47"/>
        <v>44501</v>
      </c>
      <c r="N92" s="158">
        <f t="shared" si="47"/>
        <v>44531</v>
      </c>
      <c r="O92" s="158">
        <f t="shared" si="47"/>
        <v>44562</v>
      </c>
      <c r="P92" s="158">
        <f t="shared" si="47"/>
        <v>44593</v>
      </c>
      <c r="Q92" s="158">
        <f t="shared" si="47"/>
        <v>44621</v>
      </c>
      <c r="R92" s="158">
        <f t="shared" si="47"/>
        <v>44652</v>
      </c>
      <c r="S92" s="158">
        <f t="shared" si="47"/>
        <v>44682</v>
      </c>
      <c r="T92" s="158">
        <f t="shared" si="47"/>
        <v>44713</v>
      </c>
      <c r="U92" s="158">
        <f t="shared" si="47"/>
        <v>44743</v>
      </c>
      <c r="V92" s="158">
        <f t="shared" si="47"/>
        <v>44774</v>
      </c>
      <c r="W92" s="158">
        <f t="shared" si="47"/>
        <v>44805</v>
      </c>
      <c r="X92" s="158">
        <f t="shared" si="47"/>
        <v>44835</v>
      </c>
      <c r="Y92" s="158">
        <f t="shared" si="47"/>
        <v>44866</v>
      </c>
      <c r="Z92" s="158">
        <f t="shared" si="47"/>
        <v>44896</v>
      </c>
      <c r="AA92" s="158">
        <f t="shared" si="47"/>
        <v>44927</v>
      </c>
    </row>
    <row r="93" spans="1:29" x14ac:dyDescent="0.3">
      <c r="A93" s="814"/>
      <c r="B93" s="11" t="s">
        <v>20</v>
      </c>
      <c r="C93" s="337">
        <v>3.2899999999999999E-2</v>
      </c>
      <c r="D93" s="337">
        <v>3.3628999999999999E-2</v>
      </c>
      <c r="E93" s="337">
        <v>3.4622E-2</v>
      </c>
      <c r="F93" s="337">
        <v>3.3774999999999999E-2</v>
      </c>
      <c r="G93" s="337">
        <v>3.6714999999999998E-2</v>
      </c>
      <c r="H93" s="337">
        <v>6.8380999999999997E-2</v>
      </c>
      <c r="I93" s="337">
        <v>6.6040000000000001E-2</v>
      </c>
      <c r="J93" s="337">
        <v>6.8090999999999999E-2</v>
      </c>
      <c r="K93" s="337">
        <v>6.6092999999999999E-2</v>
      </c>
      <c r="L93" s="337">
        <v>3.5712000000000001E-2</v>
      </c>
      <c r="M93" s="337">
        <v>3.6135E-2</v>
      </c>
      <c r="N93" s="337">
        <v>3.3574E-2</v>
      </c>
      <c r="O93" s="337">
        <v>3.2899999999999999E-2</v>
      </c>
      <c r="P93" s="337">
        <v>3.3628999999999999E-2</v>
      </c>
      <c r="Q93" s="337">
        <v>3.4622E-2</v>
      </c>
      <c r="R93" s="337">
        <v>3.3774999999999999E-2</v>
      </c>
      <c r="S93" s="337">
        <v>3.6714999999999998E-2</v>
      </c>
      <c r="T93" s="337">
        <v>6.8380999999999997E-2</v>
      </c>
      <c r="U93" s="337">
        <v>6.6040000000000001E-2</v>
      </c>
      <c r="V93" s="337">
        <v>6.8090999999999999E-2</v>
      </c>
      <c r="W93" s="337">
        <v>6.6092999999999999E-2</v>
      </c>
      <c r="X93" s="337">
        <v>3.5712000000000001E-2</v>
      </c>
      <c r="Y93" s="337">
        <v>3.6135E-2</v>
      </c>
      <c r="Z93" s="337">
        <v>3.3574E-2</v>
      </c>
      <c r="AA93" s="337">
        <v>3.2899999999999999E-2</v>
      </c>
      <c r="AC93" s="216" t="s">
        <v>195</v>
      </c>
    </row>
    <row r="94" spans="1:29" x14ac:dyDescent="0.3">
      <c r="A94" s="814"/>
      <c r="B94" s="11" t="s">
        <v>0</v>
      </c>
      <c r="C94" s="337">
        <v>3.4639999999999997E-2</v>
      </c>
      <c r="D94" s="337">
        <v>3.6375999999999999E-2</v>
      </c>
      <c r="E94" s="337">
        <v>3.8793000000000001E-2</v>
      </c>
      <c r="F94" s="337">
        <v>3.4112999999999997E-2</v>
      </c>
      <c r="G94" s="337">
        <v>4.2518E-2</v>
      </c>
      <c r="H94" s="337">
        <v>8.4876999999999994E-2</v>
      </c>
      <c r="I94" s="337">
        <v>7.9538999999999999E-2</v>
      </c>
      <c r="J94" s="337">
        <v>8.3308999999999994E-2</v>
      </c>
      <c r="K94" s="337">
        <v>8.3042000000000005E-2</v>
      </c>
      <c r="L94" s="337">
        <v>3.5901000000000002E-2</v>
      </c>
      <c r="M94" s="337">
        <v>3.8133E-2</v>
      </c>
      <c r="N94" s="337">
        <v>3.4439999999999998E-2</v>
      </c>
      <c r="O94" s="337">
        <v>3.4639999999999997E-2</v>
      </c>
      <c r="P94" s="337">
        <v>3.6375999999999999E-2</v>
      </c>
      <c r="Q94" s="337">
        <v>3.8793000000000001E-2</v>
      </c>
      <c r="R94" s="337">
        <v>3.4112999999999997E-2</v>
      </c>
      <c r="S94" s="337">
        <v>4.2518E-2</v>
      </c>
      <c r="T94" s="337">
        <v>8.4876999999999994E-2</v>
      </c>
      <c r="U94" s="337">
        <v>7.9538999999999999E-2</v>
      </c>
      <c r="V94" s="337">
        <v>8.3308999999999994E-2</v>
      </c>
      <c r="W94" s="337">
        <v>8.3042000000000005E-2</v>
      </c>
      <c r="X94" s="337">
        <v>3.5901000000000002E-2</v>
      </c>
      <c r="Y94" s="337">
        <v>3.8133E-2</v>
      </c>
      <c r="Z94" s="337">
        <v>3.4439999999999998E-2</v>
      </c>
      <c r="AA94" s="337">
        <v>3.4639999999999997E-2</v>
      </c>
      <c r="AC94" s="216" t="s">
        <v>209</v>
      </c>
    </row>
    <row r="95" spans="1:29" x14ac:dyDescent="0.3">
      <c r="A95" s="814"/>
      <c r="B95" s="11" t="s">
        <v>21</v>
      </c>
      <c r="C95" s="337">
        <v>3.3316999999999999E-2</v>
      </c>
      <c r="D95" s="337">
        <v>3.3644E-2</v>
      </c>
      <c r="E95" s="337">
        <v>3.4612999999999998E-2</v>
      </c>
      <c r="F95" s="337">
        <v>3.6261000000000002E-2</v>
      </c>
      <c r="G95" s="337">
        <v>3.8356000000000001E-2</v>
      </c>
      <c r="H95" s="337">
        <v>7.3451000000000002E-2</v>
      </c>
      <c r="I95" s="337">
        <v>7.0691000000000004E-2</v>
      </c>
      <c r="J95" s="337">
        <v>7.3116E-2</v>
      </c>
      <c r="K95" s="337">
        <v>7.0167999999999994E-2</v>
      </c>
      <c r="L95" s="337">
        <v>3.7338000000000003E-2</v>
      </c>
      <c r="M95" s="337">
        <v>3.6955000000000002E-2</v>
      </c>
      <c r="N95" s="337">
        <v>3.4236999999999997E-2</v>
      </c>
      <c r="O95" s="337">
        <v>3.3316999999999999E-2</v>
      </c>
      <c r="P95" s="337">
        <v>3.3644E-2</v>
      </c>
      <c r="Q95" s="337">
        <v>3.4612999999999998E-2</v>
      </c>
      <c r="R95" s="337">
        <v>3.6261000000000002E-2</v>
      </c>
      <c r="S95" s="337">
        <v>3.8356000000000001E-2</v>
      </c>
      <c r="T95" s="337">
        <v>7.3451000000000002E-2</v>
      </c>
      <c r="U95" s="337">
        <v>7.0691000000000004E-2</v>
      </c>
      <c r="V95" s="337">
        <v>7.3116E-2</v>
      </c>
      <c r="W95" s="337">
        <v>7.0167999999999994E-2</v>
      </c>
      <c r="X95" s="337">
        <v>3.7338000000000003E-2</v>
      </c>
      <c r="Y95" s="337">
        <v>3.6955000000000002E-2</v>
      </c>
      <c r="Z95" s="337">
        <v>3.4236999999999997E-2</v>
      </c>
      <c r="AA95" s="337">
        <v>3.3316999999999999E-2</v>
      </c>
    </row>
    <row r="96" spans="1:29" x14ac:dyDescent="0.3">
      <c r="A96" s="814"/>
      <c r="B96" s="11" t="s">
        <v>1</v>
      </c>
      <c r="C96" s="337">
        <v>2.5860999999999999E-2</v>
      </c>
      <c r="D96" s="337">
        <v>2.6527999999999999E-2</v>
      </c>
      <c r="E96" s="337">
        <v>2.7113000000000002E-2</v>
      </c>
      <c r="F96" s="337">
        <v>3.7753000000000002E-2</v>
      </c>
      <c r="G96" s="337">
        <v>4.9020000000000001E-2</v>
      </c>
      <c r="H96" s="337">
        <v>8.5724999999999996E-2</v>
      </c>
      <c r="I96" s="337">
        <v>7.9927999999999999E-2</v>
      </c>
      <c r="J96" s="337">
        <v>8.3828E-2</v>
      </c>
      <c r="K96" s="337">
        <v>8.6550000000000002E-2</v>
      </c>
      <c r="L96" s="337">
        <v>3.8226999999999997E-2</v>
      </c>
      <c r="M96" s="337">
        <v>2.7736E-2</v>
      </c>
      <c r="N96" s="337">
        <v>2.6527999999999999E-2</v>
      </c>
      <c r="O96" s="337">
        <v>2.5860999999999999E-2</v>
      </c>
      <c r="P96" s="337">
        <v>2.6527999999999999E-2</v>
      </c>
      <c r="Q96" s="337">
        <v>2.7113000000000002E-2</v>
      </c>
      <c r="R96" s="337">
        <v>3.7753000000000002E-2</v>
      </c>
      <c r="S96" s="337">
        <v>4.9020000000000001E-2</v>
      </c>
      <c r="T96" s="337">
        <v>8.5724999999999996E-2</v>
      </c>
      <c r="U96" s="337">
        <v>7.9927999999999999E-2</v>
      </c>
      <c r="V96" s="337">
        <v>8.3828E-2</v>
      </c>
      <c r="W96" s="337">
        <v>8.6550000000000002E-2</v>
      </c>
      <c r="X96" s="337">
        <v>3.8226999999999997E-2</v>
      </c>
      <c r="Y96" s="337">
        <v>2.7736E-2</v>
      </c>
      <c r="Z96" s="337">
        <v>2.6527999999999999E-2</v>
      </c>
      <c r="AA96" s="337">
        <v>2.5860999999999999E-2</v>
      </c>
    </row>
    <row r="97" spans="1:27" x14ac:dyDescent="0.3">
      <c r="A97" s="814"/>
      <c r="B97" s="11" t="s">
        <v>22</v>
      </c>
      <c r="C97" s="337">
        <v>2.5881000000000001E-2</v>
      </c>
      <c r="D97" s="337">
        <v>2.6544000000000002E-2</v>
      </c>
      <c r="E97" s="337">
        <v>2.7130999999999999E-2</v>
      </c>
      <c r="F97" s="337">
        <v>2.8126000000000002E-2</v>
      </c>
      <c r="G97" s="337">
        <v>2.8292999999999999E-2</v>
      </c>
      <c r="H97" s="337">
        <v>4.5440000000000001E-2</v>
      </c>
      <c r="I97" s="337">
        <v>4.4248999999999997E-2</v>
      </c>
      <c r="J97" s="337">
        <v>4.5360999999999999E-2</v>
      </c>
      <c r="K97" s="337">
        <v>4.5532000000000003E-2</v>
      </c>
      <c r="L97" s="337">
        <v>2.7123000000000001E-2</v>
      </c>
      <c r="M97" s="337">
        <v>2.7875E-2</v>
      </c>
      <c r="N97" s="337">
        <v>2.6683999999999999E-2</v>
      </c>
      <c r="O97" s="337">
        <v>2.5881000000000001E-2</v>
      </c>
      <c r="P97" s="337">
        <v>2.6544000000000002E-2</v>
      </c>
      <c r="Q97" s="337">
        <v>2.7130999999999999E-2</v>
      </c>
      <c r="R97" s="337">
        <v>2.8126000000000002E-2</v>
      </c>
      <c r="S97" s="337">
        <v>2.8292999999999999E-2</v>
      </c>
      <c r="T97" s="337">
        <v>4.5440000000000001E-2</v>
      </c>
      <c r="U97" s="337">
        <v>4.4248999999999997E-2</v>
      </c>
      <c r="V97" s="337">
        <v>4.5360999999999999E-2</v>
      </c>
      <c r="W97" s="337">
        <v>4.5532000000000003E-2</v>
      </c>
      <c r="X97" s="337">
        <v>2.7123000000000001E-2</v>
      </c>
      <c r="Y97" s="337">
        <v>2.7875E-2</v>
      </c>
      <c r="Z97" s="337">
        <v>2.6683999999999999E-2</v>
      </c>
      <c r="AA97" s="337">
        <v>2.5881000000000001E-2</v>
      </c>
    </row>
    <row r="98" spans="1:27" x14ac:dyDescent="0.3">
      <c r="A98" s="814"/>
      <c r="B98" s="11" t="s">
        <v>9</v>
      </c>
      <c r="C98" s="337">
        <v>3.4639999999999997E-2</v>
      </c>
      <c r="D98" s="337">
        <v>3.6391E-2</v>
      </c>
      <c r="E98" s="337">
        <v>3.9224000000000002E-2</v>
      </c>
      <c r="F98" s="337">
        <v>3.6452999999999999E-2</v>
      </c>
      <c r="G98" s="337">
        <v>3.5632999999999998E-2</v>
      </c>
      <c r="H98" s="337">
        <v>4.5009E-2</v>
      </c>
      <c r="I98" s="337">
        <v>4.3836E-2</v>
      </c>
      <c r="J98" s="337">
        <v>4.4943999999999998E-2</v>
      </c>
      <c r="K98" s="337">
        <v>6.8141999999999994E-2</v>
      </c>
      <c r="L98" s="337">
        <v>3.7690000000000001E-2</v>
      </c>
      <c r="M98" s="337">
        <v>3.8654000000000001E-2</v>
      </c>
      <c r="N98" s="337">
        <v>3.4444000000000002E-2</v>
      </c>
      <c r="O98" s="337">
        <v>3.4639999999999997E-2</v>
      </c>
      <c r="P98" s="337">
        <v>3.6391E-2</v>
      </c>
      <c r="Q98" s="337">
        <v>3.9224000000000002E-2</v>
      </c>
      <c r="R98" s="337">
        <v>3.6452999999999999E-2</v>
      </c>
      <c r="S98" s="337">
        <v>3.5632999999999998E-2</v>
      </c>
      <c r="T98" s="337">
        <v>4.5009E-2</v>
      </c>
      <c r="U98" s="337">
        <v>4.3836E-2</v>
      </c>
      <c r="V98" s="337">
        <v>4.4943999999999998E-2</v>
      </c>
      <c r="W98" s="337">
        <v>6.8141999999999994E-2</v>
      </c>
      <c r="X98" s="337">
        <v>3.7690000000000001E-2</v>
      </c>
      <c r="Y98" s="337">
        <v>3.8654000000000001E-2</v>
      </c>
      <c r="Z98" s="337">
        <v>3.4444000000000002E-2</v>
      </c>
      <c r="AA98" s="337">
        <v>3.4639999999999997E-2</v>
      </c>
    </row>
    <row r="99" spans="1:27" x14ac:dyDescent="0.3">
      <c r="A99" s="814"/>
      <c r="B99" s="11" t="s">
        <v>3</v>
      </c>
      <c r="C99" s="337">
        <v>3.4639999999999997E-2</v>
      </c>
      <c r="D99" s="337">
        <v>3.6375999999999999E-2</v>
      </c>
      <c r="E99" s="337">
        <v>3.8793000000000001E-2</v>
      </c>
      <c r="F99" s="337">
        <v>3.4112999999999997E-2</v>
      </c>
      <c r="G99" s="337">
        <v>4.2518E-2</v>
      </c>
      <c r="H99" s="337">
        <v>8.4876999999999994E-2</v>
      </c>
      <c r="I99" s="337">
        <v>7.9538999999999999E-2</v>
      </c>
      <c r="J99" s="337">
        <v>8.3308999999999994E-2</v>
      </c>
      <c r="K99" s="337">
        <v>8.3042000000000005E-2</v>
      </c>
      <c r="L99" s="337">
        <v>3.5901000000000002E-2</v>
      </c>
      <c r="M99" s="337">
        <v>3.8133E-2</v>
      </c>
      <c r="N99" s="337">
        <v>3.4439999999999998E-2</v>
      </c>
      <c r="O99" s="337">
        <v>3.4639999999999997E-2</v>
      </c>
      <c r="P99" s="337">
        <v>3.6375999999999999E-2</v>
      </c>
      <c r="Q99" s="337">
        <v>3.8793000000000001E-2</v>
      </c>
      <c r="R99" s="337">
        <v>3.4112999999999997E-2</v>
      </c>
      <c r="S99" s="337">
        <v>4.2518E-2</v>
      </c>
      <c r="T99" s="337">
        <v>8.4876999999999994E-2</v>
      </c>
      <c r="U99" s="337">
        <v>7.9538999999999999E-2</v>
      </c>
      <c r="V99" s="337">
        <v>8.3308999999999994E-2</v>
      </c>
      <c r="W99" s="337">
        <v>8.3042000000000005E-2</v>
      </c>
      <c r="X99" s="337">
        <v>3.5901000000000002E-2</v>
      </c>
      <c r="Y99" s="337">
        <v>3.8133E-2</v>
      </c>
      <c r="Z99" s="337">
        <v>3.4439999999999998E-2</v>
      </c>
      <c r="AA99" s="337">
        <v>3.4639999999999997E-2</v>
      </c>
    </row>
    <row r="100" spans="1:27" x14ac:dyDescent="0.3">
      <c r="A100" s="814"/>
      <c r="B100" s="11" t="s">
        <v>4</v>
      </c>
      <c r="C100" s="337">
        <v>3.4153999999999997E-2</v>
      </c>
      <c r="D100" s="337">
        <v>3.4536999999999998E-2</v>
      </c>
      <c r="E100" s="337">
        <v>3.5791000000000003E-2</v>
      </c>
      <c r="F100" s="337">
        <v>3.5679000000000002E-2</v>
      </c>
      <c r="G100" s="337">
        <v>3.8559999999999997E-2</v>
      </c>
      <c r="H100" s="337">
        <v>7.2455000000000006E-2</v>
      </c>
      <c r="I100" s="337">
        <v>6.9884000000000002E-2</v>
      </c>
      <c r="J100" s="337">
        <v>7.2040999999999994E-2</v>
      </c>
      <c r="K100" s="337">
        <v>6.7956000000000003E-2</v>
      </c>
      <c r="L100" s="337">
        <v>3.7663000000000002E-2</v>
      </c>
      <c r="M100" s="337">
        <v>3.7125999999999999E-2</v>
      </c>
      <c r="N100" s="337">
        <v>3.3944000000000002E-2</v>
      </c>
      <c r="O100" s="337">
        <v>3.4153999999999997E-2</v>
      </c>
      <c r="P100" s="337">
        <v>3.4536999999999998E-2</v>
      </c>
      <c r="Q100" s="337">
        <v>3.5791000000000003E-2</v>
      </c>
      <c r="R100" s="337">
        <v>3.5679000000000002E-2</v>
      </c>
      <c r="S100" s="337">
        <v>3.8559999999999997E-2</v>
      </c>
      <c r="T100" s="337">
        <v>7.2455000000000006E-2</v>
      </c>
      <c r="U100" s="337">
        <v>6.9884000000000002E-2</v>
      </c>
      <c r="V100" s="337">
        <v>7.2040999999999994E-2</v>
      </c>
      <c r="W100" s="337">
        <v>6.7956000000000003E-2</v>
      </c>
      <c r="X100" s="337">
        <v>3.7663000000000002E-2</v>
      </c>
      <c r="Y100" s="337">
        <v>3.7125999999999999E-2</v>
      </c>
      <c r="Z100" s="337">
        <v>3.3944000000000002E-2</v>
      </c>
      <c r="AA100" s="337">
        <v>3.4153999999999997E-2</v>
      </c>
    </row>
    <row r="101" spans="1:27" x14ac:dyDescent="0.3">
      <c r="A101" s="814"/>
      <c r="B101" s="11" t="s">
        <v>5</v>
      </c>
      <c r="C101" s="337">
        <v>3.2899999999999999E-2</v>
      </c>
      <c r="D101" s="337">
        <v>3.3628999999999999E-2</v>
      </c>
      <c r="E101" s="337">
        <v>3.4622E-2</v>
      </c>
      <c r="F101" s="337">
        <v>3.3774999999999999E-2</v>
      </c>
      <c r="G101" s="337">
        <v>3.6714999999999998E-2</v>
      </c>
      <c r="H101" s="337">
        <v>6.8380999999999997E-2</v>
      </c>
      <c r="I101" s="337">
        <v>6.6040000000000001E-2</v>
      </c>
      <c r="J101" s="337">
        <v>6.8090999999999999E-2</v>
      </c>
      <c r="K101" s="337">
        <v>6.6092999999999999E-2</v>
      </c>
      <c r="L101" s="337">
        <v>3.5712000000000001E-2</v>
      </c>
      <c r="M101" s="337">
        <v>3.6135E-2</v>
      </c>
      <c r="N101" s="337">
        <v>3.3574E-2</v>
      </c>
      <c r="O101" s="337">
        <v>3.2899999999999999E-2</v>
      </c>
      <c r="P101" s="337">
        <v>3.3628999999999999E-2</v>
      </c>
      <c r="Q101" s="337">
        <v>3.4622E-2</v>
      </c>
      <c r="R101" s="337">
        <v>3.3774999999999999E-2</v>
      </c>
      <c r="S101" s="337">
        <v>3.6714999999999998E-2</v>
      </c>
      <c r="T101" s="337">
        <v>6.8380999999999997E-2</v>
      </c>
      <c r="U101" s="337">
        <v>6.6040000000000001E-2</v>
      </c>
      <c r="V101" s="337">
        <v>6.8090999999999999E-2</v>
      </c>
      <c r="W101" s="337">
        <v>6.6092999999999999E-2</v>
      </c>
      <c r="X101" s="337">
        <v>3.5712000000000001E-2</v>
      </c>
      <c r="Y101" s="337">
        <v>3.6135E-2</v>
      </c>
      <c r="Z101" s="337">
        <v>3.3574E-2</v>
      </c>
      <c r="AA101" s="337">
        <v>3.2899999999999999E-2</v>
      </c>
    </row>
    <row r="102" spans="1:27" x14ac:dyDescent="0.3">
      <c r="A102" s="814"/>
      <c r="B102" s="11" t="s">
        <v>23</v>
      </c>
      <c r="C102" s="337">
        <v>3.2899999999999999E-2</v>
      </c>
      <c r="D102" s="337">
        <v>3.3628999999999999E-2</v>
      </c>
      <c r="E102" s="337">
        <v>3.4622E-2</v>
      </c>
      <c r="F102" s="337">
        <v>3.3774999999999999E-2</v>
      </c>
      <c r="G102" s="337">
        <v>3.6714999999999998E-2</v>
      </c>
      <c r="H102" s="337">
        <v>6.8380999999999997E-2</v>
      </c>
      <c r="I102" s="337">
        <v>6.6040000000000001E-2</v>
      </c>
      <c r="J102" s="337">
        <v>6.8090999999999999E-2</v>
      </c>
      <c r="K102" s="337">
        <v>6.6092999999999999E-2</v>
      </c>
      <c r="L102" s="337">
        <v>3.5712000000000001E-2</v>
      </c>
      <c r="M102" s="337">
        <v>3.6135E-2</v>
      </c>
      <c r="N102" s="337">
        <v>3.3574E-2</v>
      </c>
      <c r="O102" s="337">
        <v>3.2899999999999999E-2</v>
      </c>
      <c r="P102" s="337">
        <v>3.3628999999999999E-2</v>
      </c>
      <c r="Q102" s="337">
        <v>3.4622E-2</v>
      </c>
      <c r="R102" s="337">
        <v>3.3774999999999999E-2</v>
      </c>
      <c r="S102" s="337">
        <v>3.6714999999999998E-2</v>
      </c>
      <c r="T102" s="337">
        <v>6.8380999999999997E-2</v>
      </c>
      <c r="U102" s="337">
        <v>6.6040000000000001E-2</v>
      </c>
      <c r="V102" s="337">
        <v>6.8090999999999999E-2</v>
      </c>
      <c r="W102" s="337">
        <v>6.6092999999999999E-2</v>
      </c>
      <c r="X102" s="337">
        <v>3.5712000000000001E-2</v>
      </c>
      <c r="Y102" s="337">
        <v>3.6135E-2</v>
      </c>
      <c r="Z102" s="337">
        <v>3.3574E-2</v>
      </c>
      <c r="AA102" s="337">
        <v>3.2899999999999999E-2</v>
      </c>
    </row>
    <row r="103" spans="1:27" x14ac:dyDescent="0.3">
      <c r="A103" s="814"/>
      <c r="B103" s="11" t="s">
        <v>24</v>
      </c>
      <c r="C103" s="337">
        <v>3.2899999999999999E-2</v>
      </c>
      <c r="D103" s="337">
        <v>3.3628999999999999E-2</v>
      </c>
      <c r="E103" s="337">
        <v>3.4622E-2</v>
      </c>
      <c r="F103" s="337">
        <v>3.3774999999999999E-2</v>
      </c>
      <c r="G103" s="337">
        <v>3.6714999999999998E-2</v>
      </c>
      <c r="H103" s="337">
        <v>6.8380999999999997E-2</v>
      </c>
      <c r="I103" s="337">
        <v>6.6040000000000001E-2</v>
      </c>
      <c r="J103" s="337">
        <v>6.8090999999999999E-2</v>
      </c>
      <c r="K103" s="337">
        <v>6.6092999999999999E-2</v>
      </c>
      <c r="L103" s="337">
        <v>3.5712000000000001E-2</v>
      </c>
      <c r="M103" s="337">
        <v>3.6135E-2</v>
      </c>
      <c r="N103" s="337">
        <v>3.3574E-2</v>
      </c>
      <c r="O103" s="337">
        <v>3.2899999999999999E-2</v>
      </c>
      <c r="P103" s="337">
        <v>3.3628999999999999E-2</v>
      </c>
      <c r="Q103" s="337">
        <v>3.4622E-2</v>
      </c>
      <c r="R103" s="337">
        <v>3.3774999999999999E-2</v>
      </c>
      <c r="S103" s="337">
        <v>3.6714999999999998E-2</v>
      </c>
      <c r="T103" s="337">
        <v>6.8380999999999997E-2</v>
      </c>
      <c r="U103" s="337">
        <v>6.6040000000000001E-2</v>
      </c>
      <c r="V103" s="337">
        <v>6.8090999999999999E-2</v>
      </c>
      <c r="W103" s="337">
        <v>6.6092999999999999E-2</v>
      </c>
      <c r="X103" s="337">
        <v>3.5712000000000001E-2</v>
      </c>
      <c r="Y103" s="337">
        <v>3.6135E-2</v>
      </c>
      <c r="Z103" s="337">
        <v>3.3574E-2</v>
      </c>
      <c r="AA103" s="337">
        <v>3.2899999999999999E-2</v>
      </c>
    </row>
    <row r="104" spans="1:27" x14ac:dyDescent="0.3">
      <c r="A104" s="814"/>
      <c r="B104" s="11" t="s">
        <v>7</v>
      </c>
      <c r="C104" s="337">
        <v>3.1757000000000001E-2</v>
      </c>
      <c r="D104" s="337">
        <v>3.2323999999999999E-2</v>
      </c>
      <c r="E104" s="337">
        <v>3.3225999999999999E-2</v>
      </c>
      <c r="F104" s="337">
        <v>3.3493000000000002E-2</v>
      </c>
      <c r="G104" s="337">
        <v>3.5507999999999998E-2</v>
      </c>
      <c r="H104" s="337">
        <v>6.5448999999999993E-2</v>
      </c>
      <c r="I104" s="337">
        <v>6.3149999999999998E-2</v>
      </c>
      <c r="J104" s="337">
        <v>6.5251000000000003E-2</v>
      </c>
      <c r="K104" s="337">
        <v>6.3331999999999999E-2</v>
      </c>
      <c r="L104" s="337">
        <v>3.4426999999999999E-2</v>
      </c>
      <c r="M104" s="337">
        <v>3.4855999999999998E-2</v>
      </c>
      <c r="N104" s="337">
        <v>3.2490999999999999E-2</v>
      </c>
      <c r="O104" s="337">
        <v>3.1757000000000001E-2</v>
      </c>
      <c r="P104" s="337">
        <v>3.2323999999999999E-2</v>
      </c>
      <c r="Q104" s="337">
        <v>3.3225999999999999E-2</v>
      </c>
      <c r="R104" s="337">
        <v>3.3493000000000002E-2</v>
      </c>
      <c r="S104" s="337">
        <v>3.5507999999999998E-2</v>
      </c>
      <c r="T104" s="337">
        <v>6.5448999999999993E-2</v>
      </c>
      <c r="U104" s="337">
        <v>6.3149999999999998E-2</v>
      </c>
      <c r="V104" s="337">
        <v>6.5251000000000003E-2</v>
      </c>
      <c r="W104" s="337">
        <v>6.3331999999999999E-2</v>
      </c>
      <c r="X104" s="337">
        <v>3.4426999999999999E-2</v>
      </c>
      <c r="Y104" s="337">
        <v>3.4855999999999998E-2</v>
      </c>
      <c r="Z104" s="337">
        <v>3.2490999999999999E-2</v>
      </c>
      <c r="AA104" s="337">
        <v>3.1757000000000001E-2</v>
      </c>
    </row>
    <row r="105" spans="1:27" ht="15" thickBot="1" x14ac:dyDescent="0.35">
      <c r="A105" s="815"/>
      <c r="B105" s="15" t="s">
        <v>8</v>
      </c>
      <c r="C105" s="336">
        <v>3.3896000000000003E-2</v>
      </c>
      <c r="D105" s="336">
        <v>3.3889000000000002E-2</v>
      </c>
      <c r="E105" s="336">
        <v>3.4446999999999998E-2</v>
      </c>
      <c r="F105" s="336">
        <v>3.6944999999999999E-2</v>
      </c>
      <c r="G105" s="336">
        <v>3.9467000000000002E-2</v>
      </c>
      <c r="H105" s="336">
        <v>7.3371000000000006E-2</v>
      </c>
      <c r="I105" s="336">
        <v>7.0692000000000005E-2</v>
      </c>
      <c r="J105" s="336">
        <v>7.3050000000000004E-2</v>
      </c>
      <c r="K105" s="336">
        <v>6.9253999999999996E-2</v>
      </c>
      <c r="L105" s="336">
        <v>3.8316000000000003E-2</v>
      </c>
      <c r="M105" s="336">
        <v>3.8210000000000001E-2</v>
      </c>
      <c r="N105" s="336">
        <v>3.5223999999999998E-2</v>
      </c>
      <c r="O105" s="336">
        <v>3.3896000000000003E-2</v>
      </c>
      <c r="P105" s="336">
        <v>3.3889000000000002E-2</v>
      </c>
      <c r="Q105" s="336">
        <v>3.4446999999999998E-2</v>
      </c>
      <c r="R105" s="336">
        <v>3.6944999999999999E-2</v>
      </c>
      <c r="S105" s="336">
        <v>3.9467000000000002E-2</v>
      </c>
      <c r="T105" s="336">
        <v>7.3371000000000006E-2</v>
      </c>
      <c r="U105" s="336">
        <v>7.0692000000000005E-2</v>
      </c>
      <c r="V105" s="336">
        <v>7.3050000000000004E-2</v>
      </c>
      <c r="W105" s="336">
        <v>6.9253999999999996E-2</v>
      </c>
      <c r="X105" s="336">
        <v>3.8316000000000003E-2</v>
      </c>
      <c r="Y105" s="336">
        <v>3.8210000000000001E-2</v>
      </c>
      <c r="Z105" s="336">
        <v>3.5223999999999998E-2</v>
      </c>
      <c r="AA105" s="336">
        <v>3.3896000000000003E-2</v>
      </c>
    </row>
    <row r="107" spans="1:27" ht="15" hidden="1" customHeight="1" x14ac:dyDescent="0.3">
      <c r="A107" s="801" t="s">
        <v>126</v>
      </c>
      <c r="B107" s="803" t="s">
        <v>127</v>
      </c>
      <c r="C107" s="804"/>
      <c r="D107" s="804"/>
      <c r="E107" s="804"/>
      <c r="F107" s="804"/>
      <c r="G107" s="804"/>
      <c r="H107" s="804"/>
      <c r="I107" s="804"/>
      <c r="J107" s="804"/>
      <c r="K107" s="804"/>
      <c r="L107" s="804"/>
      <c r="M107" s="804"/>
      <c r="N107" s="804"/>
      <c r="O107" s="810" t="s">
        <v>127</v>
      </c>
      <c r="P107" s="811"/>
      <c r="Q107" s="811"/>
      <c r="R107" s="811"/>
      <c r="S107" s="811"/>
      <c r="T107" s="811"/>
      <c r="U107" s="811"/>
      <c r="V107" s="811"/>
      <c r="W107" s="811"/>
      <c r="X107" s="811"/>
      <c r="Y107" s="811"/>
      <c r="Z107" s="812"/>
      <c r="AA107" s="626" t="s">
        <v>127</v>
      </c>
    </row>
    <row r="108" spans="1:27" ht="15" hidden="1" thickBot="1" x14ac:dyDescent="0.35">
      <c r="A108" s="802"/>
      <c r="B108" s="805" t="s">
        <v>128</v>
      </c>
      <c r="C108" s="806"/>
      <c r="D108" s="806"/>
      <c r="E108" s="806"/>
      <c r="F108" s="806"/>
      <c r="G108" s="806"/>
      <c r="H108" s="806"/>
      <c r="I108" s="806"/>
      <c r="J108" s="806"/>
      <c r="K108" s="806"/>
      <c r="L108" s="806"/>
      <c r="M108" s="806"/>
      <c r="N108" s="806"/>
      <c r="O108" s="807" t="s">
        <v>128</v>
      </c>
      <c r="P108" s="808"/>
      <c r="Q108" s="808"/>
      <c r="R108" s="808"/>
      <c r="S108" s="808"/>
      <c r="T108" s="808"/>
      <c r="U108" s="808"/>
      <c r="V108" s="808"/>
      <c r="W108" s="808"/>
      <c r="X108" s="808"/>
      <c r="Y108" s="808"/>
      <c r="Z108" s="809"/>
      <c r="AA108" s="628" t="s">
        <v>128</v>
      </c>
    </row>
    <row r="109" spans="1:27" ht="16.2" hidden="1" thickBot="1" x14ac:dyDescent="0.35">
      <c r="A109" s="795"/>
      <c r="B109" s="265" t="s">
        <v>129</v>
      </c>
      <c r="C109" s="158">
        <f>C$4</f>
        <v>44197</v>
      </c>
      <c r="D109" s="158">
        <f t="shared" ref="D109:AA109" si="48">D$4</f>
        <v>44228</v>
      </c>
      <c r="E109" s="158">
        <f t="shared" si="48"/>
        <v>44256</v>
      </c>
      <c r="F109" s="158">
        <f t="shared" si="48"/>
        <v>44287</v>
      </c>
      <c r="G109" s="158">
        <f t="shared" si="48"/>
        <v>44317</v>
      </c>
      <c r="H109" s="158">
        <f t="shared" si="48"/>
        <v>44348</v>
      </c>
      <c r="I109" s="158">
        <f t="shared" si="48"/>
        <v>44378</v>
      </c>
      <c r="J109" s="158">
        <f t="shared" si="48"/>
        <v>44409</v>
      </c>
      <c r="K109" s="158">
        <f t="shared" si="48"/>
        <v>44440</v>
      </c>
      <c r="L109" s="158">
        <f t="shared" si="48"/>
        <v>44470</v>
      </c>
      <c r="M109" s="158">
        <f t="shared" si="48"/>
        <v>44501</v>
      </c>
      <c r="N109" s="158">
        <f t="shared" si="48"/>
        <v>44531</v>
      </c>
      <c r="O109" s="158">
        <f t="shared" si="48"/>
        <v>44562</v>
      </c>
      <c r="P109" s="158">
        <f t="shared" si="48"/>
        <v>44593</v>
      </c>
      <c r="Q109" s="158">
        <f t="shared" si="48"/>
        <v>44621</v>
      </c>
      <c r="R109" s="158">
        <f t="shared" si="48"/>
        <v>44652</v>
      </c>
      <c r="S109" s="158">
        <f t="shared" si="48"/>
        <v>44682</v>
      </c>
      <c r="T109" s="158">
        <f t="shared" si="48"/>
        <v>44713</v>
      </c>
      <c r="U109" s="158">
        <f t="shared" si="48"/>
        <v>44743</v>
      </c>
      <c r="V109" s="158">
        <f t="shared" si="48"/>
        <v>44774</v>
      </c>
      <c r="W109" s="158">
        <f t="shared" si="48"/>
        <v>44805</v>
      </c>
      <c r="X109" s="158">
        <f t="shared" si="48"/>
        <v>44835</v>
      </c>
      <c r="Y109" s="158">
        <f t="shared" si="48"/>
        <v>44866</v>
      </c>
      <c r="Z109" s="158">
        <f t="shared" si="48"/>
        <v>44896</v>
      </c>
      <c r="AA109" s="158">
        <f t="shared" si="48"/>
        <v>44927</v>
      </c>
    </row>
    <row r="110" spans="1:27" hidden="1" x14ac:dyDescent="0.3">
      <c r="A110" s="795"/>
      <c r="B110" s="266" t="s">
        <v>20</v>
      </c>
      <c r="C110" s="346">
        <v>3.0047435906328628E-2</v>
      </c>
      <c r="D110" s="346">
        <v>3.0682951773254422E-2</v>
      </c>
      <c r="E110" s="346">
        <v>3.1521241016378376E-2</v>
      </c>
      <c r="F110" s="346">
        <v>3.1083464351229287E-2</v>
      </c>
      <c r="G110" s="346">
        <v>3.30671550853395E-2</v>
      </c>
      <c r="H110" s="346">
        <v>5.898198580192094E-2</v>
      </c>
      <c r="I110" s="346">
        <v>5.7406322354516301E-2</v>
      </c>
      <c r="J110" s="346">
        <v>5.8854176634972645E-2</v>
      </c>
      <c r="K110" s="346">
        <v>5.7598349214851484E-2</v>
      </c>
      <c r="L110" s="346">
        <v>3.2066354392640169E-2</v>
      </c>
      <c r="M110" s="346">
        <v>3.2516302023050919E-2</v>
      </c>
      <c r="N110" s="346">
        <v>3.0728329424068494E-2</v>
      </c>
      <c r="O110" s="346">
        <v>3.0047435906328628E-2</v>
      </c>
      <c r="P110" s="346">
        <v>3.0682951773254422E-2</v>
      </c>
      <c r="Q110" s="346">
        <v>3.1521241016378376E-2</v>
      </c>
      <c r="R110" s="346">
        <v>3.1083464351229287E-2</v>
      </c>
      <c r="S110" s="346">
        <v>3.30671550853395E-2</v>
      </c>
      <c r="T110" s="346">
        <v>5.898198580192094E-2</v>
      </c>
      <c r="U110" s="346">
        <v>5.7406322354516301E-2</v>
      </c>
      <c r="V110" s="346">
        <v>5.8854176634972645E-2</v>
      </c>
      <c r="W110" s="346">
        <v>5.7598349214851484E-2</v>
      </c>
      <c r="X110" s="346">
        <v>3.2066354392640169E-2</v>
      </c>
      <c r="Y110" s="346">
        <v>3.2516302023050919E-2</v>
      </c>
      <c r="Z110" s="346">
        <v>3.0728329424068494E-2</v>
      </c>
      <c r="AA110" s="346">
        <v>3.0047435906328628E-2</v>
      </c>
    </row>
    <row r="111" spans="1:27" hidden="1" x14ac:dyDescent="0.3">
      <c r="A111" s="795"/>
      <c r="B111" s="266" t="s">
        <v>0</v>
      </c>
      <c r="C111" s="346">
        <v>3.1088718298159661E-2</v>
      </c>
      <c r="D111" s="346">
        <v>3.2310141385779451E-2</v>
      </c>
      <c r="E111" s="346">
        <v>3.4009812477182967E-2</v>
      </c>
      <c r="F111" s="346">
        <v>3.1287121412679954E-2</v>
      </c>
      <c r="G111" s="346">
        <v>3.6500600077863397E-2</v>
      </c>
      <c r="H111" s="346">
        <v>6.9150929119490973E-2</v>
      </c>
      <c r="I111" s="346">
        <v>6.5867332180788413E-2</v>
      </c>
      <c r="J111" s="346">
        <v>6.8271763685987169E-2</v>
      </c>
      <c r="K111" s="346">
        <v>6.7981341517486346E-2</v>
      </c>
      <c r="L111" s="346">
        <v>3.2177869568350823E-2</v>
      </c>
      <c r="M111" s="346">
        <v>3.3675250196518916E-2</v>
      </c>
      <c r="N111" s="346">
        <v>3.1249280141862588E-2</v>
      </c>
      <c r="O111" s="346">
        <v>3.1088718298159661E-2</v>
      </c>
      <c r="P111" s="346">
        <v>3.2310141385779451E-2</v>
      </c>
      <c r="Q111" s="346">
        <v>3.4009812477182967E-2</v>
      </c>
      <c r="R111" s="346">
        <v>3.1287121412679954E-2</v>
      </c>
      <c r="S111" s="346">
        <v>3.6500600077863397E-2</v>
      </c>
      <c r="T111" s="346">
        <v>6.9150929119490973E-2</v>
      </c>
      <c r="U111" s="346">
        <v>6.5867332180788413E-2</v>
      </c>
      <c r="V111" s="346">
        <v>6.8271763685987169E-2</v>
      </c>
      <c r="W111" s="346">
        <v>6.7981341517486346E-2</v>
      </c>
      <c r="X111" s="346">
        <v>3.2177869568350823E-2</v>
      </c>
      <c r="Y111" s="346">
        <v>3.3675250196518916E-2</v>
      </c>
      <c r="Z111" s="346">
        <v>3.1249280141862588E-2</v>
      </c>
      <c r="AA111" s="346">
        <v>3.1088718298159661E-2</v>
      </c>
    </row>
    <row r="112" spans="1:27" hidden="1" x14ac:dyDescent="0.3">
      <c r="A112" s="795"/>
      <c r="B112" s="266" t="s">
        <v>21</v>
      </c>
      <c r="C112" s="346">
        <v>3.029705946816429E-2</v>
      </c>
      <c r="D112" s="346">
        <v>3.0692206516073458E-2</v>
      </c>
      <c r="E112" s="346">
        <v>3.1515990769204173E-2</v>
      </c>
      <c r="F112" s="346">
        <v>3.2581147788740064E-2</v>
      </c>
      <c r="G112" s="346">
        <v>3.4030484753869335E-2</v>
      </c>
      <c r="H112" s="346">
        <v>6.2083116741552077E-2</v>
      </c>
      <c r="I112" s="346">
        <v>6.0306053609823676E-2</v>
      </c>
      <c r="J112" s="346">
        <v>6.1941044573503183E-2</v>
      </c>
      <c r="K112" s="346">
        <v>6.0070705003849423E-2</v>
      </c>
      <c r="L112" s="346">
        <v>3.3029966213668778E-2</v>
      </c>
      <c r="M112" s="346">
        <v>3.2990619582801396E-2</v>
      </c>
      <c r="N112" s="346">
        <v>3.1126386353450688E-2</v>
      </c>
      <c r="O112" s="346">
        <v>3.029705946816429E-2</v>
      </c>
      <c r="P112" s="346">
        <v>3.0692206516073458E-2</v>
      </c>
      <c r="Q112" s="346">
        <v>3.1515990769204173E-2</v>
      </c>
      <c r="R112" s="346">
        <v>3.2581147788740064E-2</v>
      </c>
      <c r="S112" s="346">
        <v>3.4030484753869335E-2</v>
      </c>
      <c r="T112" s="346">
        <v>6.2083116741552077E-2</v>
      </c>
      <c r="U112" s="346">
        <v>6.0306053609823676E-2</v>
      </c>
      <c r="V112" s="346">
        <v>6.1941044573503183E-2</v>
      </c>
      <c r="W112" s="346">
        <v>6.0070705003849423E-2</v>
      </c>
      <c r="X112" s="346">
        <v>3.3029966213668778E-2</v>
      </c>
      <c r="Y112" s="346">
        <v>3.2990619582801396E-2</v>
      </c>
      <c r="Z112" s="346">
        <v>3.1126386353450688E-2</v>
      </c>
      <c r="AA112" s="346">
        <v>3.029705946816429E-2</v>
      </c>
    </row>
    <row r="113" spans="1:27" hidden="1" x14ac:dyDescent="0.3">
      <c r="A113" s="795"/>
      <c r="B113" s="266" t="s">
        <v>1</v>
      </c>
      <c r="C113" s="346">
        <v>2.5860572795162531E-2</v>
      </c>
      <c r="D113" s="346">
        <v>2.652833230827558E-2</v>
      </c>
      <c r="E113" s="346">
        <v>2.7112651173639406E-2</v>
      </c>
      <c r="F113" s="346">
        <v>3.3484101029381416E-2</v>
      </c>
      <c r="G113" s="346">
        <v>4.0432631701588333E-2</v>
      </c>
      <c r="H113" s="346">
        <v>6.9679419701354439E-2</v>
      </c>
      <c r="I113" s="346">
        <v>6.6112062017944839E-2</v>
      </c>
      <c r="J113" s="346">
        <v>6.8596251305118663E-2</v>
      </c>
      <c r="K113" s="346">
        <v>7.0159702602657775E-2</v>
      </c>
      <c r="L113" s="346">
        <v>3.3559498265374979E-2</v>
      </c>
      <c r="M113" s="346">
        <v>2.7735911412729124E-2</v>
      </c>
      <c r="N113" s="346">
        <v>2.652823729934119E-2</v>
      </c>
      <c r="O113" s="346">
        <v>2.5860572795162531E-2</v>
      </c>
      <c r="P113" s="346">
        <v>2.652833230827558E-2</v>
      </c>
      <c r="Q113" s="346">
        <v>2.7112651173639406E-2</v>
      </c>
      <c r="R113" s="346">
        <v>3.3484101029381416E-2</v>
      </c>
      <c r="S113" s="346">
        <v>4.0432631701588333E-2</v>
      </c>
      <c r="T113" s="346">
        <v>6.9679419701354439E-2</v>
      </c>
      <c r="U113" s="346">
        <v>6.6112062017944839E-2</v>
      </c>
      <c r="V113" s="346">
        <v>6.8596251305118663E-2</v>
      </c>
      <c r="W113" s="346">
        <v>7.0159702602657775E-2</v>
      </c>
      <c r="X113" s="346">
        <v>3.3559498265374979E-2</v>
      </c>
      <c r="Y113" s="346">
        <v>2.7735911412729124E-2</v>
      </c>
      <c r="Z113" s="346">
        <v>2.652823729934119E-2</v>
      </c>
      <c r="AA113" s="346">
        <v>2.5860572795162531E-2</v>
      </c>
    </row>
    <row r="114" spans="1:27" hidden="1" x14ac:dyDescent="0.3">
      <c r="A114" s="795"/>
      <c r="B114" s="266" t="s">
        <v>22</v>
      </c>
      <c r="C114" s="346">
        <v>2.5875926900525859E-2</v>
      </c>
      <c r="D114" s="346">
        <v>2.6540537748047474E-2</v>
      </c>
      <c r="E114" s="346">
        <v>2.7127079018739036E-2</v>
      </c>
      <c r="F114" s="346">
        <v>2.7725410801511231E-2</v>
      </c>
      <c r="G114" s="346">
        <v>2.8220949986221516E-2</v>
      </c>
      <c r="H114" s="346">
        <v>4.5273461784829723E-2</v>
      </c>
      <c r="I114" s="346">
        <v>4.4087893556852581E-2</v>
      </c>
      <c r="J114" s="346">
        <v>4.5194738620845686E-2</v>
      </c>
      <c r="K114" s="346">
        <v>4.5363470113842473E-2</v>
      </c>
      <c r="L114" s="346">
        <v>2.7061998455206474E-2</v>
      </c>
      <c r="M114" s="346">
        <v>2.7817778730303621E-2</v>
      </c>
      <c r="N114" s="346">
        <v>2.6627275382035749E-2</v>
      </c>
      <c r="O114" s="346">
        <v>2.5875926900525859E-2</v>
      </c>
      <c r="P114" s="346">
        <v>2.6540537748047474E-2</v>
      </c>
      <c r="Q114" s="346">
        <v>2.7127079018739036E-2</v>
      </c>
      <c r="R114" s="346">
        <v>2.7725410801511231E-2</v>
      </c>
      <c r="S114" s="346">
        <v>2.8220949986221516E-2</v>
      </c>
      <c r="T114" s="346">
        <v>4.5273461784829723E-2</v>
      </c>
      <c r="U114" s="346">
        <v>4.4087893556852581E-2</v>
      </c>
      <c r="V114" s="346">
        <v>4.5194738620845686E-2</v>
      </c>
      <c r="W114" s="346">
        <v>4.5363470113842473E-2</v>
      </c>
      <c r="X114" s="346">
        <v>2.7061998455206474E-2</v>
      </c>
      <c r="Y114" s="346">
        <v>2.7817778730303621E-2</v>
      </c>
      <c r="Z114" s="346">
        <v>2.6627275382035749E-2</v>
      </c>
      <c r="AA114" s="346">
        <v>2.5875926900525859E-2</v>
      </c>
    </row>
    <row r="115" spans="1:27" hidden="1" x14ac:dyDescent="0.3">
      <c r="A115" s="795"/>
      <c r="B115" s="267" t="s">
        <v>9</v>
      </c>
      <c r="C115" s="346">
        <v>3.108900830684997E-2</v>
      </c>
      <c r="D115" s="346">
        <v>3.2318880451583896E-2</v>
      </c>
      <c r="E115" s="346">
        <v>3.4268850536707036E-2</v>
      </c>
      <c r="F115" s="346">
        <v>3.2696885174976473E-2</v>
      </c>
      <c r="G115" s="346">
        <v>3.2435026940329049E-2</v>
      </c>
      <c r="H115" s="346">
        <v>4.500936747919055E-2</v>
      </c>
      <c r="I115" s="346">
        <v>4.3836302091463192E-2</v>
      </c>
      <c r="J115" s="346">
        <v>4.4944202522712556E-2</v>
      </c>
      <c r="K115" s="346">
        <v>5.8840155056961316E-2</v>
      </c>
      <c r="L115" s="346">
        <v>3.3240009191326289E-2</v>
      </c>
      <c r="M115" s="346">
        <v>3.3978256055586256E-2</v>
      </c>
      <c r="N115" s="346">
        <v>3.1251062077392665E-2</v>
      </c>
      <c r="O115" s="346">
        <v>3.108900830684997E-2</v>
      </c>
      <c r="P115" s="346">
        <v>3.2318880451583896E-2</v>
      </c>
      <c r="Q115" s="346">
        <v>3.4268850536707036E-2</v>
      </c>
      <c r="R115" s="346">
        <v>3.2696885174976473E-2</v>
      </c>
      <c r="S115" s="346">
        <v>3.2435026940329049E-2</v>
      </c>
      <c r="T115" s="346">
        <v>4.500936747919055E-2</v>
      </c>
      <c r="U115" s="346">
        <v>4.3836302091463192E-2</v>
      </c>
      <c r="V115" s="346">
        <v>4.4944202522712556E-2</v>
      </c>
      <c r="W115" s="346">
        <v>5.8840155056961316E-2</v>
      </c>
      <c r="X115" s="346">
        <v>3.3240009191326289E-2</v>
      </c>
      <c r="Y115" s="346">
        <v>3.3978256055586256E-2</v>
      </c>
      <c r="Z115" s="346">
        <v>3.1251062077392665E-2</v>
      </c>
      <c r="AA115" s="346">
        <v>3.108900830684997E-2</v>
      </c>
    </row>
    <row r="116" spans="1:27" hidden="1" x14ac:dyDescent="0.3">
      <c r="A116" s="795"/>
      <c r="B116" s="267" t="s">
        <v>3</v>
      </c>
      <c r="C116" s="346">
        <v>3.1088718298159661E-2</v>
      </c>
      <c r="D116" s="346">
        <v>3.2310141385779451E-2</v>
      </c>
      <c r="E116" s="346">
        <v>3.4009812477182967E-2</v>
      </c>
      <c r="F116" s="346">
        <v>3.1287121412679954E-2</v>
      </c>
      <c r="G116" s="346">
        <v>3.6500600077863397E-2</v>
      </c>
      <c r="H116" s="346">
        <v>6.9150929119490973E-2</v>
      </c>
      <c r="I116" s="346">
        <v>6.5867332180788413E-2</v>
      </c>
      <c r="J116" s="346">
        <v>6.8271763685987169E-2</v>
      </c>
      <c r="K116" s="346">
        <v>6.7981341517486346E-2</v>
      </c>
      <c r="L116" s="346">
        <v>3.2177869568350823E-2</v>
      </c>
      <c r="M116" s="346">
        <v>3.3675250196518916E-2</v>
      </c>
      <c r="N116" s="346">
        <v>3.1249280141862588E-2</v>
      </c>
      <c r="O116" s="346">
        <v>3.1088718298159661E-2</v>
      </c>
      <c r="P116" s="346">
        <v>3.2310141385779451E-2</v>
      </c>
      <c r="Q116" s="346">
        <v>3.4009812477182967E-2</v>
      </c>
      <c r="R116" s="346">
        <v>3.1287121412679954E-2</v>
      </c>
      <c r="S116" s="346">
        <v>3.6500600077863397E-2</v>
      </c>
      <c r="T116" s="346">
        <v>6.9150929119490973E-2</v>
      </c>
      <c r="U116" s="346">
        <v>6.5867332180788413E-2</v>
      </c>
      <c r="V116" s="346">
        <v>6.8271763685987169E-2</v>
      </c>
      <c r="W116" s="346">
        <v>6.7981341517486346E-2</v>
      </c>
      <c r="X116" s="346">
        <v>3.2177869568350823E-2</v>
      </c>
      <c r="Y116" s="346">
        <v>3.3675250196518916E-2</v>
      </c>
      <c r="Z116" s="346">
        <v>3.1249280141862588E-2</v>
      </c>
      <c r="AA116" s="346">
        <v>3.1088718298159661E-2</v>
      </c>
    </row>
    <row r="117" spans="1:27" hidden="1" x14ac:dyDescent="0.3">
      <c r="A117" s="795"/>
      <c r="B117" s="267" t="s">
        <v>4</v>
      </c>
      <c r="C117" s="346">
        <v>3.0797422272452961E-2</v>
      </c>
      <c r="D117" s="346">
        <v>3.1219753394793454E-2</v>
      </c>
      <c r="E117" s="346">
        <v>3.2215924669279007E-2</v>
      </c>
      <c r="F117" s="346">
        <v>3.2229392176094822E-2</v>
      </c>
      <c r="G117" s="346">
        <v>3.4150535545563028E-2</v>
      </c>
      <c r="H117" s="346">
        <v>6.1472124203911391E-2</v>
      </c>
      <c r="I117" s="346">
        <v>5.980062225002921E-2</v>
      </c>
      <c r="J117" s="346">
        <v>6.127920395300715E-2</v>
      </c>
      <c r="K117" s="346">
        <v>5.8726988781891254E-2</v>
      </c>
      <c r="L117" s="346">
        <v>3.3224194412387956E-2</v>
      </c>
      <c r="M117" s="346">
        <v>3.3089948772374186E-2</v>
      </c>
      <c r="N117" s="346">
        <v>3.0950461741892941E-2</v>
      </c>
      <c r="O117" s="346">
        <v>3.0797422272452961E-2</v>
      </c>
      <c r="P117" s="346">
        <v>3.1219753394793454E-2</v>
      </c>
      <c r="Q117" s="346">
        <v>3.2215924669279007E-2</v>
      </c>
      <c r="R117" s="346">
        <v>3.2229392176094822E-2</v>
      </c>
      <c r="S117" s="346">
        <v>3.4150535545563028E-2</v>
      </c>
      <c r="T117" s="346">
        <v>6.1472124203911391E-2</v>
      </c>
      <c r="U117" s="346">
        <v>5.980062225002921E-2</v>
      </c>
      <c r="V117" s="346">
        <v>6.127920395300715E-2</v>
      </c>
      <c r="W117" s="346">
        <v>5.8726988781891254E-2</v>
      </c>
      <c r="X117" s="346">
        <v>3.3224194412387956E-2</v>
      </c>
      <c r="Y117" s="346">
        <v>3.3089948772374186E-2</v>
      </c>
      <c r="Z117" s="346">
        <v>3.0950461741892941E-2</v>
      </c>
      <c r="AA117" s="346">
        <v>3.0797422272452961E-2</v>
      </c>
    </row>
    <row r="118" spans="1:27" hidden="1" x14ac:dyDescent="0.3">
      <c r="A118" s="795"/>
      <c r="B118" s="267" t="s">
        <v>5</v>
      </c>
      <c r="C118" s="346">
        <v>3.0047435906328628E-2</v>
      </c>
      <c r="D118" s="346">
        <v>3.0682951773254422E-2</v>
      </c>
      <c r="E118" s="346">
        <v>3.1521241016378376E-2</v>
      </c>
      <c r="F118" s="346">
        <v>3.1083464351229287E-2</v>
      </c>
      <c r="G118" s="346">
        <v>3.30671550853395E-2</v>
      </c>
      <c r="H118" s="346">
        <v>5.898198580192094E-2</v>
      </c>
      <c r="I118" s="346">
        <v>5.7406322354516301E-2</v>
      </c>
      <c r="J118" s="346">
        <v>5.8854176634972645E-2</v>
      </c>
      <c r="K118" s="346">
        <v>5.7598349214851484E-2</v>
      </c>
      <c r="L118" s="346">
        <v>3.2066354392640169E-2</v>
      </c>
      <c r="M118" s="346">
        <v>3.2516302023050919E-2</v>
      </c>
      <c r="N118" s="346">
        <v>3.0728329424068494E-2</v>
      </c>
      <c r="O118" s="346">
        <v>3.0047435906328628E-2</v>
      </c>
      <c r="P118" s="346">
        <v>3.0682951773254422E-2</v>
      </c>
      <c r="Q118" s="346">
        <v>3.1521241016378376E-2</v>
      </c>
      <c r="R118" s="346">
        <v>3.1083464351229287E-2</v>
      </c>
      <c r="S118" s="346">
        <v>3.30671550853395E-2</v>
      </c>
      <c r="T118" s="346">
        <v>5.898198580192094E-2</v>
      </c>
      <c r="U118" s="346">
        <v>5.7406322354516301E-2</v>
      </c>
      <c r="V118" s="346">
        <v>5.8854176634972645E-2</v>
      </c>
      <c r="W118" s="346">
        <v>5.7598349214851484E-2</v>
      </c>
      <c r="X118" s="346">
        <v>3.2066354392640169E-2</v>
      </c>
      <c r="Y118" s="346">
        <v>3.2516302023050919E-2</v>
      </c>
      <c r="Z118" s="346">
        <v>3.0728329424068494E-2</v>
      </c>
      <c r="AA118" s="346">
        <v>3.0047435906328628E-2</v>
      </c>
    </row>
    <row r="119" spans="1:27" hidden="1" x14ac:dyDescent="0.3">
      <c r="A119" s="795"/>
      <c r="B119" s="267" t="s">
        <v>23</v>
      </c>
      <c r="C119" s="346">
        <v>3.0047435906328628E-2</v>
      </c>
      <c r="D119" s="346">
        <v>3.0682951773254422E-2</v>
      </c>
      <c r="E119" s="346">
        <v>3.1521241016378376E-2</v>
      </c>
      <c r="F119" s="346">
        <v>3.1083464351229287E-2</v>
      </c>
      <c r="G119" s="346">
        <v>3.30671550853395E-2</v>
      </c>
      <c r="H119" s="346">
        <v>5.898198580192094E-2</v>
      </c>
      <c r="I119" s="346">
        <v>5.7406322354516301E-2</v>
      </c>
      <c r="J119" s="346">
        <v>5.8854176634972645E-2</v>
      </c>
      <c r="K119" s="346">
        <v>5.7598349214851484E-2</v>
      </c>
      <c r="L119" s="346">
        <v>3.2066354392640169E-2</v>
      </c>
      <c r="M119" s="346">
        <v>3.2516302023050919E-2</v>
      </c>
      <c r="N119" s="346">
        <v>3.0728329424068494E-2</v>
      </c>
      <c r="O119" s="346">
        <v>3.0047435906328628E-2</v>
      </c>
      <c r="P119" s="346">
        <v>3.0682951773254422E-2</v>
      </c>
      <c r="Q119" s="346">
        <v>3.1521241016378376E-2</v>
      </c>
      <c r="R119" s="346">
        <v>3.1083464351229287E-2</v>
      </c>
      <c r="S119" s="346">
        <v>3.30671550853395E-2</v>
      </c>
      <c r="T119" s="346">
        <v>5.898198580192094E-2</v>
      </c>
      <c r="U119" s="346">
        <v>5.7406322354516301E-2</v>
      </c>
      <c r="V119" s="346">
        <v>5.8854176634972645E-2</v>
      </c>
      <c r="W119" s="346">
        <v>5.7598349214851484E-2</v>
      </c>
      <c r="X119" s="346">
        <v>3.2066354392640169E-2</v>
      </c>
      <c r="Y119" s="346">
        <v>3.2516302023050919E-2</v>
      </c>
      <c r="Z119" s="346">
        <v>3.0728329424068494E-2</v>
      </c>
      <c r="AA119" s="346">
        <v>3.0047435906328628E-2</v>
      </c>
    </row>
    <row r="120" spans="1:27" hidden="1" x14ac:dyDescent="0.3">
      <c r="A120" s="795"/>
      <c r="B120" s="267" t="s">
        <v>24</v>
      </c>
      <c r="C120" s="346">
        <v>3.0047435906328628E-2</v>
      </c>
      <c r="D120" s="346">
        <v>3.0682951773254422E-2</v>
      </c>
      <c r="E120" s="346">
        <v>3.1521241016378376E-2</v>
      </c>
      <c r="F120" s="346">
        <v>3.1083464351229287E-2</v>
      </c>
      <c r="G120" s="346">
        <v>3.30671550853395E-2</v>
      </c>
      <c r="H120" s="346">
        <v>5.898198580192094E-2</v>
      </c>
      <c r="I120" s="346">
        <v>5.7406322354516301E-2</v>
      </c>
      <c r="J120" s="346">
        <v>5.8854176634972645E-2</v>
      </c>
      <c r="K120" s="346">
        <v>5.7598349214851484E-2</v>
      </c>
      <c r="L120" s="346">
        <v>3.2066354392640169E-2</v>
      </c>
      <c r="M120" s="346">
        <v>3.2516302023050919E-2</v>
      </c>
      <c r="N120" s="346">
        <v>3.0728329424068494E-2</v>
      </c>
      <c r="O120" s="346">
        <v>3.0047435906328628E-2</v>
      </c>
      <c r="P120" s="346">
        <v>3.0682951773254422E-2</v>
      </c>
      <c r="Q120" s="346">
        <v>3.1521241016378376E-2</v>
      </c>
      <c r="R120" s="346">
        <v>3.1083464351229287E-2</v>
      </c>
      <c r="S120" s="346">
        <v>3.30671550853395E-2</v>
      </c>
      <c r="T120" s="346">
        <v>5.898198580192094E-2</v>
      </c>
      <c r="U120" s="346">
        <v>5.7406322354516301E-2</v>
      </c>
      <c r="V120" s="346">
        <v>5.8854176634972645E-2</v>
      </c>
      <c r="W120" s="346">
        <v>5.7598349214851484E-2</v>
      </c>
      <c r="X120" s="346">
        <v>3.2066354392640169E-2</v>
      </c>
      <c r="Y120" s="346">
        <v>3.2516302023050919E-2</v>
      </c>
      <c r="Z120" s="346">
        <v>3.0728329424068494E-2</v>
      </c>
      <c r="AA120" s="346">
        <v>3.0047435906328628E-2</v>
      </c>
    </row>
    <row r="121" spans="1:27" hidden="1" x14ac:dyDescent="0.3">
      <c r="A121" s="795"/>
      <c r="B121" s="267" t="s">
        <v>7</v>
      </c>
      <c r="C121" s="346">
        <v>2.9364297074451706E-2</v>
      </c>
      <c r="D121" s="346">
        <v>2.9913555412812067E-2</v>
      </c>
      <c r="E121" s="346">
        <v>3.0693897157094273E-2</v>
      </c>
      <c r="F121" s="346">
        <v>3.0913889558165635E-2</v>
      </c>
      <c r="G121" s="346">
        <v>3.2361737819521917E-2</v>
      </c>
      <c r="H121" s="346">
        <v>5.7200797399378348E-2</v>
      </c>
      <c r="I121" s="346">
        <v>5.561483381777961E-2</v>
      </c>
      <c r="J121" s="346">
        <v>5.7118172868544495E-2</v>
      </c>
      <c r="K121" s="346">
        <v>5.5929828386218315E-2</v>
      </c>
      <c r="L121" s="346">
        <v>3.1307587547243554E-2</v>
      </c>
      <c r="M121" s="346">
        <v>3.1778355335990688E-2</v>
      </c>
      <c r="N121" s="346">
        <v>3.0077842757225165E-2</v>
      </c>
      <c r="O121" s="346">
        <v>2.9364297074451706E-2</v>
      </c>
      <c r="P121" s="346">
        <v>2.9913555412812067E-2</v>
      </c>
      <c r="Q121" s="346">
        <v>3.0693897157094273E-2</v>
      </c>
      <c r="R121" s="346">
        <v>3.0913889558165635E-2</v>
      </c>
      <c r="S121" s="346">
        <v>3.2361737819521917E-2</v>
      </c>
      <c r="T121" s="346">
        <v>5.7200797399378348E-2</v>
      </c>
      <c r="U121" s="346">
        <v>5.561483381777961E-2</v>
      </c>
      <c r="V121" s="346">
        <v>5.7118172868544495E-2</v>
      </c>
      <c r="W121" s="346">
        <v>5.5929828386218315E-2</v>
      </c>
      <c r="X121" s="346">
        <v>3.1307587547243554E-2</v>
      </c>
      <c r="Y121" s="346">
        <v>3.1778355335990688E-2</v>
      </c>
      <c r="Z121" s="346">
        <v>3.0077842757225165E-2</v>
      </c>
      <c r="AA121" s="346">
        <v>2.9364297074451706E-2</v>
      </c>
    </row>
    <row r="122" spans="1:27" ht="15" hidden="1" thickBot="1" x14ac:dyDescent="0.35">
      <c r="A122" s="796"/>
      <c r="B122" s="268" t="s">
        <v>8</v>
      </c>
      <c r="C122" s="346">
        <v>3.1017221923380616E-2</v>
      </c>
      <c r="D122" s="346">
        <v>3.1200685692449472E-2</v>
      </c>
      <c r="E122" s="346">
        <v>3.1801403442750183E-2</v>
      </c>
      <c r="F122" s="346">
        <v>3.349236331787657E-2</v>
      </c>
      <c r="G122" s="346">
        <v>3.5292013748440362E-2</v>
      </c>
      <c r="H122" s="346">
        <v>6.2033911329458021E-2</v>
      </c>
      <c r="I122" s="346">
        <v>6.0306201724596678E-2</v>
      </c>
      <c r="J122" s="346">
        <v>6.1900404553814445E-2</v>
      </c>
      <c r="K122" s="346">
        <v>5.9514655708048605E-2</v>
      </c>
      <c r="L122" s="346">
        <v>3.4153693100780286E-2</v>
      </c>
      <c r="M122" s="346">
        <v>3.4295547748655897E-2</v>
      </c>
      <c r="N122" s="346">
        <v>3.2150655678149544E-2</v>
      </c>
      <c r="O122" s="346">
        <v>3.1017221923380616E-2</v>
      </c>
      <c r="P122" s="346">
        <v>3.1200685692449472E-2</v>
      </c>
      <c r="Q122" s="346">
        <v>3.1801403442750183E-2</v>
      </c>
      <c r="R122" s="346">
        <v>3.349236331787657E-2</v>
      </c>
      <c r="S122" s="346">
        <v>3.5292013748440362E-2</v>
      </c>
      <c r="T122" s="346">
        <v>6.2033911329458021E-2</v>
      </c>
      <c r="U122" s="346">
        <v>6.0306201724596678E-2</v>
      </c>
      <c r="V122" s="346">
        <v>6.1900404553814445E-2</v>
      </c>
      <c r="W122" s="346">
        <v>5.9514655708048605E-2</v>
      </c>
      <c r="X122" s="346">
        <v>3.4153693100780286E-2</v>
      </c>
      <c r="Y122" s="346">
        <v>3.4295547748655897E-2</v>
      </c>
      <c r="Z122" s="346">
        <v>3.2150655678149544E-2</v>
      </c>
      <c r="AA122" s="346">
        <v>3.1017221923380616E-2</v>
      </c>
    </row>
    <row r="123" spans="1:27" hidden="1" x14ac:dyDescent="0.3">
      <c r="A123" s="107"/>
      <c r="B123" s="107"/>
      <c r="C123" s="108"/>
      <c r="D123" s="108"/>
      <c r="E123" s="108"/>
      <c r="F123" s="108"/>
      <c r="G123" s="108"/>
      <c r="H123" s="108"/>
      <c r="I123" s="108"/>
      <c r="J123" s="108"/>
      <c r="K123" s="108"/>
      <c r="L123" s="108"/>
      <c r="M123" s="108"/>
      <c r="N123" s="108"/>
      <c r="O123" s="109"/>
    </row>
    <row r="124" spans="1:27" ht="15" hidden="1" thickBot="1" x14ac:dyDescent="0.35"/>
    <row r="125" spans="1:27" ht="15" hidden="1" thickBot="1" x14ac:dyDescent="0.35">
      <c r="C125" s="797" t="s">
        <v>130</v>
      </c>
      <c r="D125" s="798"/>
      <c r="E125" s="798"/>
      <c r="F125" s="798"/>
      <c r="G125" s="798"/>
      <c r="H125" s="798"/>
      <c r="I125" s="798"/>
      <c r="J125" s="798"/>
      <c r="K125" s="798"/>
      <c r="L125" s="798"/>
      <c r="M125" s="798"/>
      <c r="N125" s="799"/>
      <c r="O125" s="800" t="s">
        <v>130</v>
      </c>
      <c r="P125" s="798"/>
      <c r="Q125" s="798"/>
      <c r="R125" s="798"/>
      <c r="S125" s="798"/>
      <c r="T125" s="798"/>
      <c r="U125" s="798"/>
      <c r="V125" s="798"/>
      <c r="W125" s="798"/>
      <c r="X125" s="798"/>
      <c r="Y125" s="798"/>
      <c r="Z125" s="799"/>
      <c r="AA125" s="624" t="s">
        <v>130</v>
      </c>
    </row>
    <row r="126" spans="1:27" ht="15" hidden="1" customHeight="1" thickBot="1" x14ac:dyDescent="0.35">
      <c r="A126" s="794" t="s">
        <v>131</v>
      </c>
      <c r="B126" s="265" t="s">
        <v>129</v>
      </c>
      <c r="C126" s="158">
        <f>C$4</f>
        <v>44197</v>
      </c>
      <c r="D126" s="158">
        <f t="shared" ref="D126:AA126" si="49">D$4</f>
        <v>44228</v>
      </c>
      <c r="E126" s="158">
        <f t="shared" si="49"/>
        <v>44256</v>
      </c>
      <c r="F126" s="158">
        <f t="shared" si="49"/>
        <v>44287</v>
      </c>
      <c r="G126" s="158">
        <f t="shared" si="49"/>
        <v>44317</v>
      </c>
      <c r="H126" s="158">
        <f t="shared" si="49"/>
        <v>44348</v>
      </c>
      <c r="I126" s="158">
        <f t="shared" si="49"/>
        <v>44378</v>
      </c>
      <c r="J126" s="158">
        <f t="shared" si="49"/>
        <v>44409</v>
      </c>
      <c r="K126" s="158">
        <f t="shared" si="49"/>
        <v>44440</v>
      </c>
      <c r="L126" s="158">
        <f t="shared" si="49"/>
        <v>44470</v>
      </c>
      <c r="M126" s="158">
        <f t="shared" si="49"/>
        <v>44501</v>
      </c>
      <c r="N126" s="158">
        <f t="shared" si="49"/>
        <v>44531</v>
      </c>
      <c r="O126" s="158">
        <f t="shared" si="49"/>
        <v>44562</v>
      </c>
      <c r="P126" s="158">
        <f t="shared" si="49"/>
        <v>44593</v>
      </c>
      <c r="Q126" s="158">
        <f t="shared" si="49"/>
        <v>44621</v>
      </c>
      <c r="R126" s="158">
        <f t="shared" si="49"/>
        <v>44652</v>
      </c>
      <c r="S126" s="158">
        <f t="shared" si="49"/>
        <v>44682</v>
      </c>
      <c r="T126" s="158">
        <f t="shared" si="49"/>
        <v>44713</v>
      </c>
      <c r="U126" s="158">
        <f t="shared" si="49"/>
        <v>44743</v>
      </c>
      <c r="V126" s="158">
        <f t="shared" si="49"/>
        <v>44774</v>
      </c>
      <c r="W126" s="158">
        <f t="shared" si="49"/>
        <v>44805</v>
      </c>
      <c r="X126" s="158">
        <f t="shared" si="49"/>
        <v>44835</v>
      </c>
      <c r="Y126" s="158">
        <f t="shared" si="49"/>
        <v>44866</v>
      </c>
      <c r="Z126" s="158">
        <f t="shared" si="49"/>
        <v>44896</v>
      </c>
      <c r="AA126" s="158">
        <f t="shared" si="49"/>
        <v>44927</v>
      </c>
    </row>
    <row r="127" spans="1:27" ht="15" hidden="1" customHeight="1" x14ac:dyDescent="0.3">
      <c r="A127" s="795"/>
      <c r="B127" s="266" t="s">
        <v>20</v>
      </c>
      <c r="C127" s="347">
        <v>2.8530000000000001E-3</v>
      </c>
      <c r="D127" s="347">
        <v>2.9459999999999998E-3</v>
      </c>
      <c r="E127" s="347">
        <v>3.101E-3</v>
      </c>
      <c r="F127" s="347">
        <v>2.6919999999999999E-3</v>
      </c>
      <c r="G127" s="347">
        <v>3.6480000000000002E-3</v>
      </c>
      <c r="H127" s="347">
        <v>9.3989999999999994E-3</v>
      </c>
      <c r="I127" s="347">
        <v>8.6339999999999993E-3</v>
      </c>
      <c r="J127" s="347">
        <v>9.2370000000000004E-3</v>
      </c>
      <c r="K127" s="347">
        <v>8.4950000000000008E-3</v>
      </c>
      <c r="L127" s="347">
        <v>3.6459999999999999E-3</v>
      </c>
      <c r="M127" s="347">
        <v>3.6189999999999998E-3</v>
      </c>
      <c r="N127" s="347">
        <v>2.846E-3</v>
      </c>
      <c r="O127" s="347">
        <v>2.8530000000000001E-3</v>
      </c>
      <c r="P127" s="347">
        <v>2.9459999999999998E-3</v>
      </c>
      <c r="Q127" s="347">
        <v>3.101E-3</v>
      </c>
      <c r="R127" s="347">
        <v>2.6919999999999999E-3</v>
      </c>
      <c r="S127" s="347">
        <v>3.6480000000000002E-3</v>
      </c>
      <c r="T127" s="347">
        <v>9.3989999999999994E-3</v>
      </c>
      <c r="U127" s="347">
        <v>8.6339999999999993E-3</v>
      </c>
      <c r="V127" s="347">
        <v>9.2370000000000004E-3</v>
      </c>
      <c r="W127" s="347">
        <v>8.4950000000000008E-3</v>
      </c>
      <c r="X127" s="347">
        <v>3.6459999999999999E-3</v>
      </c>
      <c r="Y127" s="347">
        <v>3.6189999999999998E-3</v>
      </c>
      <c r="Z127" s="347">
        <v>2.846E-3</v>
      </c>
      <c r="AA127" s="347">
        <v>2.8530000000000001E-3</v>
      </c>
    </row>
    <row r="128" spans="1:27" hidden="1" x14ac:dyDescent="0.3">
      <c r="A128" s="795"/>
      <c r="B128" s="266" t="s">
        <v>0</v>
      </c>
      <c r="C128" s="347">
        <v>3.5509999999999999E-3</v>
      </c>
      <c r="D128" s="347">
        <v>4.0660000000000002E-3</v>
      </c>
      <c r="E128" s="347">
        <v>4.7829999999999999E-3</v>
      </c>
      <c r="F128" s="347">
        <v>2.826E-3</v>
      </c>
      <c r="G128" s="347">
        <v>6.0169999999999998E-3</v>
      </c>
      <c r="H128" s="347">
        <v>1.5726E-2</v>
      </c>
      <c r="I128" s="347">
        <v>1.3672E-2</v>
      </c>
      <c r="J128" s="347">
        <v>1.5037E-2</v>
      </c>
      <c r="K128" s="347">
        <v>1.5061E-2</v>
      </c>
      <c r="L128" s="347">
        <v>3.7230000000000002E-3</v>
      </c>
      <c r="M128" s="347">
        <v>4.4580000000000002E-3</v>
      </c>
      <c r="N128" s="347">
        <v>3.1909999999999998E-3</v>
      </c>
      <c r="O128" s="347">
        <v>3.5509999999999999E-3</v>
      </c>
      <c r="P128" s="347">
        <v>4.0660000000000002E-3</v>
      </c>
      <c r="Q128" s="347">
        <v>4.7829999999999999E-3</v>
      </c>
      <c r="R128" s="347">
        <v>2.826E-3</v>
      </c>
      <c r="S128" s="347">
        <v>6.0169999999999998E-3</v>
      </c>
      <c r="T128" s="347">
        <v>1.5726E-2</v>
      </c>
      <c r="U128" s="347">
        <v>1.3672E-2</v>
      </c>
      <c r="V128" s="347">
        <v>1.5037E-2</v>
      </c>
      <c r="W128" s="347">
        <v>1.5061E-2</v>
      </c>
      <c r="X128" s="347">
        <v>3.7230000000000002E-3</v>
      </c>
      <c r="Y128" s="347">
        <v>4.4580000000000002E-3</v>
      </c>
      <c r="Z128" s="347">
        <v>3.1909999999999998E-3</v>
      </c>
      <c r="AA128" s="347">
        <v>3.5509999999999999E-3</v>
      </c>
    </row>
    <row r="129" spans="1:27" hidden="1" x14ac:dyDescent="0.3">
      <c r="A129" s="795"/>
      <c r="B129" s="266" t="s">
        <v>21</v>
      </c>
      <c r="C129" s="347">
        <v>3.0200000000000001E-3</v>
      </c>
      <c r="D129" s="347">
        <v>2.9520000000000002E-3</v>
      </c>
      <c r="E129" s="347">
        <v>3.0969999999999999E-3</v>
      </c>
      <c r="F129" s="347">
        <v>3.6800000000000001E-3</v>
      </c>
      <c r="G129" s="347">
        <v>4.326E-3</v>
      </c>
      <c r="H129" s="347">
        <v>1.1368E-2</v>
      </c>
      <c r="I129" s="347">
        <v>1.0385E-2</v>
      </c>
      <c r="J129" s="347">
        <v>1.1174999999999999E-2</v>
      </c>
      <c r="K129" s="347">
        <v>1.0097E-2</v>
      </c>
      <c r="L129" s="347">
        <v>4.3080000000000002E-3</v>
      </c>
      <c r="M129" s="347">
        <v>3.9639999999999996E-3</v>
      </c>
      <c r="N129" s="347">
        <v>3.1110000000000001E-3</v>
      </c>
      <c r="O129" s="347">
        <v>3.0200000000000001E-3</v>
      </c>
      <c r="P129" s="347">
        <v>2.9520000000000002E-3</v>
      </c>
      <c r="Q129" s="347">
        <v>3.0969999999999999E-3</v>
      </c>
      <c r="R129" s="347">
        <v>3.6800000000000001E-3</v>
      </c>
      <c r="S129" s="347">
        <v>4.326E-3</v>
      </c>
      <c r="T129" s="347">
        <v>1.1368E-2</v>
      </c>
      <c r="U129" s="347">
        <v>1.0385E-2</v>
      </c>
      <c r="V129" s="347">
        <v>1.1174999999999999E-2</v>
      </c>
      <c r="W129" s="347">
        <v>1.0097E-2</v>
      </c>
      <c r="X129" s="347">
        <v>4.3080000000000002E-3</v>
      </c>
      <c r="Y129" s="347">
        <v>3.9639999999999996E-3</v>
      </c>
      <c r="Z129" s="347">
        <v>3.1110000000000001E-3</v>
      </c>
      <c r="AA129" s="347">
        <v>3.0200000000000001E-3</v>
      </c>
    </row>
    <row r="130" spans="1:27" hidden="1" x14ac:dyDescent="0.3">
      <c r="A130" s="795"/>
      <c r="B130" s="266" t="s">
        <v>1</v>
      </c>
      <c r="C130" s="347">
        <v>0</v>
      </c>
      <c r="D130" s="347">
        <v>0</v>
      </c>
      <c r="E130" s="347">
        <v>0</v>
      </c>
      <c r="F130" s="347">
        <v>4.2690000000000002E-3</v>
      </c>
      <c r="G130" s="347">
        <v>8.5869999999999991E-3</v>
      </c>
      <c r="H130" s="347">
        <v>1.6046000000000001E-2</v>
      </c>
      <c r="I130" s="347">
        <v>1.3816E-2</v>
      </c>
      <c r="J130" s="347">
        <v>1.5232000000000001E-2</v>
      </c>
      <c r="K130" s="347">
        <v>1.6389999999999998E-2</v>
      </c>
      <c r="L130" s="347">
        <v>4.6680000000000003E-3</v>
      </c>
      <c r="M130" s="347">
        <v>0</v>
      </c>
      <c r="N130" s="347">
        <v>0</v>
      </c>
      <c r="O130" s="347">
        <v>0</v>
      </c>
      <c r="P130" s="347">
        <v>0</v>
      </c>
      <c r="Q130" s="347">
        <v>0</v>
      </c>
      <c r="R130" s="347">
        <v>4.2690000000000002E-3</v>
      </c>
      <c r="S130" s="347">
        <v>8.5869999999999991E-3</v>
      </c>
      <c r="T130" s="347">
        <v>1.6046000000000001E-2</v>
      </c>
      <c r="U130" s="347">
        <v>1.3816E-2</v>
      </c>
      <c r="V130" s="347">
        <v>1.5232000000000001E-2</v>
      </c>
      <c r="W130" s="347">
        <v>1.6389999999999998E-2</v>
      </c>
      <c r="X130" s="347">
        <v>4.6680000000000003E-3</v>
      </c>
      <c r="Y130" s="347">
        <v>0</v>
      </c>
      <c r="Z130" s="347">
        <v>0</v>
      </c>
      <c r="AA130" s="347">
        <v>0</v>
      </c>
    </row>
    <row r="131" spans="1:27" hidden="1" x14ac:dyDescent="0.3">
      <c r="A131" s="795"/>
      <c r="B131" s="266" t="s">
        <v>22</v>
      </c>
      <c r="C131" s="347">
        <v>5.0000000000000004E-6</v>
      </c>
      <c r="D131" s="347">
        <v>3.0000000000000001E-6</v>
      </c>
      <c r="E131" s="347">
        <v>3.9999999999999998E-6</v>
      </c>
      <c r="F131" s="347">
        <v>4.0099999999999999E-4</v>
      </c>
      <c r="G131" s="347">
        <v>7.2000000000000002E-5</v>
      </c>
      <c r="H131" s="347">
        <v>1.6699999999999999E-4</v>
      </c>
      <c r="I131" s="347">
        <v>1.6100000000000001E-4</v>
      </c>
      <c r="J131" s="347">
        <v>1.66E-4</v>
      </c>
      <c r="K131" s="347">
        <v>1.6899999999999999E-4</v>
      </c>
      <c r="L131" s="347">
        <v>6.0999999999999999E-5</v>
      </c>
      <c r="M131" s="347">
        <v>5.7000000000000003E-5</v>
      </c>
      <c r="N131" s="347">
        <v>5.7000000000000003E-5</v>
      </c>
      <c r="O131" s="347">
        <v>5.0000000000000004E-6</v>
      </c>
      <c r="P131" s="347">
        <v>3.0000000000000001E-6</v>
      </c>
      <c r="Q131" s="347">
        <v>3.9999999999999998E-6</v>
      </c>
      <c r="R131" s="347">
        <v>4.0099999999999999E-4</v>
      </c>
      <c r="S131" s="347">
        <v>7.2000000000000002E-5</v>
      </c>
      <c r="T131" s="347">
        <v>1.6699999999999999E-4</v>
      </c>
      <c r="U131" s="347">
        <v>1.6100000000000001E-4</v>
      </c>
      <c r="V131" s="347">
        <v>1.66E-4</v>
      </c>
      <c r="W131" s="347">
        <v>1.6899999999999999E-4</v>
      </c>
      <c r="X131" s="347">
        <v>6.0999999999999999E-5</v>
      </c>
      <c r="Y131" s="347">
        <v>5.7000000000000003E-5</v>
      </c>
      <c r="Z131" s="347">
        <v>5.7000000000000003E-5</v>
      </c>
      <c r="AA131" s="347">
        <v>5.0000000000000004E-6</v>
      </c>
    </row>
    <row r="132" spans="1:27" hidden="1" x14ac:dyDescent="0.3">
      <c r="A132" s="795"/>
      <c r="B132" s="267" t="s">
        <v>9</v>
      </c>
      <c r="C132" s="347">
        <v>3.5509999999999999E-3</v>
      </c>
      <c r="D132" s="347">
        <v>4.0720000000000001E-3</v>
      </c>
      <c r="E132" s="347">
        <v>4.9550000000000002E-3</v>
      </c>
      <c r="F132" s="347">
        <v>3.7559999999999998E-3</v>
      </c>
      <c r="G132" s="347">
        <v>3.1979999999999999E-3</v>
      </c>
      <c r="H132" s="347">
        <v>0</v>
      </c>
      <c r="I132" s="347">
        <v>0</v>
      </c>
      <c r="J132" s="347">
        <v>0</v>
      </c>
      <c r="K132" s="347">
        <v>9.3019999999999995E-3</v>
      </c>
      <c r="L132" s="347">
        <v>4.45E-3</v>
      </c>
      <c r="M132" s="347">
        <v>4.6759999999999996E-3</v>
      </c>
      <c r="N132" s="347">
        <v>3.1930000000000001E-3</v>
      </c>
      <c r="O132" s="347">
        <v>3.5509999999999999E-3</v>
      </c>
      <c r="P132" s="347">
        <v>4.0720000000000001E-3</v>
      </c>
      <c r="Q132" s="347">
        <v>4.9550000000000002E-3</v>
      </c>
      <c r="R132" s="347">
        <v>3.7559999999999998E-3</v>
      </c>
      <c r="S132" s="347">
        <v>3.1979999999999999E-3</v>
      </c>
      <c r="T132" s="347">
        <v>0</v>
      </c>
      <c r="U132" s="347">
        <v>0</v>
      </c>
      <c r="V132" s="347">
        <v>0</v>
      </c>
      <c r="W132" s="347">
        <v>9.3019999999999995E-3</v>
      </c>
      <c r="X132" s="347">
        <v>4.45E-3</v>
      </c>
      <c r="Y132" s="347">
        <v>4.6759999999999996E-3</v>
      </c>
      <c r="Z132" s="347">
        <v>3.1930000000000001E-3</v>
      </c>
      <c r="AA132" s="347">
        <v>3.5509999999999999E-3</v>
      </c>
    </row>
    <row r="133" spans="1:27" hidden="1" x14ac:dyDescent="0.3">
      <c r="A133" s="795"/>
      <c r="B133" s="267" t="s">
        <v>3</v>
      </c>
      <c r="C133" s="347">
        <v>3.5509999999999999E-3</v>
      </c>
      <c r="D133" s="347">
        <v>4.0660000000000002E-3</v>
      </c>
      <c r="E133" s="347">
        <v>4.7829999999999999E-3</v>
      </c>
      <c r="F133" s="347">
        <v>2.826E-3</v>
      </c>
      <c r="G133" s="347">
        <v>6.0169999999999998E-3</v>
      </c>
      <c r="H133" s="347">
        <v>1.5726E-2</v>
      </c>
      <c r="I133" s="347">
        <v>1.3672E-2</v>
      </c>
      <c r="J133" s="347">
        <v>1.5037E-2</v>
      </c>
      <c r="K133" s="347">
        <v>1.5061E-2</v>
      </c>
      <c r="L133" s="347">
        <v>3.7230000000000002E-3</v>
      </c>
      <c r="M133" s="347">
        <v>4.4580000000000002E-3</v>
      </c>
      <c r="N133" s="347">
        <v>3.1909999999999998E-3</v>
      </c>
      <c r="O133" s="347">
        <v>3.5509999999999999E-3</v>
      </c>
      <c r="P133" s="347">
        <v>4.0660000000000002E-3</v>
      </c>
      <c r="Q133" s="347">
        <v>4.7829999999999999E-3</v>
      </c>
      <c r="R133" s="347">
        <v>2.826E-3</v>
      </c>
      <c r="S133" s="347">
        <v>6.0169999999999998E-3</v>
      </c>
      <c r="T133" s="347">
        <v>1.5726E-2</v>
      </c>
      <c r="U133" s="347">
        <v>1.3672E-2</v>
      </c>
      <c r="V133" s="347">
        <v>1.5037E-2</v>
      </c>
      <c r="W133" s="347">
        <v>1.5061E-2</v>
      </c>
      <c r="X133" s="347">
        <v>3.7230000000000002E-3</v>
      </c>
      <c r="Y133" s="347">
        <v>4.4580000000000002E-3</v>
      </c>
      <c r="Z133" s="347">
        <v>3.1909999999999998E-3</v>
      </c>
      <c r="AA133" s="347">
        <v>3.5509999999999999E-3</v>
      </c>
    </row>
    <row r="134" spans="1:27" hidden="1" x14ac:dyDescent="0.3">
      <c r="A134" s="795"/>
      <c r="B134" s="267" t="s">
        <v>4</v>
      </c>
      <c r="C134" s="347">
        <v>3.3570000000000002E-3</v>
      </c>
      <c r="D134" s="347">
        <v>3.3170000000000001E-3</v>
      </c>
      <c r="E134" s="347">
        <v>3.5750000000000001E-3</v>
      </c>
      <c r="F134" s="347">
        <v>3.4499999999999999E-3</v>
      </c>
      <c r="G134" s="347">
        <v>4.4089999999999997E-3</v>
      </c>
      <c r="H134" s="347">
        <v>1.0983E-2</v>
      </c>
      <c r="I134" s="347">
        <v>1.0083E-2</v>
      </c>
      <c r="J134" s="347">
        <v>1.0762000000000001E-2</v>
      </c>
      <c r="K134" s="347">
        <v>9.2289999999999994E-3</v>
      </c>
      <c r="L134" s="347">
        <v>4.4390000000000002E-3</v>
      </c>
      <c r="M134" s="347">
        <v>4.0359999999999997E-3</v>
      </c>
      <c r="N134" s="347">
        <v>2.9940000000000001E-3</v>
      </c>
      <c r="O134" s="347">
        <v>3.3570000000000002E-3</v>
      </c>
      <c r="P134" s="347">
        <v>3.3170000000000001E-3</v>
      </c>
      <c r="Q134" s="347">
        <v>3.5750000000000001E-3</v>
      </c>
      <c r="R134" s="347">
        <v>3.4499999999999999E-3</v>
      </c>
      <c r="S134" s="347">
        <v>4.4089999999999997E-3</v>
      </c>
      <c r="T134" s="347">
        <v>1.0983E-2</v>
      </c>
      <c r="U134" s="347">
        <v>1.0083E-2</v>
      </c>
      <c r="V134" s="347">
        <v>1.0762000000000001E-2</v>
      </c>
      <c r="W134" s="347">
        <v>9.2289999999999994E-3</v>
      </c>
      <c r="X134" s="347">
        <v>4.4390000000000002E-3</v>
      </c>
      <c r="Y134" s="347">
        <v>4.0359999999999997E-3</v>
      </c>
      <c r="Z134" s="347">
        <v>2.9940000000000001E-3</v>
      </c>
      <c r="AA134" s="347">
        <v>3.3570000000000002E-3</v>
      </c>
    </row>
    <row r="135" spans="1:27" hidden="1" x14ac:dyDescent="0.3">
      <c r="A135" s="795"/>
      <c r="B135" s="267" t="s">
        <v>5</v>
      </c>
      <c r="C135" s="347">
        <v>2.8530000000000001E-3</v>
      </c>
      <c r="D135" s="347">
        <v>2.9459999999999998E-3</v>
      </c>
      <c r="E135" s="347">
        <v>3.101E-3</v>
      </c>
      <c r="F135" s="347">
        <v>2.6919999999999999E-3</v>
      </c>
      <c r="G135" s="347">
        <v>3.6480000000000002E-3</v>
      </c>
      <c r="H135" s="347">
        <v>9.3989999999999994E-3</v>
      </c>
      <c r="I135" s="347">
        <v>8.6339999999999993E-3</v>
      </c>
      <c r="J135" s="347">
        <v>9.2370000000000004E-3</v>
      </c>
      <c r="K135" s="347">
        <v>8.4950000000000008E-3</v>
      </c>
      <c r="L135" s="347">
        <v>3.6459999999999999E-3</v>
      </c>
      <c r="M135" s="347">
        <v>3.6189999999999998E-3</v>
      </c>
      <c r="N135" s="347">
        <v>2.846E-3</v>
      </c>
      <c r="O135" s="347">
        <v>2.8530000000000001E-3</v>
      </c>
      <c r="P135" s="347">
        <v>2.9459999999999998E-3</v>
      </c>
      <c r="Q135" s="347">
        <v>3.101E-3</v>
      </c>
      <c r="R135" s="347">
        <v>2.6919999999999999E-3</v>
      </c>
      <c r="S135" s="347">
        <v>3.6480000000000002E-3</v>
      </c>
      <c r="T135" s="347">
        <v>9.3989999999999994E-3</v>
      </c>
      <c r="U135" s="347">
        <v>8.6339999999999993E-3</v>
      </c>
      <c r="V135" s="347">
        <v>9.2370000000000004E-3</v>
      </c>
      <c r="W135" s="347">
        <v>8.4950000000000008E-3</v>
      </c>
      <c r="X135" s="347">
        <v>3.6459999999999999E-3</v>
      </c>
      <c r="Y135" s="347">
        <v>3.6189999999999998E-3</v>
      </c>
      <c r="Z135" s="347">
        <v>2.846E-3</v>
      </c>
      <c r="AA135" s="347">
        <v>2.8530000000000001E-3</v>
      </c>
    </row>
    <row r="136" spans="1:27" hidden="1" x14ac:dyDescent="0.3">
      <c r="A136" s="795"/>
      <c r="B136" s="267" t="s">
        <v>23</v>
      </c>
      <c r="C136" s="347">
        <v>2.8530000000000001E-3</v>
      </c>
      <c r="D136" s="347">
        <v>2.9459999999999998E-3</v>
      </c>
      <c r="E136" s="347">
        <v>3.101E-3</v>
      </c>
      <c r="F136" s="347">
        <v>2.6919999999999999E-3</v>
      </c>
      <c r="G136" s="347">
        <v>3.6480000000000002E-3</v>
      </c>
      <c r="H136" s="347">
        <v>9.3989999999999994E-3</v>
      </c>
      <c r="I136" s="347">
        <v>8.6339999999999993E-3</v>
      </c>
      <c r="J136" s="347">
        <v>9.2370000000000004E-3</v>
      </c>
      <c r="K136" s="347">
        <v>8.4950000000000008E-3</v>
      </c>
      <c r="L136" s="347">
        <v>3.6459999999999999E-3</v>
      </c>
      <c r="M136" s="347">
        <v>3.6189999999999998E-3</v>
      </c>
      <c r="N136" s="347">
        <v>2.846E-3</v>
      </c>
      <c r="O136" s="347">
        <v>2.8530000000000001E-3</v>
      </c>
      <c r="P136" s="347">
        <v>2.9459999999999998E-3</v>
      </c>
      <c r="Q136" s="347">
        <v>3.101E-3</v>
      </c>
      <c r="R136" s="347">
        <v>2.6919999999999999E-3</v>
      </c>
      <c r="S136" s="347">
        <v>3.6480000000000002E-3</v>
      </c>
      <c r="T136" s="347">
        <v>9.3989999999999994E-3</v>
      </c>
      <c r="U136" s="347">
        <v>8.6339999999999993E-3</v>
      </c>
      <c r="V136" s="347">
        <v>9.2370000000000004E-3</v>
      </c>
      <c r="W136" s="347">
        <v>8.4950000000000008E-3</v>
      </c>
      <c r="X136" s="347">
        <v>3.6459999999999999E-3</v>
      </c>
      <c r="Y136" s="347">
        <v>3.6189999999999998E-3</v>
      </c>
      <c r="Z136" s="347">
        <v>2.846E-3</v>
      </c>
      <c r="AA136" s="347">
        <v>2.8530000000000001E-3</v>
      </c>
    </row>
    <row r="137" spans="1:27" hidden="1" x14ac:dyDescent="0.3">
      <c r="A137" s="795"/>
      <c r="B137" s="267" t="s">
        <v>24</v>
      </c>
      <c r="C137" s="347">
        <v>2.8530000000000001E-3</v>
      </c>
      <c r="D137" s="347">
        <v>2.9459999999999998E-3</v>
      </c>
      <c r="E137" s="347">
        <v>3.101E-3</v>
      </c>
      <c r="F137" s="347">
        <v>2.6919999999999999E-3</v>
      </c>
      <c r="G137" s="347">
        <v>3.6480000000000002E-3</v>
      </c>
      <c r="H137" s="347">
        <v>9.3989999999999994E-3</v>
      </c>
      <c r="I137" s="347">
        <v>8.6339999999999993E-3</v>
      </c>
      <c r="J137" s="347">
        <v>9.2370000000000004E-3</v>
      </c>
      <c r="K137" s="347">
        <v>8.4950000000000008E-3</v>
      </c>
      <c r="L137" s="347">
        <v>3.6459999999999999E-3</v>
      </c>
      <c r="M137" s="347">
        <v>3.6189999999999998E-3</v>
      </c>
      <c r="N137" s="347">
        <v>2.846E-3</v>
      </c>
      <c r="O137" s="347">
        <v>2.8530000000000001E-3</v>
      </c>
      <c r="P137" s="347">
        <v>2.9459999999999998E-3</v>
      </c>
      <c r="Q137" s="347">
        <v>3.101E-3</v>
      </c>
      <c r="R137" s="347">
        <v>2.6919999999999999E-3</v>
      </c>
      <c r="S137" s="347">
        <v>3.6480000000000002E-3</v>
      </c>
      <c r="T137" s="347">
        <v>9.3989999999999994E-3</v>
      </c>
      <c r="U137" s="347">
        <v>8.6339999999999993E-3</v>
      </c>
      <c r="V137" s="347">
        <v>9.2370000000000004E-3</v>
      </c>
      <c r="W137" s="347">
        <v>8.4950000000000008E-3</v>
      </c>
      <c r="X137" s="347">
        <v>3.6459999999999999E-3</v>
      </c>
      <c r="Y137" s="347">
        <v>3.6189999999999998E-3</v>
      </c>
      <c r="Z137" s="347">
        <v>2.846E-3</v>
      </c>
      <c r="AA137" s="347">
        <v>2.8530000000000001E-3</v>
      </c>
    </row>
    <row r="138" spans="1:27" hidden="1" x14ac:dyDescent="0.3">
      <c r="A138" s="795"/>
      <c r="B138" s="267" t="s">
        <v>7</v>
      </c>
      <c r="C138" s="347">
        <v>2.3930000000000002E-3</v>
      </c>
      <c r="D138" s="347">
        <v>2.4099999999999998E-3</v>
      </c>
      <c r="E138" s="347">
        <v>2.532E-3</v>
      </c>
      <c r="F138" s="347">
        <v>2.5790000000000001E-3</v>
      </c>
      <c r="G138" s="347">
        <v>3.1459999999999999E-3</v>
      </c>
      <c r="H138" s="347">
        <v>8.2480000000000001E-3</v>
      </c>
      <c r="I138" s="347">
        <v>7.535E-3</v>
      </c>
      <c r="J138" s="347">
        <v>8.1329999999999996E-3</v>
      </c>
      <c r="K138" s="347">
        <v>7.4019999999999997E-3</v>
      </c>
      <c r="L138" s="347">
        <v>3.1189999999999998E-3</v>
      </c>
      <c r="M138" s="347">
        <v>3.078E-3</v>
      </c>
      <c r="N138" s="347">
        <v>2.4130000000000002E-3</v>
      </c>
      <c r="O138" s="347">
        <v>2.3930000000000002E-3</v>
      </c>
      <c r="P138" s="347">
        <v>2.4099999999999998E-3</v>
      </c>
      <c r="Q138" s="347">
        <v>2.532E-3</v>
      </c>
      <c r="R138" s="347">
        <v>2.5790000000000001E-3</v>
      </c>
      <c r="S138" s="347">
        <v>3.1459999999999999E-3</v>
      </c>
      <c r="T138" s="347">
        <v>8.2480000000000001E-3</v>
      </c>
      <c r="U138" s="347">
        <v>7.535E-3</v>
      </c>
      <c r="V138" s="347">
        <v>8.1329999999999996E-3</v>
      </c>
      <c r="W138" s="347">
        <v>7.4019999999999997E-3</v>
      </c>
      <c r="X138" s="347">
        <v>3.1189999999999998E-3</v>
      </c>
      <c r="Y138" s="347">
        <v>3.078E-3</v>
      </c>
      <c r="Z138" s="347">
        <v>2.4130000000000002E-3</v>
      </c>
      <c r="AA138" s="347">
        <v>2.3930000000000002E-3</v>
      </c>
    </row>
    <row r="139" spans="1:27" ht="15" hidden="1" thickBot="1" x14ac:dyDescent="0.35">
      <c r="A139" s="796"/>
      <c r="B139" s="268" t="s">
        <v>8</v>
      </c>
      <c r="C139" s="348">
        <v>2.879E-3</v>
      </c>
      <c r="D139" s="348">
        <v>2.6879999999999999E-3</v>
      </c>
      <c r="E139" s="348">
        <v>2.6459999999999999E-3</v>
      </c>
      <c r="F139" s="348">
        <v>3.4529999999999999E-3</v>
      </c>
      <c r="G139" s="348">
        <v>4.1749999999999999E-3</v>
      </c>
      <c r="H139" s="348">
        <v>1.1337E-2</v>
      </c>
      <c r="I139" s="348">
        <v>1.0385999999999999E-2</v>
      </c>
      <c r="J139" s="348">
        <v>1.115E-2</v>
      </c>
      <c r="K139" s="348">
        <v>9.7389999999999994E-3</v>
      </c>
      <c r="L139" s="348">
        <v>4.1619999999999999E-3</v>
      </c>
      <c r="M139" s="348">
        <v>3.9139999999999999E-3</v>
      </c>
      <c r="N139" s="348">
        <v>3.0730000000000002E-3</v>
      </c>
      <c r="O139" s="348">
        <v>2.879E-3</v>
      </c>
      <c r="P139" s="348">
        <v>2.6879999999999999E-3</v>
      </c>
      <c r="Q139" s="348">
        <v>2.6459999999999999E-3</v>
      </c>
      <c r="R139" s="348">
        <v>3.4529999999999999E-3</v>
      </c>
      <c r="S139" s="348">
        <v>4.1749999999999999E-3</v>
      </c>
      <c r="T139" s="348">
        <v>1.1337E-2</v>
      </c>
      <c r="U139" s="348">
        <v>1.0385999999999999E-2</v>
      </c>
      <c r="V139" s="348">
        <v>1.115E-2</v>
      </c>
      <c r="W139" s="348">
        <v>9.7389999999999994E-3</v>
      </c>
      <c r="X139" s="348">
        <v>4.1619999999999999E-3</v>
      </c>
      <c r="Y139" s="348">
        <v>3.9139999999999999E-3</v>
      </c>
      <c r="Z139" s="348">
        <v>3.0730000000000002E-3</v>
      </c>
      <c r="AA139" s="348">
        <v>2.879E-3</v>
      </c>
    </row>
    <row r="140" spans="1:27" ht="14.25" hidden="1" customHeight="1" x14ac:dyDescent="0.3">
      <c r="A140" s="107"/>
      <c r="B140" s="107"/>
      <c r="C140" s="110"/>
      <c r="D140" s="110"/>
      <c r="E140" s="110"/>
      <c r="F140" s="110"/>
      <c r="G140" s="110"/>
      <c r="H140" s="110"/>
      <c r="I140" s="110"/>
      <c r="J140" s="110"/>
      <c r="K140" s="110"/>
      <c r="L140" s="110"/>
      <c r="M140" s="110"/>
      <c r="N140" s="110"/>
    </row>
    <row r="141" spans="1:27" ht="15" hidden="1" thickBot="1" x14ac:dyDescent="0.35">
      <c r="A141" s="233" t="s">
        <v>188</v>
      </c>
      <c r="B141" s="107"/>
      <c r="C141" s="110"/>
      <c r="D141" s="110"/>
      <c r="E141" s="110"/>
      <c r="F141" s="110"/>
      <c r="G141" s="110"/>
      <c r="H141" s="110"/>
      <c r="I141" s="110"/>
      <c r="J141" s="110"/>
      <c r="K141" s="110"/>
      <c r="L141" s="110"/>
      <c r="M141" s="110"/>
      <c r="N141" s="110"/>
    </row>
    <row r="142" spans="1:27" ht="16.2" hidden="1" thickBot="1" x14ac:dyDescent="0.35">
      <c r="A142" s="788" t="s">
        <v>132</v>
      </c>
      <c r="B142" s="269" t="s">
        <v>129</v>
      </c>
      <c r="C142" s="158">
        <f>C$4</f>
        <v>44197</v>
      </c>
      <c r="D142" s="158">
        <f t="shared" ref="D142:AA142" si="50">D$4</f>
        <v>44228</v>
      </c>
      <c r="E142" s="158">
        <f t="shared" si="50"/>
        <v>44256</v>
      </c>
      <c r="F142" s="158">
        <f t="shared" si="50"/>
        <v>44287</v>
      </c>
      <c r="G142" s="158">
        <f t="shared" si="50"/>
        <v>44317</v>
      </c>
      <c r="H142" s="158">
        <f t="shared" si="50"/>
        <v>44348</v>
      </c>
      <c r="I142" s="158">
        <f t="shared" si="50"/>
        <v>44378</v>
      </c>
      <c r="J142" s="158">
        <f t="shared" si="50"/>
        <v>44409</v>
      </c>
      <c r="K142" s="158">
        <f t="shared" si="50"/>
        <v>44440</v>
      </c>
      <c r="L142" s="158">
        <f t="shared" si="50"/>
        <v>44470</v>
      </c>
      <c r="M142" s="158">
        <f t="shared" si="50"/>
        <v>44501</v>
      </c>
      <c r="N142" s="158">
        <f t="shared" si="50"/>
        <v>44531</v>
      </c>
      <c r="O142" s="158">
        <f t="shared" si="50"/>
        <v>44562</v>
      </c>
      <c r="P142" s="158">
        <f t="shared" si="50"/>
        <v>44593</v>
      </c>
      <c r="Q142" s="158">
        <f t="shared" si="50"/>
        <v>44621</v>
      </c>
      <c r="R142" s="158">
        <f t="shared" si="50"/>
        <v>44652</v>
      </c>
      <c r="S142" s="158">
        <f t="shared" si="50"/>
        <v>44682</v>
      </c>
      <c r="T142" s="158">
        <f t="shared" si="50"/>
        <v>44713</v>
      </c>
      <c r="U142" s="158">
        <f t="shared" si="50"/>
        <v>44743</v>
      </c>
      <c r="V142" s="158">
        <f t="shared" si="50"/>
        <v>44774</v>
      </c>
      <c r="W142" s="158">
        <f t="shared" si="50"/>
        <v>44805</v>
      </c>
      <c r="X142" s="158">
        <f t="shared" si="50"/>
        <v>44835</v>
      </c>
      <c r="Y142" s="158">
        <f t="shared" si="50"/>
        <v>44866</v>
      </c>
      <c r="Z142" s="158">
        <f t="shared" si="50"/>
        <v>44896</v>
      </c>
      <c r="AA142" s="158">
        <f t="shared" si="50"/>
        <v>44927</v>
      </c>
    </row>
    <row r="143" spans="1:27" hidden="1" x14ac:dyDescent="0.3">
      <c r="A143" s="789"/>
      <c r="B143" s="266" t="s">
        <v>20</v>
      </c>
      <c r="C143" s="26">
        <f>IF(C23=0,0,((C5*0.5)-C41)*C78*C110*C$2)</f>
        <v>0</v>
      </c>
      <c r="D143" s="26">
        <f>IF(D23=0,0,((D5*0.5)+C23-D41)*D78*D110*D$2)</f>
        <v>139.8068222154354</v>
      </c>
      <c r="E143" s="26">
        <f t="shared" ref="E143:AA143" si="51">IF(E23=0,0,((E5*0.5)+D23-E41)*E78*E110*E$2)</f>
        <v>603.70496953640463</v>
      </c>
      <c r="F143" s="26">
        <f t="shared" si="51"/>
        <v>1994.4593580512053</v>
      </c>
      <c r="G143" s="26">
        <f t="shared" si="51"/>
        <v>4112.9651784511389</v>
      </c>
      <c r="H143" s="26">
        <f t="shared" si="51"/>
        <v>7958.4247358529956</v>
      </c>
      <c r="I143" s="26">
        <f t="shared" si="51"/>
        <v>7998.7167035897974</v>
      </c>
      <c r="J143" s="26">
        <f t="shared" si="51"/>
        <v>8559.0269404435294</v>
      </c>
      <c r="K143" s="26">
        <f t="shared" si="51"/>
        <v>8543.1058790151637</v>
      </c>
      <c r="L143" s="26">
        <f t="shared" si="51"/>
        <v>5046.8344590833431</v>
      </c>
      <c r="M143" s="26">
        <f t="shared" si="51"/>
        <v>5748.7783295694426</v>
      </c>
      <c r="N143" s="26">
        <f t="shared" si="51"/>
        <v>9467.4947741002052</v>
      </c>
      <c r="O143" s="26">
        <f t="shared" si="51"/>
        <v>12381.196204227434</v>
      </c>
      <c r="P143" s="26">
        <f t="shared" si="51"/>
        <v>11544.674418009361</v>
      </c>
      <c r="Q143" s="26">
        <f t="shared" si="51"/>
        <v>8264.5768948406348</v>
      </c>
      <c r="R143" s="26">
        <f t="shared" si="51"/>
        <v>7549.9339983085174</v>
      </c>
      <c r="S143" s="26">
        <f t="shared" si="51"/>
        <v>8589.2776595194391</v>
      </c>
      <c r="T143" s="26">
        <f t="shared" si="51"/>
        <v>14721.06998974142</v>
      </c>
      <c r="U143" s="26">
        <f t="shared" si="51"/>
        <v>14695.459633440709</v>
      </c>
      <c r="V143" s="26">
        <f t="shared" si="51"/>
        <v>15084.010948476302</v>
      </c>
      <c r="W143" s="26">
        <f t="shared" si="51"/>
        <v>14466.376630092496</v>
      </c>
      <c r="X143" s="26">
        <f t="shared" si="51"/>
        <v>8323.6559112867635</v>
      </c>
      <c r="Y143" s="26">
        <f t="shared" si="51"/>
        <v>8174.4016588122367</v>
      </c>
      <c r="Z143" s="26">
        <f t="shared" si="51"/>
        <v>7972.688902772954</v>
      </c>
      <c r="AA143" s="26">
        <f t="shared" si="51"/>
        <v>7784.227539690628</v>
      </c>
    </row>
    <row r="144" spans="1:27" hidden="1" x14ac:dyDescent="0.3">
      <c r="A144" s="789"/>
      <c r="B144" s="266" t="s">
        <v>0</v>
      </c>
      <c r="C144" s="26">
        <f t="shared" ref="C144:C155" si="52">IF(C24=0,0,((C6*0.5)-C42)*C79*C111*C$2)</f>
        <v>0</v>
      </c>
      <c r="D144" s="26">
        <f t="shared" ref="D144:M155" si="53">IF(D24=0,0,((D6*0.5)+C24-D42)*D79*D111*D$2)</f>
        <v>0</v>
      </c>
      <c r="E144" s="26">
        <f t="shared" si="53"/>
        <v>0</v>
      </c>
      <c r="F144" s="26">
        <f t="shared" si="53"/>
        <v>0</v>
      </c>
      <c r="G144" s="26">
        <f t="shared" si="53"/>
        <v>90.771962012345696</v>
      </c>
      <c r="H144" s="26">
        <f t="shared" si="53"/>
        <v>821.65982588917177</v>
      </c>
      <c r="I144" s="26">
        <f t="shared" si="53"/>
        <v>1053.6796881497155</v>
      </c>
      <c r="J144" s="26">
        <f t="shared" si="53"/>
        <v>1020.3917113360698</v>
      </c>
      <c r="K144" s="26">
        <f t="shared" si="53"/>
        <v>440.00413049638013</v>
      </c>
      <c r="L144" s="26">
        <f t="shared" si="53"/>
        <v>136.9653169396145</v>
      </c>
      <c r="M144" s="26">
        <f t="shared" si="53"/>
        <v>270.05731318455355</v>
      </c>
      <c r="N144" s="26">
        <f t="shared" ref="N144:AA144" si="54">IF(N24=0,0,((N6*0.5)+M24-N42)*N79*N111*N$2)</f>
        <v>637.79233746303112</v>
      </c>
      <c r="O144" s="26">
        <f t="shared" si="54"/>
        <v>825.91525698964517</v>
      </c>
      <c r="P144" s="26">
        <f t="shared" si="54"/>
        <v>724.84572242065735</v>
      </c>
      <c r="Q144" s="26">
        <f t="shared" si="54"/>
        <v>325.21613846742696</v>
      </c>
      <c r="R144" s="26">
        <f t="shared" si="54"/>
        <v>173.19123895649469</v>
      </c>
      <c r="S144" s="26">
        <f t="shared" si="54"/>
        <v>217.97273850852855</v>
      </c>
      <c r="T144" s="26">
        <f t="shared" si="54"/>
        <v>986.53504012144526</v>
      </c>
      <c r="U144" s="26">
        <f t="shared" si="54"/>
        <v>1265.1122772115934</v>
      </c>
      <c r="V144" s="26">
        <f t="shared" si="54"/>
        <v>1225.1446963384824</v>
      </c>
      <c r="W144" s="26">
        <f t="shared" si="54"/>
        <v>528.29586996431556</v>
      </c>
      <c r="X144" s="26">
        <f t="shared" si="54"/>
        <v>164.44893639048945</v>
      </c>
      <c r="Y144" s="26">
        <f t="shared" si="54"/>
        <v>281.13500210154172</v>
      </c>
      <c r="Z144" s="26">
        <f t="shared" si="54"/>
        <v>436.66564687992383</v>
      </c>
      <c r="AA144" s="26">
        <f t="shared" si="54"/>
        <v>450.61202003568195</v>
      </c>
    </row>
    <row r="145" spans="1:27" hidden="1" x14ac:dyDescent="0.3">
      <c r="A145" s="789"/>
      <c r="B145" s="266" t="s">
        <v>21</v>
      </c>
      <c r="C145" s="26">
        <f t="shared" si="52"/>
        <v>0</v>
      </c>
      <c r="D145" s="26">
        <f t="shared" si="53"/>
        <v>0</v>
      </c>
      <c r="E145" s="26">
        <f t="shared" si="53"/>
        <v>0</v>
      </c>
      <c r="F145" s="26">
        <f t="shared" si="53"/>
        <v>0</v>
      </c>
      <c r="G145" s="26">
        <f t="shared" si="53"/>
        <v>0</v>
      </c>
      <c r="H145" s="26">
        <f t="shared" si="53"/>
        <v>18.447823083987924</v>
      </c>
      <c r="I145" s="26">
        <f t="shared" si="53"/>
        <v>36.943209773134861</v>
      </c>
      <c r="J145" s="26">
        <f t="shared" si="53"/>
        <v>37.956288204487294</v>
      </c>
      <c r="K145" s="26">
        <f t="shared" si="53"/>
        <v>35.777257544690798</v>
      </c>
      <c r="L145" s="26">
        <f t="shared" si="53"/>
        <v>20.328977873215596</v>
      </c>
      <c r="M145" s="26">
        <f t="shared" si="53"/>
        <v>24.386686870953959</v>
      </c>
      <c r="N145" s="26">
        <f t="shared" ref="N145:AA145" si="55">IF(N25=0,0,((N7*0.5)+M25-N43)*N80*N112*N$2)</f>
        <v>49.817311218808456</v>
      </c>
      <c r="O145" s="26">
        <f t="shared" si="55"/>
        <v>69.230787124302054</v>
      </c>
      <c r="P145" s="26">
        <f t="shared" si="55"/>
        <v>64.034820817523567</v>
      </c>
      <c r="Q145" s="26">
        <f t="shared" si="55"/>
        <v>49.874727735622365</v>
      </c>
      <c r="R145" s="26">
        <f t="shared" si="55"/>
        <v>46.122838653366969</v>
      </c>
      <c r="S145" s="26">
        <f t="shared" si="55"/>
        <v>56.976980508979658</v>
      </c>
      <c r="T145" s="26">
        <f t="shared" si="55"/>
        <v>100.35141235769859</v>
      </c>
      <c r="U145" s="26">
        <f t="shared" si="55"/>
        <v>100.4807792464854</v>
      </c>
      <c r="V145" s="26">
        <f t="shared" si="55"/>
        <v>103.23622228582101</v>
      </c>
      <c r="W145" s="26">
        <f t="shared" si="55"/>
        <v>97.309539140450241</v>
      </c>
      <c r="X145" s="26">
        <f t="shared" si="55"/>
        <v>55.292205266654861</v>
      </c>
      <c r="Y145" s="26">
        <f t="shared" si="55"/>
        <v>53.455500655370514</v>
      </c>
      <c r="Z145" s="26">
        <f t="shared" si="55"/>
        <v>52.098965741458031</v>
      </c>
      <c r="AA145" s="26">
        <f t="shared" si="55"/>
        <v>50.619717035751641</v>
      </c>
    </row>
    <row r="146" spans="1:27" hidden="1" x14ac:dyDescent="0.3">
      <c r="A146" s="789"/>
      <c r="B146" s="266" t="s">
        <v>1</v>
      </c>
      <c r="C146" s="26">
        <f t="shared" si="52"/>
        <v>0</v>
      </c>
      <c r="D146" s="26">
        <f t="shared" si="53"/>
        <v>0.2027816323982865</v>
      </c>
      <c r="E146" s="26">
        <f t="shared" si="53"/>
        <v>43.44373999968834</v>
      </c>
      <c r="F146" s="26">
        <f t="shared" si="53"/>
        <v>422.20070274147736</v>
      </c>
      <c r="G146" s="26">
        <f t="shared" si="53"/>
        <v>2416.5759847295562</v>
      </c>
      <c r="H146" s="26">
        <f t="shared" si="53"/>
        <v>20559.478605536566</v>
      </c>
      <c r="I146" s="26">
        <f t="shared" si="53"/>
        <v>42523.600639542339</v>
      </c>
      <c r="J146" s="26">
        <f t="shared" si="53"/>
        <v>53139.07963616334</v>
      </c>
      <c r="K146" s="26">
        <f t="shared" si="53"/>
        <v>23675.612588939428</v>
      </c>
      <c r="L146" s="26">
        <f t="shared" si="53"/>
        <v>2216.0114403848665</v>
      </c>
      <c r="M146" s="26">
        <f t="shared" si="53"/>
        <v>664.91898240060868</v>
      </c>
      <c r="N146" s="26">
        <f t="shared" ref="N146:AA146" si="56">IF(N26=0,0,((N8*0.5)+M26-N44)*N81*N113*N$2)</f>
        <v>10.75195028605677</v>
      </c>
      <c r="O146" s="26">
        <f t="shared" si="56"/>
        <v>1.2690470633454205</v>
      </c>
      <c r="P146" s="26">
        <f t="shared" si="56"/>
        <v>53.591417019572077</v>
      </c>
      <c r="Q146" s="26">
        <f t="shared" si="56"/>
        <v>965.22818315294364</v>
      </c>
      <c r="R146" s="26">
        <f t="shared" si="56"/>
        <v>3573.3673702194596</v>
      </c>
      <c r="S146" s="26">
        <f t="shared" si="56"/>
        <v>12528.356864157413</v>
      </c>
      <c r="T146" s="26">
        <f t="shared" si="56"/>
        <v>73078.573241080609</v>
      </c>
      <c r="U146" s="26">
        <f t="shared" si="56"/>
        <v>94336.894931540941</v>
      </c>
      <c r="V146" s="26">
        <f t="shared" si="56"/>
        <v>91191.596825393703</v>
      </c>
      <c r="W146" s="26">
        <f t="shared" si="56"/>
        <v>37519.475254588593</v>
      </c>
      <c r="X146" s="26">
        <f t="shared" si="56"/>
        <v>3243.2671651507471</v>
      </c>
      <c r="Y146" s="26">
        <f t="shared" si="56"/>
        <v>822.84721406577205</v>
      </c>
      <c r="Z146" s="26">
        <f t="shared" si="56"/>
        <v>8.3531026248218616</v>
      </c>
      <c r="AA146" s="26">
        <f t="shared" si="56"/>
        <v>0.76339417147697741</v>
      </c>
    </row>
    <row r="147" spans="1:27" hidden="1" x14ac:dyDescent="0.3">
      <c r="A147" s="789"/>
      <c r="B147" s="266" t="s">
        <v>22</v>
      </c>
      <c r="C147" s="26">
        <f t="shared" si="52"/>
        <v>0</v>
      </c>
      <c r="D147" s="26">
        <f t="shared" si="53"/>
        <v>8.2936204910069531</v>
      </c>
      <c r="E147" s="26">
        <f t="shared" si="53"/>
        <v>14.627262768765462</v>
      </c>
      <c r="F147" s="26">
        <f t="shared" si="53"/>
        <v>14.371820767412151</v>
      </c>
      <c r="G147" s="26">
        <f t="shared" si="53"/>
        <v>17.57112888272647</v>
      </c>
      <c r="H147" s="26">
        <f t="shared" si="53"/>
        <v>23.129552170361475</v>
      </c>
      <c r="I147" s="26">
        <f t="shared" si="53"/>
        <v>29.093252699078231</v>
      </c>
      <c r="J147" s="26">
        <f t="shared" si="53"/>
        <v>23.858714542558289</v>
      </c>
      <c r="K147" s="26">
        <f t="shared" si="53"/>
        <v>28.608569423466552</v>
      </c>
      <c r="L147" s="26">
        <f t="shared" si="53"/>
        <v>20.689481588258126</v>
      </c>
      <c r="M147" s="26">
        <f t="shared" si="53"/>
        <v>79.347766225235048</v>
      </c>
      <c r="N147" s="26">
        <f t="shared" ref="N147:AA147" si="57">IF(N27=0,0,((N9*0.5)+M27-N45)*N82*N114*N$2)</f>
        <v>392.05617817505947</v>
      </c>
      <c r="O147" s="26">
        <f t="shared" si="57"/>
        <v>678.45474688489799</v>
      </c>
      <c r="P147" s="26">
        <f t="shared" si="57"/>
        <v>538.04108977708256</v>
      </c>
      <c r="Q147" s="26">
        <f t="shared" si="57"/>
        <v>459.83792460604201</v>
      </c>
      <c r="R147" s="26">
        <f t="shared" si="57"/>
        <v>451.80758279729673</v>
      </c>
      <c r="S147" s="26">
        <f t="shared" si="57"/>
        <v>552.38437745657325</v>
      </c>
      <c r="T147" s="26">
        <f t="shared" si="57"/>
        <v>727.12478303169632</v>
      </c>
      <c r="U147" s="26">
        <f t="shared" si="57"/>
        <v>914.60590765830489</v>
      </c>
      <c r="V147" s="26">
        <f t="shared" si="57"/>
        <v>750.04749367362047</v>
      </c>
      <c r="W147" s="26">
        <f t="shared" si="57"/>
        <v>899.36889748956332</v>
      </c>
      <c r="X147" s="26">
        <f t="shared" si="57"/>
        <v>650.41617321834019</v>
      </c>
      <c r="Y147" s="26">
        <f t="shared" si="57"/>
        <v>580.40747347078809</v>
      </c>
      <c r="Z147" s="26">
        <f t="shared" si="57"/>
        <v>615.75270026013709</v>
      </c>
      <c r="AA147" s="26">
        <f t="shared" si="57"/>
        <v>657.53870051633237</v>
      </c>
    </row>
    <row r="148" spans="1:27" hidden="1" x14ac:dyDescent="0.3">
      <c r="A148" s="789"/>
      <c r="B148" s="267" t="s">
        <v>9</v>
      </c>
      <c r="C148" s="26">
        <f t="shared" si="52"/>
        <v>0</v>
      </c>
      <c r="D148" s="26">
        <f t="shared" si="53"/>
        <v>0</v>
      </c>
      <c r="E148" s="26">
        <f t="shared" si="53"/>
        <v>0</v>
      </c>
      <c r="F148" s="26">
        <f t="shared" si="53"/>
        <v>0</v>
      </c>
      <c r="G148" s="26">
        <f t="shared" si="53"/>
        <v>0</v>
      </c>
      <c r="H148" s="26">
        <f t="shared" si="53"/>
        <v>0</v>
      </c>
      <c r="I148" s="26">
        <f t="shared" si="53"/>
        <v>0</v>
      </c>
      <c r="J148" s="26">
        <f t="shared" si="53"/>
        <v>0</v>
      </c>
      <c r="K148" s="26">
        <f t="shared" si="53"/>
        <v>0</v>
      </c>
      <c r="L148" s="26">
        <f t="shared" si="53"/>
        <v>0</v>
      </c>
      <c r="M148" s="26">
        <f t="shared" si="53"/>
        <v>0</v>
      </c>
      <c r="N148" s="26">
        <f t="shared" ref="N148:AA148" si="58">IF(N28=0,0,((N10*0.5)+M28-N46)*N83*N115*N$2)</f>
        <v>0</v>
      </c>
      <c r="O148" s="26">
        <f t="shared" si="58"/>
        <v>0</v>
      </c>
      <c r="P148" s="26">
        <f t="shared" si="58"/>
        <v>0</v>
      </c>
      <c r="Q148" s="26">
        <f t="shared" si="58"/>
        <v>0</v>
      </c>
      <c r="R148" s="26">
        <f t="shared" si="58"/>
        <v>0</v>
      </c>
      <c r="S148" s="26">
        <f t="shared" si="58"/>
        <v>0</v>
      </c>
      <c r="T148" s="26">
        <f t="shared" si="58"/>
        <v>0</v>
      </c>
      <c r="U148" s="26">
        <f t="shared" si="58"/>
        <v>0</v>
      </c>
      <c r="V148" s="26">
        <f t="shared" si="58"/>
        <v>0</v>
      </c>
      <c r="W148" s="26">
        <f t="shared" si="58"/>
        <v>0</v>
      </c>
      <c r="X148" s="26">
        <f t="shared" si="58"/>
        <v>0</v>
      </c>
      <c r="Y148" s="26">
        <f t="shared" si="58"/>
        <v>0</v>
      </c>
      <c r="Z148" s="26">
        <f t="shared" si="58"/>
        <v>0</v>
      </c>
      <c r="AA148" s="26">
        <f t="shared" si="58"/>
        <v>0</v>
      </c>
    </row>
    <row r="149" spans="1:27" hidden="1" x14ac:dyDescent="0.3">
      <c r="A149" s="789"/>
      <c r="B149" s="267" t="s">
        <v>3</v>
      </c>
      <c r="C149" s="26">
        <f t="shared" si="52"/>
        <v>0</v>
      </c>
      <c r="D149" s="26">
        <f t="shared" si="53"/>
        <v>61.754000568700533</v>
      </c>
      <c r="E149" s="26">
        <f t="shared" si="53"/>
        <v>857.57832718882469</v>
      </c>
      <c r="F149" s="26">
        <f t="shared" si="53"/>
        <v>969.77440827140242</v>
      </c>
      <c r="G149" s="26">
        <f t="shared" si="53"/>
        <v>1899.9676062751735</v>
      </c>
      <c r="H149" s="26">
        <f t="shared" si="53"/>
        <v>13178.071703061927</v>
      </c>
      <c r="I149" s="26">
        <f t="shared" si="53"/>
        <v>47035.96513707847</v>
      </c>
      <c r="J149" s="26">
        <f t="shared" si="53"/>
        <v>74886.411971189882</v>
      </c>
      <c r="K149" s="26">
        <f t="shared" si="53"/>
        <v>42159.476227791085</v>
      </c>
      <c r="L149" s="26">
        <f t="shared" si="53"/>
        <v>16610.41895164322</v>
      </c>
      <c r="M149" s="26">
        <f t="shared" si="53"/>
        <v>31495.116057796302</v>
      </c>
      <c r="N149" s="26">
        <f t="shared" ref="N149:AA149" si="59">IF(N29=0,0,((N11*0.5)+M29-N47)*N84*N116*N$2)</f>
        <v>63076.370721118132</v>
      </c>
      <c r="O149" s="26">
        <f t="shared" si="59"/>
        <v>76902.060126189695</v>
      </c>
      <c r="P149" s="26">
        <f t="shared" si="59"/>
        <v>67491.342309110114</v>
      </c>
      <c r="Q149" s="26">
        <f t="shared" si="59"/>
        <v>24217.684470719876</v>
      </c>
      <c r="R149" s="26">
        <f t="shared" si="59"/>
        <v>12896.933091656916</v>
      </c>
      <c r="S149" s="26">
        <f t="shared" si="59"/>
        <v>16231.651446617836</v>
      </c>
      <c r="T149" s="26">
        <f t="shared" si="59"/>
        <v>73463.741478386306</v>
      </c>
      <c r="U149" s="26">
        <f t="shared" si="59"/>
        <v>94208.393513081857</v>
      </c>
      <c r="V149" s="26">
        <f t="shared" si="59"/>
        <v>91232.150491427717</v>
      </c>
      <c r="W149" s="26">
        <f t="shared" si="59"/>
        <v>39340.306868755484</v>
      </c>
      <c r="X149" s="26">
        <f t="shared" si="59"/>
        <v>12245.92503870851</v>
      </c>
      <c r="Y149" s="26">
        <f t="shared" si="59"/>
        <v>20935.119661204106</v>
      </c>
      <c r="Z149" s="26">
        <f t="shared" si="59"/>
        <v>32516.931371165509</v>
      </c>
      <c r="AA149" s="26">
        <f t="shared" si="59"/>
        <v>33555.467976970809</v>
      </c>
    </row>
    <row r="150" spans="1:27" ht="15.75" hidden="1" customHeight="1" x14ac:dyDescent="0.3">
      <c r="A150" s="789"/>
      <c r="B150" s="267" t="s">
        <v>4</v>
      </c>
      <c r="C150" s="26">
        <f t="shared" si="52"/>
        <v>0</v>
      </c>
      <c r="D150" s="26">
        <f t="shared" si="53"/>
        <v>2073.6041710731711</v>
      </c>
      <c r="E150" s="111">
        <f t="shared" si="53"/>
        <v>7309.0905754661908</v>
      </c>
      <c r="F150" s="26">
        <f t="shared" si="53"/>
        <v>12174.542091157082</v>
      </c>
      <c r="G150" s="26">
        <f t="shared" si="53"/>
        <v>22249.613420195117</v>
      </c>
      <c r="H150" s="26">
        <f t="shared" si="53"/>
        <v>43782.769502981195</v>
      </c>
      <c r="I150" s="26">
        <f t="shared" si="53"/>
        <v>72058.149676018409</v>
      </c>
      <c r="J150" s="26">
        <f t="shared" si="53"/>
        <v>74178.820664730403</v>
      </c>
      <c r="K150" s="26">
        <f t="shared" si="53"/>
        <v>92067.792459856719</v>
      </c>
      <c r="L150" s="26">
        <f t="shared" si="53"/>
        <v>71034.279916815431</v>
      </c>
      <c r="M150" s="112">
        <f t="shared" si="53"/>
        <v>67150.073196000551</v>
      </c>
      <c r="N150" s="26">
        <f t="shared" ref="N150:AA150" si="60">IF(N30=0,0,((N12*0.5)+M30-N48)*N85*N117*N$2)</f>
        <v>97598.619387930317</v>
      </c>
      <c r="O150" s="26">
        <f t="shared" si="60"/>
        <v>133445.92331895523</v>
      </c>
      <c r="P150" s="26">
        <f t="shared" si="60"/>
        <v>104332.63896153882</v>
      </c>
      <c r="Q150" s="26">
        <f t="shared" si="60"/>
        <v>63316.360817175337</v>
      </c>
      <c r="R150" s="26">
        <f t="shared" si="60"/>
        <v>61856.508159339064</v>
      </c>
      <c r="S150" s="26">
        <f t="shared" si="60"/>
        <v>80713.081182719339</v>
      </c>
      <c r="T150" s="26">
        <f t="shared" si="60"/>
        <v>116539.4984011177</v>
      </c>
      <c r="U150" s="26">
        <f t="shared" si="60"/>
        <v>144264.55752908485</v>
      </c>
      <c r="V150" s="26">
        <f t="shared" si="60"/>
        <v>118446.55262342318</v>
      </c>
      <c r="W150" s="26">
        <f t="shared" si="60"/>
        <v>119840.12976715868</v>
      </c>
      <c r="X150" s="26">
        <f t="shared" si="60"/>
        <v>78377.915635049474</v>
      </c>
      <c r="Y150" s="26">
        <f t="shared" si="60"/>
        <v>63651.693916072989</v>
      </c>
      <c r="Z150" s="26">
        <f t="shared" si="60"/>
        <v>65266.505154548271</v>
      </c>
      <c r="AA150" s="26">
        <f t="shared" si="60"/>
        <v>72260.676166672609</v>
      </c>
    </row>
    <row r="151" spans="1:27" hidden="1" x14ac:dyDescent="0.3">
      <c r="A151" s="789"/>
      <c r="B151" s="267" t="s">
        <v>5</v>
      </c>
      <c r="C151" s="26">
        <f t="shared" si="52"/>
        <v>0</v>
      </c>
      <c r="D151" s="26">
        <f t="shared" si="53"/>
        <v>0</v>
      </c>
      <c r="E151" s="26">
        <f t="shared" si="53"/>
        <v>0</v>
      </c>
      <c r="F151" s="26">
        <f t="shared" si="53"/>
        <v>0</v>
      </c>
      <c r="G151" s="26">
        <f t="shared" si="53"/>
        <v>0</v>
      </c>
      <c r="H151" s="26">
        <f t="shared" si="53"/>
        <v>5.7921083753685112</v>
      </c>
      <c r="I151" s="26">
        <f t="shared" si="53"/>
        <v>98.294540613893787</v>
      </c>
      <c r="J151" s="26">
        <f t="shared" si="53"/>
        <v>203.82561891864171</v>
      </c>
      <c r="K151" s="26">
        <f t="shared" si="53"/>
        <v>208.81871167988862</v>
      </c>
      <c r="L151" s="26">
        <f t="shared" si="53"/>
        <v>120.1499966650929</v>
      </c>
      <c r="M151" s="26">
        <f t="shared" si="53"/>
        <v>173.21164630322033</v>
      </c>
      <c r="N151" s="26">
        <f t="shared" ref="N151:AA151" si="61">IF(N31=0,0,((N13*0.5)+M31-N49)*N86*N118*N$2)</f>
        <v>425.62546426479463</v>
      </c>
      <c r="O151" s="26">
        <f t="shared" si="61"/>
        <v>613.60413296826903</v>
      </c>
      <c r="P151" s="26">
        <f t="shared" si="61"/>
        <v>572.14665043793411</v>
      </c>
      <c r="Q151" s="26">
        <f t="shared" si="61"/>
        <v>532.17123080108161</v>
      </c>
      <c r="R151" s="26">
        <f t="shared" si="61"/>
        <v>486.15406686517991</v>
      </c>
      <c r="S151" s="26">
        <f t="shared" si="61"/>
        <v>553.07930725555138</v>
      </c>
      <c r="T151" s="26">
        <f t="shared" si="61"/>
        <v>947.91663685048468</v>
      </c>
      <c r="U151" s="26">
        <f t="shared" si="61"/>
        <v>946.26753914019412</v>
      </c>
      <c r="V151" s="26">
        <f t="shared" si="61"/>
        <v>971.28706938147639</v>
      </c>
      <c r="W151" s="26">
        <f t="shared" si="61"/>
        <v>931.51646532254551</v>
      </c>
      <c r="X151" s="26">
        <f t="shared" si="61"/>
        <v>535.97543678726845</v>
      </c>
      <c r="Y151" s="26">
        <f t="shared" si="61"/>
        <v>526.36468232853144</v>
      </c>
      <c r="Z151" s="26">
        <f t="shared" si="61"/>
        <v>513.37602882387148</v>
      </c>
      <c r="AA151" s="26">
        <f t="shared" si="61"/>
        <v>501.24065676234687</v>
      </c>
    </row>
    <row r="152" spans="1:27" hidden="1" x14ac:dyDescent="0.3">
      <c r="A152" s="789"/>
      <c r="B152" s="267" t="s">
        <v>23</v>
      </c>
      <c r="C152" s="26">
        <f t="shared" si="52"/>
        <v>0</v>
      </c>
      <c r="D152" s="26">
        <f t="shared" si="53"/>
        <v>0</v>
      </c>
      <c r="E152" s="26">
        <f t="shared" si="53"/>
        <v>0</v>
      </c>
      <c r="F152" s="26">
        <f t="shared" si="53"/>
        <v>65.314691084054445</v>
      </c>
      <c r="G152" s="26">
        <f t="shared" si="53"/>
        <v>148.61216458113935</v>
      </c>
      <c r="H152" s="26">
        <f t="shared" si="53"/>
        <v>254.70477994168417</v>
      </c>
      <c r="I152" s="26">
        <f t="shared" si="53"/>
        <v>397.17100627544397</v>
      </c>
      <c r="J152" s="26">
        <f t="shared" si="53"/>
        <v>554.36019231003172</v>
      </c>
      <c r="K152" s="26">
        <f t="shared" si="53"/>
        <v>531.66119794533267</v>
      </c>
      <c r="L152" s="26">
        <f t="shared" si="53"/>
        <v>305.90693068739603</v>
      </c>
      <c r="M152" s="26">
        <f t="shared" si="53"/>
        <v>446.40096558096729</v>
      </c>
      <c r="N152" s="26">
        <f t="shared" ref="N152:AA152" si="62">IF(N32=0,0,((N14*0.5)+M32-N50)*N87*N119*N$2)</f>
        <v>1173.4654828308114</v>
      </c>
      <c r="O152" s="26">
        <f t="shared" si="62"/>
        <v>1727.3480575810247</v>
      </c>
      <c r="P152" s="26">
        <f t="shared" si="62"/>
        <v>1610.64170233769</v>
      </c>
      <c r="Q152" s="26">
        <f t="shared" si="62"/>
        <v>1530.2036176755346</v>
      </c>
      <c r="R152" s="26">
        <f t="shared" si="62"/>
        <v>1397.8859976044762</v>
      </c>
      <c r="S152" s="26">
        <f t="shared" si="62"/>
        <v>1590.3226402335672</v>
      </c>
      <c r="T152" s="26">
        <f t="shared" si="62"/>
        <v>2725.636755635926</v>
      </c>
      <c r="U152" s="26">
        <f t="shared" si="62"/>
        <v>2720.8949448499716</v>
      </c>
      <c r="V152" s="26">
        <f t="shared" si="62"/>
        <v>2792.8360297337258</v>
      </c>
      <c r="W152" s="26">
        <f t="shared" si="62"/>
        <v>2678.4797498639768</v>
      </c>
      <c r="X152" s="26">
        <f t="shared" si="62"/>
        <v>1541.1422205640881</v>
      </c>
      <c r="Y152" s="26">
        <f t="shared" si="62"/>
        <v>1513.50748499371</v>
      </c>
      <c r="Z152" s="26">
        <f t="shared" si="62"/>
        <v>1476.1599482776678</v>
      </c>
      <c r="AA152" s="26">
        <f t="shared" si="62"/>
        <v>1441.2659345549973</v>
      </c>
    </row>
    <row r="153" spans="1:27" hidden="1" x14ac:dyDescent="0.3">
      <c r="A153" s="789"/>
      <c r="B153" s="267" t="s">
        <v>24</v>
      </c>
      <c r="C153" s="26">
        <f t="shared" si="52"/>
        <v>0</v>
      </c>
      <c r="D153" s="26">
        <f t="shared" si="53"/>
        <v>0</v>
      </c>
      <c r="E153" s="26">
        <f t="shared" si="53"/>
        <v>0</v>
      </c>
      <c r="F153" s="26">
        <f t="shared" si="53"/>
        <v>0</v>
      </c>
      <c r="G153" s="26">
        <f t="shared" si="53"/>
        <v>0</v>
      </c>
      <c r="H153" s="26">
        <f t="shared" si="53"/>
        <v>0</v>
      </c>
      <c r="I153" s="26">
        <f t="shared" si="53"/>
        <v>0</v>
      </c>
      <c r="J153" s="26">
        <f t="shared" si="53"/>
        <v>0</v>
      </c>
      <c r="K153" s="26">
        <f t="shared" si="53"/>
        <v>0</v>
      </c>
      <c r="L153" s="26">
        <f t="shared" si="53"/>
        <v>0</v>
      </c>
      <c r="M153" s="26">
        <f t="shared" si="53"/>
        <v>0</v>
      </c>
      <c r="N153" s="26">
        <f t="shared" ref="N153:AA153" si="63">IF(N33=0,0,((N15*0.5)+M33-N51)*N88*N120*N$2)</f>
        <v>0</v>
      </c>
      <c r="O153" s="26">
        <f t="shared" si="63"/>
        <v>0</v>
      </c>
      <c r="P153" s="26">
        <f t="shared" si="63"/>
        <v>0</v>
      </c>
      <c r="Q153" s="26">
        <f t="shared" si="63"/>
        <v>0</v>
      </c>
      <c r="R153" s="26">
        <f t="shared" si="63"/>
        <v>0</v>
      </c>
      <c r="S153" s="26">
        <f t="shared" si="63"/>
        <v>0</v>
      </c>
      <c r="T153" s="26">
        <f t="shared" si="63"/>
        <v>0</v>
      </c>
      <c r="U153" s="26">
        <f t="shared" si="63"/>
        <v>0</v>
      </c>
      <c r="V153" s="26">
        <f t="shared" si="63"/>
        <v>0</v>
      </c>
      <c r="W153" s="26">
        <f t="shared" si="63"/>
        <v>0</v>
      </c>
      <c r="X153" s="26">
        <f t="shared" si="63"/>
        <v>0</v>
      </c>
      <c r="Y153" s="26">
        <f t="shared" si="63"/>
        <v>0</v>
      </c>
      <c r="Z153" s="26">
        <f t="shared" si="63"/>
        <v>0</v>
      </c>
      <c r="AA153" s="26">
        <f t="shared" si="63"/>
        <v>0</v>
      </c>
    </row>
    <row r="154" spans="1:27" ht="15.75" hidden="1" customHeight="1" x14ac:dyDescent="0.3">
      <c r="A154" s="789"/>
      <c r="B154" s="267" t="s">
        <v>7</v>
      </c>
      <c r="C154" s="26">
        <f t="shared" si="52"/>
        <v>0</v>
      </c>
      <c r="D154" s="26">
        <f t="shared" si="53"/>
        <v>0</v>
      </c>
      <c r="E154" s="26">
        <f t="shared" si="53"/>
        <v>0</v>
      </c>
      <c r="F154" s="26">
        <f t="shared" si="53"/>
        <v>0</v>
      </c>
      <c r="G154" s="26">
        <f t="shared" si="53"/>
        <v>0</v>
      </c>
      <c r="H154" s="26">
        <f t="shared" si="53"/>
        <v>0.77871120651006653</v>
      </c>
      <c r="I154" s="26">
        <f t="shared" si="53"/>
        <v>161.13514316425588</v>
      </c>
      <c r="J154" s="26">
        <f t="shared" si="53"/>
        <v>328.51325408196135</v>
      </c>
      <c r="K154" s="26">
        <f t="shared" si="53"/>
        <v>321.41654315579876</v>
      </c>
      <c r="L154" s="26">
        <f t="shared" si="53"/>
        <v>190.64914341685315</v>
      </c>
      <c r="M154" s="26">
        <f t="shared" si="53"/>
        <v>1796.627427252841</v>
      </c>
      <c r="N154" s="26">
        <f t="shared" ref="N154:AA154" si="64">IF(N34=0,0,((N16*0.5)+M34-N52)*N89*N121*N$2)</f>
        <v>7441.98493934413</v>
      </c>
      <c r="O154" s="26">
        <f t="shared" si="64"/>
        <v>11354.099591672019</v>
      </c>
      <c r="P154" s="26">
        <f t="shared" si="64"/>
        <v>10551.227855007734</v>
      </c>
      <c r="Q154" s="26">
        <f t="shared" si="64"/>
        <v>11664.083107607257</v>
      </c>
      <c r="R154" s="26">
        <f t="shared" si="64"/>
        <v>11386.426272150378</v>
      </c>
      <c r="S154" s="26">
        <f t="shared" si="64"/>
        <v>12561.560168005255</v>
      </c>
      <c r="T154" s="26">
        <f t="shared" si="64"/>
        <v>21984.55645813001</v>
      </c>
      <c r="U154" s="26">
        <f t="shared" si="64"/>
        <v>22176.807654106808</v>
      </c>
      <c r="V154" s="26">
        <f t="shared" si="64"/>
        <v>22717.157498937857</v>
      </c>
      <c r="W154" s="26">
        <f t="shared" si="64"/>
        <v>21247.182374475011</v>
      </c>
      <c r="X154" s="26">
        <f t="shared" si="64"/>
        <v>12071.015165703646</v>
      </c>
      <c r="Y154" s="26">
        <f t="shared" si="64"/>
        <v>11752.502086493645</v>
      </c>
      <c r="Z154" s="26">
        <f t="shared" si="64"/>
        <v>11398.843845053183</v>
      </c>
      <c r="AA154" s="26">
        <f t="shared" si="64"/>
        <v>11177.561618779397</v>
      </c>
    </row>
    <row r="155" spans="1:27" ht="15.75" hidden="1" customHeight="1" x14ac:dyDescent="0.3">
      <c r="A155" s="789"/>
      <c r="B155" s="267" t="s">
        <v>8</v>
      </c>
      <c r="C155" s="26">
        <f t="shared" si="52"/>
        <v>0</v>
      </c>
      <c r="D155" s="26">
        <f t="shared" si="53"/>
        <v>0</v>
      </c>
      <c r="E155" s="26">
        <f t="shared" si="53"/>
        <v>0</v>
      </c>
      <c r="F155" s="26">
        <f t="shared" si="53"/>
        <v>0</v>
      </c>
      <c r="G155" s="26">
        <f t="shared" si="53"/>
        <v>0</v>
      </c>
      <c r="H155" s="26">
        <f t="shared" si="53"/>
        <v>0</v>
      </c>
      <c r="I155" s="26">
        <f t="shared" si="53"/>
        <v>0</v>
      </c>
      <c r="J155" s="26">
        <f t="shared" si="53"/>
        <v>0</v>
      </c>
      <c r="K155" s="26">
        <f t="shared" si="53"/>
        <v>0</v>
      </c>
      <c r="L155" s="26">
        <f t="shared" si="53"/>
        <v>0</v>
      </c>
      <c r="M155" s="26">
        <f t="shared" si="53"/>
        <v>30.339596457395633</v>
      </c>
      <c r="N155" s="26">
        <f t="shared" ref="N155:AA155" si="65">IF(N35=0,0,((N17*0.5)+M35-N53)*N90*N122*N$2)</f>
        <v>183.51202038896614</v>
      </c>
      <c r="O155" s="26">
        <f t="shared" si="65"/>
        <v>338.11155632494865</v>
      </c>
      <c r="P155" s="26">
        <f t="shared" si="65"/>
        <v>286.14540540388089</v>
      </c>
      <c r="Q155" s="26">
        <f t="shared" si="65"/>
        <v>272.95991897249968</v>
      </c>
      <c r="R155" s="26">
        <f t="shared" si="65"/>
        <v>246.12674361127148</v>
      </c>
      <c r="S155" s="26">
        <f t="shared" si="65"/>
        <v>283.76254748137472</v>
      </c>
      <c r="T155" s="26">
        <f t="shared" si="65"/>
        <v>454.25337250632572</v>
      </c>
      <c r="U155" s="26">
        <f t="shared" si="65"/>
        <v>455.01620270225277</v>
      </c>
      <c r="V155" s="26">
        <f t="shared" si="65"/>
        <v>472.85384904886848</v>
      </c>
      <c r="W155" s="26">
        <f t="shared" si="65"/>
        <v>453.86215817794192</v>
      </c>
      <c r="X155" s="26">
        <f t="shared" si="65"/>
        <v>284.78631774323014</v>
      </c>
      <c r="Y155" s="26">
        <f t="shared" si="65"/>
        <v>298.18383119933338</v>
      </c>
      <c r="Z155" s="26">
        <f t="shared" si="65"/>
        <v>304.96492329234843</v>
      </c>
      <c r="AA155" s="26">
        <f t="shared" si="65"/>
        <v>338.11155632494865</v>
      </c>
    </row>
    <row r="156" spans="1:27" ht="15.75" hidden="1" customHeight="1" x14ac:dyDescent="0.3">
      <c r="A156" s="789"/>
      <c r="B156" s="13"/>
      <c r="C156" s="3"/>
      <c r="D156" s="3">
        <f t="shared" ref="D156:M156" si="66">IF(D36=0,0,((D18*0.5)+C36-D54)*D91*D123*D$2)</f>
        <v>0</v>
      </c>
      <c r="E156" s="3">
        <f t="shared" si="66"/>
        <v>0</v>
      </c>
      <c r="F156" s="3">
        <f t="shared" si="66"/>
        <v>0</v>
      </c>
      <c r="G156" s="3">
        <f t="shared" si="66"/>
        <v>0</v>
      </c>
      <c r="H156" s="3">
        <f t="shared" si="66"/>
        <v>0</v>
      </c>
      <c r="I156" s="3">
        <f t="shared" si="66"/>
        <v>0</v>
      </c>
      <c r="J156" s="3">
        <f t="shared" si="66"/>
        <v>0</v>
      </c>
      <c r="K156" s="3">
        <f t="shared" si="66"/>
        <v>0</v>
      </c>
      <c r="L156" s="3">
        <f t="shared" si="66"/>
        <v>0</v>
      </c>
      <c r="M156" s="3">
        <f t="shared" si="66"/>
        <v>0</v>
      </c>
      <c r="N156" s="3">
        <f t="shared" ref="N156:AA156" si="67">IF(N36=0,0,((N18*0.5)+M36-N54)*N91*N123*N$2)</f>
        <v>0</v>
      </c>
      <c r="O156" s="3">
        <f t="shared" si="67"/>
        <v>0</v>
      </c>
      <c r="P156" s="3">
        <f t="shared" si="67"/>
        <v>0</v>
      </c>
      <c r="Q156" s="3">
        <f t="shared" si="67"/>
        <v>0</v>
      </c>
      <c r="R156" s="3">
        <f t="shared" si="67"/>
        <v>0</v>
      </c>
      <c r="S156" s="3">
        <f t="shared" si="67"/>
        <v>0</v>
      </c>
      <c r="T156" s="3">
        <f t="shared" si="67"/>
        <v>0</v>
      </c>
      <c r="U156" s="3">
        <f t="shared" si="67"/>
        <v>0</v>
      </c>
      <c r="V156" s="3">
        <f t="shared" si="67"/>
        <v>0</v>
      </c>
      <c r="W156" s="3">
        <f t="shared" si="67"/>
        <v>0</v>
      </c>
      <c r="X156" s="3">
        <f t="shared" si="67"/>
        <v>0</v>
      </c>
      <c r="Y156" s="3">
        <f t="shared" si="67"/>
        <v>0</v>
      </c>
      <c r="Z156" s="3">
        <f t="shared" si="67"/>
        <v>0</v>
      </c>
      <c r="AA156" s="3">
        <f t="shared" si="67"/>
        <v>0</v>
      </c>
    </row>
    <row r="157" spans="1:27" ht="15.75" hidden="1" customHeight="1" x14ac:dyDescent="0.3">
      <c r="A157" s="789"/>
      <c r="B157" s="262" t="s">
        <v>26</v>
      </c>
      <c r="C157" s="26">
        <f>SUM(C143:C156)</f>
        <v>0</v>
      </c>
      <c r="D157" s="26">
        <f>SUM(D143:D156)</f>
        <v>2283.6613959807123</v>
      </c>
      <c r="E157" s="112">
        <f t="shared" ref="E157:AA157" si="68">SUM(E143:E156)</f>
        <v>8828.4448749598741</v>
      </c>
      <c r="F157" s="112">
        <f t="shared" si="68"/>
        <v>15640.663072072635</v>
      </c>
      <c r="G157" s="112">
        <f t="shared" si="68"/>
        <v>30936.077445127197</v>
      </c>
      <c r="H157" s="112">
        <f t="shared" si="68"/>
        <v>86603.257348099796</v>
      </c>
      <c r="I157" s="112">
        <f t="shared" si="68"/>
        <v>171392.74899690453</v>
      </c>
      <c r="J157" s="112">
        <f t="shared" si="68"/>
        <v>212932.24499192089</v>
      </c>
      <c r="K157" s="112">
        <f t="shared" si="68"/>
        <v>168012.27356584795</v>
      </c>
      <c r="L157" s="112">
        <f t="shared" si="68"/>
        <v>95702.234615097288</v>
      </c>
      <c r="M157" s="112">
        <f t="shared" si="68"/>
        <v>107879.25796764207</v>
      </c>
      <c r="N157" s="26">
        <f t="shared" si="68"/>
        <v>180457.49056712032</v>
      </c>
      <c r="O157" s="26">
        <f t="shared" si="68"/>
        <v>238337.21282598082</v>
      </c>
      <c r="P157" s="26">
        <f t="shared" si="68"/>
        <v>197769.33035188037</v>
      </c>
      <c r="Q157" s="26">
        <f t="shared" si="68"/>
        <v>111598.19703175426</v>
      </c>
      <c r="R157" s="26">
        <f t="shared" si="68"/>
        <v>100064.45736016243</v>
      </c>
      <c r="S157" s="26">
        <f t="shared" si="68"/>
        <v>133878.42591246386</v>
      </c>
      <c r="T157" s="26">
        <f t="shared" si="68"/>
        <v>305729.25756895961</v>
      </c>
      <c r="U157" s="26">
        <f t="shared" si="68"/>
        <v>376084.49091206392</v>
      </c>
      <c r="V157" s="26">
        <f t="shared" si="68"/>
        <v>344986.87374812068</v>
      </c>
      <c r="W157" s="26">
        <f t="shared" si="68"/>
        <v>238002.30357502904</v>
      </c>
      <c r="X157" s="26">
        <f t="shared" si="68"/>
        <v>117493.84020586922</v>
      </c>
      <c r="Y157" s="26">
        <f t="shared" si="68"/>
        <v>108589.61851139803</v>
      </c>
      <c r="Z157" s="26">
        <f t="shared" si="68"/>
        <v>120562.34058944015</v>
      </c>
      <c r="AA157" s="26">
        <f t="shared" si="68"/>
        <v>128218.08528151497</v>
      </c>
    </row>
    <row r="158" spans="1:27" ht="16.5" hidden="1" customHeight="1" thickBot="1" x14ac:dyDescent="0.35">
      <c r="A158" s="790"/>
      <c r="B158" s="150" t="s">
        <v>27</v>
      </c>
      <c r="C158" s="27">
        <f>C157</f>
        <v>0</v>
      </c>
      <c r="D158" s="27">
        <f>C158+D157</f>
        <v>2283.6613959807123</v>
      </c>
      <c r="E158" s="27">
        <f t="shared" ref="E158:AA158" si="69">D158+E157</f>
        <v>11112.106270940587</v>
      </c>
      <c r="F158" s="27">
        <f t="shared" si="69"/>
        <v>26752.76934301322</v>
      </c>
      <c r="G158" s="27">
        <f t="shared" si="69"/>
        <v>57688.846788140421</v>
      </c>
      <c r="H158" s="27">
        <f t="shared" si="69"/>
        <v>144292.1041362402</v>
      </c>
      <c r="I158" s="27">
        <f t="shared" si="69"/>
        <v>315684.85313314473</v>
      </c>
      <c r="J158" s="27">
        <f t="shared" si="69"/>
        <v>528617.09812506568</v>
      </c>
      <c r="K158" s="27">
        <f t="shared" si="69"/>
        <v>696629.37169091357</v>
      </c>
      <c r="L158" s="27">
        <f t="shared" si="69"/>
        <v>792331.60630601086</v>
      </c>
      <c r="M158" s="27">
        <f t="shared" si="69"/>
        <v>900210.8642736529</v>
      </c>
      <c r="N158" s="27">
        <f t="shared" si="69"/>
        <v>1080668.3548407732</v>
      </c>
      <c r="O158" s="27">
        <f t="shared" si="69"/>
        <v>1319005.5676667539</v>
      </c>
      <c r="P158" s="27">
        <f t="shared" si="69"/>
        <v>1516774.8980186342</v>
      </c>
      <c r="Q158" s="27">
        <f t="shared" si="69"/>
        <v>1628373.0950503885</v>
      </c>
      <c r="R158" s="27">
        <f t="shared" si="69"/>
        <v>1728437.5524105509</v>
      </c>
      <c r="S158" s="27">
        <f t="shared" si="69"/>
        <v>1862315.9783230147</v>
      </c>
      <c r="T158" s="27">
        <f t="shared" si="69"/>
        <v>2168045.2358919745</v>
      </c>
      <c r="U158" s="27">
        <f t="shared" si="69"/>
        <v>2544129.7268040385</v>
      </c>
      <c r="V158" s="27">
        <f t="shared" si="69"/>
        <v>2889116.6005521594</v>
      </c>
      <c r="W158" s="27">
        <f t="shared" si="69"/>
        <v>3127118.9041271885</v>
      </c>
      <c r="X158" s="27">
        <f t="shared" si="69"/>
        <v>3244612.7443330577</v>
      </c>
      <c r="Y158" s="27">
        <f t="shared" si="69"/>
        <v>3353202.3628444555</v>
      </c>
      <c r="Z158" s="27">
        <f t="shared" si="69"/>
        <v>3473764.7034338955</v>
      </c>
      <c r="AA158" s="27">
        <f t="shared" si="69"/>
        <v>3601982.7887154105</v>
      </c>
    </row>
    <row r="159" spans="1:27" hidden="1" x14ac:dyDescent="0.3">
      <c r="A159" s="107"/>
      <c r="B159" s="107"/>
      <c r="C159" s="234"/>
      <c r="D159" s="234"/>
      <c r="E159" s="234"/>
      <c r="F159" s="234"/>
      <c r="G159" s="234"/>
      <c r="H159" s="234"/>
      <c r="I159" s="234"/>
      <c r="J159" s="234"/>
      <c r="K159" s="234"/>
      <c r="L159" s="234"/>
      <c r="M159" s="234"/>
      <c r="N159" s="110"/>
    </row>
    <row r="160" spans="1:27" ht="15" hidden="1" thickBot="1" x14ac:dyDescent="0.35">
      <c r="A160" s="107"/>
      <c r="B160" s="107"/>
      <c r="C160" s="110"/>
      <c r="D160" s="110"/>
      <c r="E160" s="110"/>
      <c r="F160" s="110"/>
      <c r="G160" s="110"/>
      <c r="H160" s="110"/>
      <c r="I160" s="110"/>
      <c r="J160" s="110"/>
      <c r="K160" s="110"/>
      <c r="L160" s="110"/>
      <c r="M160" s="110"/>
      <c r="N160" s="110"/>
    </row>
    <row r="161" spans="1:27" ht="16.2" hidden="1" thickBot="1" x14ac:dyDescent="0.35">
      <c r="A161" s="788" t="s">
        <v>133</v>
      </c>
      <c r="B161" s="269" t="s">
        <v>129</v>
      </c>
      <c r="C161" s="158">
        <f>C$4</f>
        <v>44197</v>
      </c>
      <c r="D161" s="158">
        <f t="shared" ref="D161:AA161" si="70">D$4</f>
        <v>44228</v>
      </c>
      <c r="E161" s="158">
        <f t="shared" si="70"/>
        <v>44256</v>
      </c>
      <c r="F161" s="158">
        <f t="shared" si="70"/>
        <v>44287</v>
      </c>
      <c r="G161" s="158">
        <f t="shared" si="70"/>
        <v>44317</v>
      </c>
      <c r="H161" s="158">
        <f t="shared" si="70"/>
        <v>44348</v>
      </c>
      <c r="I161" s="158">
        <f t="shared" si="70"/>
        <v>44378</v>
      </c>
      <c r="J161" s="158">
        <f t="shared" si="70"/>
        <v>44409</v>
      </c>
      <c r="K161" s="158">
        <f t="shared" si="70"/>
        <v>44440</v>
      </c>
      <c r="L161" s="158">
        <f t="shared" si="70"/>
        <v>44470</v>
      </c>
      <c r="M161" s="158">
        <f t="shared" si="70"/>
        <v>44501</v>
      </c>
      <c r="N161" s="158">
        <f t="shared" si="70"/>
        <v>44531</v>
      </c>
      <c r="O161" s="158">
        <f t="shared" si="70"/>
        <v>44562</v>
      </c>
      <c r="P161" s="158">
        <f t="shared" si="70"/>
        <v>44593</v>
      </c>
      <c r="Q161" s="158">
        <f t="shared" si="70"/>
        <v>44621</v>
      </c>
      <c r="R161" s="158">
        <f t="shared" si="70"/>
        <v>44652</v>
      </c>
      <c r="S161" s="158">
        <f t="shared" si="70"/>
        <v>44682</v>
      </c>
      <c r="T161" s="158">
        <f t="shared" si="70"/>
        <v>44713</v>
      </c>
      <c r="U161" s="158">
        <f t="shared" si="70"/>
        <v>44743</v>
      </c>
      <c r="V161" s="158">
        <f t="shared" si="70"/>
        <v>44774</v>
      </c>
      <c r="W161" s="158">
        <f t="shared" si="70"/>
        <v>44805</v>
      </c>
      <c r="X161" s="158">
        <f t="shared" si="70"/>
        <v>44835</v>
      </c>
      <c r="Y161" s="158">
        <f t="shared" si="70"/>
        <v>44866</v>
      </c>
      <c r="Z161" s="158">
        <f t="shared" si="70"/>
        <v>44896</v>
      </c>
      <c r="AA161" s="158">
        <f t="shared" si="70"/>
        <v>44927</v>
      </c>
    </row>
    <row r="162" spans="1:27" hidden="1" x14ac:dyDescent="0.3">
      <c r="A162" s="789"/>
      <c r="B162" s="266" t="s">
        <v>20</v>
      </c>
      <c r="C162" s="26">
        <f>IF(C23=0,0,((C5*0.5)-C41)*C78*C127*C$2)</f>
        <v>0</v>
      </c>
      <c r="D162" s="26">
        <f>IF(D23=0,0,((D5*0.5)+C23-D41)*D78*D127*D$2)</f>
        <v>13.423444435541251</v>
      </c>
      <c r="E162" s="26">
        <f t="shared" ref="E162:AA163" si="71">IF(E23=0,0,((E5*0.5)+D23-E41)*E78*E127*E$2)</f>
        <v>59.391351678052793</v>
      </c>
      <c r="F162" s="26">
        <f t="shared" si="71"/>
        <v>172.73121590327199</v>
      </c>
      <c r="G162" s="26">
        <f t="shared" si="71"/>
        <v>453.74623042917597</v>
      </c>
      <c r="H162" s="26">
        <f t="shared" si="71"/>
        <v>1268.2047420968006</v>
      </c>
      <c r="I162" s="26">
        <f t="shared" si="71"/>
        <v>1203.0194094703422</v>
      </c>
      <c r="J162" s="26">
        <f t="shared" si="71"/>
        <v>1343.3155702648567</v>
      </c>
      <c r="K162" s="26">
        <f t="shared" si="71"/>
        <v>1259.9959101522479</v>
      </c>
      <c r="L162" s="26">
        <f t="shared" si="71"/>
        <v>573.83381386320582</v>
      </c>
      <c r="M162" s="26">
        <f t="shared" si="71"/>
        <v>639.82763968557049</v>
      </c>
      <c r="N162" s="26">
        <f t="shared" si="71"/>
        <v>876.86153566111045</v>
      </c>
      <c r="O162" s="26">
        <f t="shared" si="71"/>
        <v>1175.5929151752007</v>
      </c>
      <c r="P162" s="26">
        <f t="shared" si="71"/>
        <v>1108.4530291215917</v>
      </c>
      <c r="Q162" s="26">
        <f t="shared" si="71"/>
        <v>813.05342443796269</v>
      </c>
      <c r="R162" s="26">
        <f t="shared" si="71"/>
        <v>653.86605861526948</v>
      </c>
      <c r="S162" s="26">
        <f t="shared" si="71"/>
        <v>947.57728087164287</v>
      </c>
      <c r="T162" s="26">
        <f t="shared" si="71"/>
        <v>2345.8575521387979</v>
      </c>
      <c r="U162" s="26">
        <f t="shared" si="71"/>
        <v>2210.2199421793316</v>
      </c>
      <c r="V162" s="26">
        <f t="shared" si="71"/>
        <v>2367.3937364758167</v>
      </c>
      <c r="W162" s="26">
        <f t="shared" si="71"/>
        <v>2133.6005484155203</v>
      </c>
      <c r="X162" s="26">
        <f t="shared" si="71"/>
        <v>946.41408502355296</v>
      </c>
      <c r="Y162" s="26">
        <f t="shared" si="71"/>
        <v>909.79471104278332</v>
      </c>
      <c r="Z162" s="26">
        <f t="shared" si="71"/>
        <v>738.4154310555939</v>
      </c>
      <c r="AA162" s="26">
        <f t="shared" si="71"/>
        <v>739.11135845237959</v>
      </c>
    </row>
    <row r="163" spans="1:27" hidden="1" x14ac:dyDescent="0.3">
      <c r="A163" s="789"/>
      <c r="B163" s="266" t="s">
        <v>0</v>
      </c>
      <c r="C163" s="26">
        <f t="shared" ref="C163:C174" si="72">IF(C24=0,0,((C6*0.5)-C42)*C79*C128*C$2)</f>
        <v>0</v>
      </c>
      <c r="D163" s="26">
        <f t="shared" ref="D163:S174" si="73">IF(D24=0,0,((D6*0.5)+C24-D42)*D79*D128*D$2)</f>
        <v>0</v>
      </c>
      <c r="E163" s="26">
        <f t="shared" si="73"/>
        <v>0</v>
      </c>
      <c r="F163" s="26">
        <f t="shared" si="73"/>
        <v>0</v>
      </c>
      <c r="G163" s="26">
        <f t="shared" si="73"/>
        <v>14.963449758721197</v>
      </c>
      <c r="H163" s="26">
        <f t="shared" si="73"/>
        <v>186.85826186955839</v>
      </c>
      <c r="I163" s="26">
        <f t="shared" si="73"/>
        <v>218.7109788634296</v>
      </c>
      <c r="J163" s="26">
        <f t="shared" si="73"/>
        <v>224.74342736966338</v>
      </c>
      <c r="K163" s="26">
        <f t="shared" si="73"/>
        <v>97.481192066523008</v>
      </c>
      <c r="L163" s="26">
        <f t="shared" si="73"/>
        <v>15.846974389744201</v>
      </c>
      <c r="M163" s="26">
        <f t="shared" si="73"/>
        <v>35.750751520806553</v>
      </c>
      <c r="N163" s="26">
        <f t="shared" si="73"/>
        <v>65.127751410763409</v>
      </c>
      <c r="O163" s="26">
        <f t="shared" si="73"/>
        <v>94.337278540808882</v>
      </c>
      <c r="P163" s="26">
        <f t="shared" si="73"/>
        <v>91.216645330420732</v>
      </c>
      <c r="Q163" s="26">
        <f t="shared" si="73"/>
        <v>45.737058718959034</v>
      </c>
      <c r="R163" s="26">
        <f t="shared" si="73"/>
        <v>15.643447501459681</v>
      </c>
      <c r="S163" s="26">
        <f t="shared" si="73"/>
        <v>35.932065905985752</v>
      </c>
      <c r="T163" s="26">
        <f t="shared" si="71"/>
        <v>224.3534575528499</v>
      </c>
      <c r="U163" s="26">
        <f t="shared" si="71"/>
        <v>262.59777770507344</v>
      </c>
      <c r="V163" s="26">
        <f t="shared" si="71"/>
        <v>269.84070432946783</v>
      </c>
      <c r="W163" s="26">
        <f t="shared" si="71"/>
        <v>117.04188119744477</v>
      </c>
      <c r="X163" s="26">
        <f t="shared" si="71"/>
        <v>19.026846661842907</v>
      </c>
      <c r="Y163" s="26">
        <f t="shared" si="71"/>
        <v>37.217239131254601</v>
      </c>
      <c r="Z163" s="26">
        <f t="shared" si="71"/>
        <v>44.589829681458525</v>
      </c>
      <c r="AA163" s="26">
        <f t="shared" si="71"/>
        <v>51.469580308861687</v>
      </c>
    </row>
    <row r="164" spans="1:27" hidden="1" x14ac:dyDescent="0.3">
      <c r="A164" s="789"/>
      <c r="B164" s="266" t="s">
        <v>21</v>
      </c>
      <c r="C164" s="26">
        <f t="shared" si="72"/>
        <v>0</v>
      </c>
      <c r="D164" s="26">
        <f t="shared" si="73"/>
        <v>0</v>
      </c>
      <c r="E164" s="26">
        <f t="shared" ref="E164:AA167" si="74">IF(E25=0,0,((E7*0.5)+D25-E43)*E80*E129*E$2)</f>
        <v>0</v>
      </c>
      <c r="F164" s="26">
        <f t="shared" si="74"/>
        <v>0</v>
      </c>
      <c r="G164" s="26">
        <f t="shared" si="74"/>
        <v>0</v>
      </c>
      <c r="H164" s="26">
        <f t="shared" si="74"/>
        <v>3.3779691456504</v>
      </c>
      <c r="I164" s="26">
        <f t="shared" si="74"/>
        <v>6.3618030119535005</v>
      </c>
      <c r="J164" s="26">
        <f t="shared" si="74"/>
        <v>6.8478264066374992</v>
      </c>
      <c r="K164" s="26">
        <f t="shared" si="74"/>
        <v>6.0136295954174992</v>
      </c>
      <c r="L164" s="26">
        <f t="shared" si="74"/>
        <v>2.6514479642904005</v>
      </c>
      <c r="M164" s="26">
        <f t="shared" si="74"/>
        <v>2.9301913082849973</v>
      </c>
      <c r="N164" s="26">
        <f t="shared" si="74"/>
        <v>4.9791085107613773</v>
      </c>
      <c r="O164" s="26">
        <f t="shared" si="74"/>
        <v>6.900899981237032</v>
      </c>
      <c r="P164" s="26">
        <f t="shared" si="74"/>
        <v>6.1589182568002885</v>
      </c>
      <c r="Q164" s="26">
        <f t="shared" si="74"/>
        <v>4.9010685695515219</v>
      </c>
      <c r="R164" s="26">
        <f t="shared" si="74"/>
        <v>5.2095170908327937</v>
      </c>
      <c r="S164" s="26">
        <f t="shared" si="74"/>
        <v>7.2429887339121857</v>
      </c>
      <c r="T164" s="26">
        <f t="shared" si="74"/>
        <v>18.375283258270862</v>
      </c>
      <c r="U164" s="26">
        <f t="shared" si="74"/>
        <v>17.303285988933773</v>
      </c>
      <c r="V164" s="26">
        <f t="shared" si="74"/>
        <v>18.625207114081487</v>
      </c>
      <c r="W164" s="26">
        <f t="shared" si="74"/>
        <v>16.356299075200862</v>
      </c>
      <c r="X164" s="26">
        <f t="shared" si="74"/>
        <v>7.2115974551065509</v>
      </c>
      <c r="Y164" s="26">
        <f t="shared" si="74"/>
        <v>6.4229652936968398</v>
      </c>
      <c r="Z164" s="26">
        <f t="shared" si="74"/>
        <v>5.2071538462963165</v>
      </c>
      <c r="AA164" s="26">
        <f t="shared" si="74"/>
        <v>5.0457552030290316</v>
      </c>
    </row>
    <row r="165" spans="1:27" hidden="1" x14ac:dyDescent="0.3">
      <c r="A165" s="789"/>
      <c r="B165" s="266" t="s">
        <v>1</v>
      </c>
      <c r="C165" s="26">
        <f t="shared" si="72"/>
        <v>0</v>
      </c>
      <c r="D165" s="26">
        <f t="shared" si="73"/>
        <v>0</v>
      </c>
      <c r="E165" s="26">
        <f t="shared" si="74"/>
        <v>0</v>
      </c>
      <c r="F165" s="26">
        <f t="shared" si="74"/>
        <v>53.827779292083449</v>
      </c>
      <c r="G165" s="26">
        <f t="shared" si="74"/>
        <v>513.22748749143432</v>
      </c>
      <c r="H165" s="26">
        <f t="shared" si="74"/>
        <v>4734.5025994530088</v>
      </c>
      <c r="I165" s="26">
        <f t="shared" si="74"/>
        <v>8886.5185641381122</v>
      </c>
      <c r="J165" s="26">
        <f t="shared" si="74"/>
        <v>11799.689423518708</v>
      </c>
      <c r="K165" s="26">
        <f t="shared" si="74"/>
        <v>5530.8571150929793</v>
      </c>
      <c r="L165" s="26">
        <f t="shared" si="74"/>
        <v>308.23885750369919</v>
      </c>
      <c r="M165" s="26">
        <f t="shared" si="74"/>
        <v>0</v>
      </c>
      <c r="N165" s="26">
        <f t="shared" si="74"/>
        <v>0</v>
      </c>
      <c r="O165" s="26">
        <f t="shared" si="74"/>
        <v>0</v>
      </c>
      <c r="P165" s="26">
        <f t="shared" si="74"/>
        <v>0</v>
      </c>
      <c r="Q165" s="26">
        <f t="shared" si="74"/>
        <v>0</v>
      </c>
      <c r="R165" s="26">
        <f t="shared" si="74"/>
        <v>455.5805541884273</v>
      </c>
      <c r="S165" s="26">
        <f t="shared" si="74"/>
        <v>2660.7469230921602</v>
      </c>
      <c r="T165" s="26">
        <f t="shared" si="74"/>
        <v>16828.767966958054</v>
      </c>
      <c r="U165" s="26">
        <f t="shared" si="74"/>
        <v>19714.383436117878</v>
      </c>
      <c r="V165" s="26">
        <f t="shared" si="74"/>
        <v>20249.363141812784</v>
      </c>
      <c r="W165" s="26">
        <f t="shared" si="74"/>
        <v>8764.9202691946957</v>
      </c>
      <c r="X165" s="26">
        <f t="shared" si="74"/>
        <v>451.1262655718528</v>
      </c>
      <c r="Y165" s="26">
        <f t="shared" si="74"/>
        <v>0</v>
      </c>
      <c r="Z165" s="26">
        <f t="shared" si="74"/>
        <v>0</v>
      </c>
      <c r="AA165" s="26">
        <f t="shared" si="74"/>
        <v>0</v>
      </c>
    </row>
    <row r="166" spans="1:27" hidden="1" x14ac:dyDescent="0.3">
      <c r="A166" s="789"/>
      <c r="B166" s="266" t="s">
        <v>22</v>
      </c>
      <c r="C166" s="26">
        <f t="shared" si="72"/>
        <v>0</v>
      </c>
      <c r="D166" s="26">
        <f t="shared" si="73"/>
        <v>9.3746636594999998E-4</v>
      </c>
      <c r="E166" s="26">
        <f t="shared" si="74"/>
        <v>2.1568503942E-3</v>
      </c>
      <c r="F166" s="26">
        <f t="shared" si="74"/>
        <v>0.20786347113089998</v>
      </c>
      <c r="G166" s="26">
        <f t="shared" si="74"/>
        <v>4.4829152816399993E-2</v>
      </c>
      <c r="H166" s="26">
        <f t="shared" si="74"/>
        <v>8.5317867469649991E-2</v>
      </c>
      <c r="I166" s="26">
        <f t="shared" si="74"/>
        <v>0.1062426282288</v>
      </c>
      <c r="J166" s="26">
        <f t="shared" si="74"/>
        <v>8.76329133639E-2</v>
      </c>
      <c r="K166" s="26">
        <f t="shared" si="74"/>
        <v>0.10658021135579998</v>
      </c>
      <c r="L166" s="26">
        <f t="shared" si="74"/>
        <v>4.6635815864549998E-2</v>
      </c>
      <c r="M166" s="26">
        <f t="shared" si="74"/>
        <v>0.16258748474087933</v>
      </c>
      <c r="N166" s="26">
        <f t="shared" si="74"/>
        <v>0.83925981293058116</v>
      </c>
      <c r="O166" s="26">
        <f t="shared" si="74"/>
        <v>0.13109767033526251</v>
      </c>
      <c r="P166" s="26">
        <f t="shared" si="74"/>
        <v>6.0817278257671886E-2</v>
      </c>
      <c r="Q166" s="26">
        <f t="shared" si="74"/>
        <v>6.7805003891261845E-2</v>
      </c>
      <c r="R166" s="26">
        <f t="shared" si="74"/>
        <v>6.5346133912591364</v>
      </c>
      <c r="S166" s="26">
        <f t="shared" si="74"/>
        <v>1.4092961149887313</v>
      </c>
      <c r="T166" s="26">
        <f t="shared" si="74"/>
        <v>2.6821416781294625</v>
      </c>
      <c r="U166" s="26">
        <f t="shared" si="74"/>
        <v>3.3399543333387447</v>
      </c>
      <c r="V166" s="26">
        <f t="shared" si="74"/>
        <v>2.7549198811472446</v>
      </c>
      <c r="W166" s="26">
        <f t="shared" si="74"/>
        <v>3.3505669494485186</v>
      </c>
      <c r="X166" s="26">
        <f t="shared" si="74"/>
        <v>1.4660922633629661</v>
      </c>
      <c r="Y166" s="26">
        <f t="shared" si="74"/>
        <v>1.1892835265022557</v>
      </c>
      <c r="Z166" s="26">
        <f t="shared" si="74"/>
        <v>1.318118486073375</v>
      </c>
      <c r="AA166" s="26">
        <f t="shared" si="74"/>
        <v>0.12705606702401254</v>
      </c>
    </row>
    <row r="167" spans="1:27" hidden="1" x14ac:dyDescent="0.3">
      <c r="A167" s="789"/>
      <c r="B167" s="267" t="s">
        <v>9</v>
      </c>
      <c r="C167" s="26">
        <f t="shared" si="72"/>
        <v>0</v>
      </c>
      <c r="D167" s="26">
        <f t="shared" si="73"/>
        <v>0</v>
      </c>
      <c r="E167" s="26">
        <f t="shared" si="74"/>
        <v>0</v>
      </c>
      <c r="F167" s="26">
        <f t="shared" si="74"/>
        <v>0</v>
      </c>
      <c r="G167" s="26">
        <f t="shared" si="74"/>
        <v>0</v>
      </c>
      <c r="H167" s="26">
        <f t="shared" si="74"/>
        <v>0</v>
      </c>
      <c r="I167" s="26">
        <f t="shared" si="74"/>
        <v>0</v>
      </c>
      <c r="J167" s="26">
        <f t="shared" si="74"/>
        <v>0</v>
      </c>
      <c r="K167" s="26">
        <f t="shared" si="74"/>
        <v>0</v>
      </c>
      <c r="L167" s="26">
        <f t="shared" si="74"/>
        <v>0</v>
      </c>
      <c r="M167" s="26">
        <f t="shared" si="74"/>
        <v>0</v>
      </c>
      <c r="N167" s="26">
        <f t="shared" si="74"/>
        <v>0</v>
      </c>
      <c r="O167" s="26">
        <f t="shared" si="74"/>
        <v>0</v>
      </c>
      <c r="P167" s="26">
        <f t="shared" si="74"/>
        <v>0</v>
      </c>
      <c r="Q167" s="26">
        <f t="shared" si="74"/>
        <v>0</v>
      </c>
      <c r="R167" s="26">
        <f t="shared" si="74"/>
        <v>0</v>
      </c>
      <c r="S167" s="26">
        <f t="shared" si="74"/>
        <v>0</v>
      </c>
      <c r="T167" s="26">
        <f t="shared" si="74"/>
        <v>0</v>
      </c>
      <c r="U167" s="26">
        <f t="shared" si="74"/>
        <v>0</v>
      </c>
      <c r="V167" s="26">
        <f t="shared" si="74"/>
        <v>0</v>
      </c>
      <c r="W167" s="26">
        <f t="shared" si="74"/>
        <v>0</v>
      </c>
      <c r="X167" s="26">
        <f t="shared" si="74"/>
        <v>0</v>
      </c>
      <c r="Y167" s="26">
        <f t="shared" si="74"/>
        <v>0</v>
      </c>
      <c r="Z167" s="26">
        <f t="shared" si="74"/>
        <v>0</v>
      </c>
      <c r="AA167" s="26">
        <f t="shared" si="74"/>
        <v>0</v>
      </c>
    </row>
    <row r="168" spans="1:27" hidden="1" x14ac:dyDescent="0.3">
      <c r="A168" s="789"/>
      <c r="B168" s="267" t="s">
        <v>3</v>
      </c>
      <c r="C168" s="26">
        <f t="shared" si="72"/>
        <v>0</v>
      </c>
      <c r="D168" s="26">
        <f t="shared" si="73"/>
        <v>7.7712989031626005</v>
      </c>
      <c r="E168" s="26">
        <f t="shared" ref="E168:AA171" si="75">IF(E29=0,0,((E11*0.5)+D29-E47)*E84*E133*E$2)</f>
        <v>120.6062850742275</v>
      </c>
      <c r="F168" s="26">
        <f t="shared" si="75"/>
        <v>87.59458697482755</v>
      </c>
      <c r="G168" s="26">
        <f t="shared" si="75"/>
        <v>313.20320933274115</v>
      </c>
      <c r="H168" s="26">
        <f t="shared" si="75"/>
        <v>2996.8990762835519</v>
      </c>
      <c r="I168" s="26">
        <f t="shared" si="75"/>
        <v>9763.1966266534673</v>
      </c>
      <c r="J168" s="26">
        <f t="shared" si="75"/>
        <v>16493.890241214151</v>
      </c>
      <c r="K168" s="26">
        <f t="shared" si="75"/>
        <v>9340.2668628337433</v>
      </c>
      <c r="L168" s="26">
        <f t="shared" si="75"/>
        <v>1921.83605025835</v>
      </c>
      <c r="M168" s="26">
        <f t="shared" si="75"/>
        <v>4169.3892863836809</v>
      </c>
      <c r="N168" s="26">
        <f t="shared" si="75"/>
        <v>6441.0027385383155</v>
      </c>
      <c r="O168" s="26">
        <f t="shared" si="75"/>
        <v>8783.8685689485264</v>
      </c>
      <c r="P168" s="26">
        <f t="shared" si="75"/>
        <v>8493.3022902097582</v>
      </c>
      <c r="Q168" s="26">
        <f t="shared" si="75"/>
        <v>3405.8754337785645</v>
      </c>
      <c r="R168" s="26">
        <f t="shared" si="75"/>
        <v>1164.9116720035299</v>
      </c>
      <c r="S168" s="26">
        <f t="shared" si="75"/>
        <v>2675.7326330514534</v>
      </c>
      <c r="T168" s="26">
        <f t="shared" si="75"/>
        <v>16706.800808023727</v>
      </c>
      <c r="U168" s="26">
        <f t="shared" si="75"/>
        <v>19554.71875763221</v>
      </c>
      <c r="V168" s="26">
        <f t="shared" si="75"/>
        <v>20094.07363854544</v>
      </c>
      <c r="W168" s="26">
        <f t="shared" si="75"/>
        <v>8715.6909311346953</v>
      </c>
      <c r="X168" s="26">
        <f t="shared" si="75"/>
        <v>1416.8613252119801</v>
      </c>
      <c r="Y168" s="26">
        <f t="shared" si="75"/>
        <v>2771.4348937278423</v>
      </c>
      <c r="Z168" s="26">
        <f t="shared" si="75"/>
        <v>3320.4453841606</v>
      </c>
      <c r="AA168" s="26">
        <f t="shared" si="75"/>
        <v>3832.7558454951454</v>
      </c>
    </row>
    <row r="169" spans="1:27" ht="15.75" hidden="1" customHeight="1" x14ac:dyDescent="0.3">
      <c r="A169" s="789"/>
      <c r="B169" s="267" t="s">
        <v>4</v>
      </c>
      <c r="C169" s="26">
        <f t="shared" si="72"/>
        <v>0</v>
      </c>
      <c r="D169" s="26">
        <f t="shared" si="73"/>
        <v>220.31388103779136</v>
      </c>
      <c r="E169" s="26">
        <f t="shared" si="75"/>
        <v>811.08951785602812</v>
      </c>
      <c r="F169" s="26">
        <f t="shared" si="75"/>
        <v>1303.2256390378275</v>
      </c>
      <c r="G169" s="26">
        <f t="shared" si="75"/>
        <v>2872.533153653153</v>
      </c>
      <c r="H169" s="26">
        <f t="shared" si="75"/>
        <v>7822.5075784943429</v>
      </c>
      <c r="I169" s="26">
        <f t="shared" si="75"/>
        <v>12149.745200735577</v>
      </c>
      <c r="J169" s="26">
        <f t="shared" si="75"/>
        <v>13027.461463207423</v>
      </c>
      <c r="K169" s="26">
        <f t="shared" si="75"/>
        <v>14468.53779218499</v>
      </c>
      <c r="L169" s="26">
        <f t="shared" si="75"/>
        <v>9490.7092294515733</v>
      </c>
      <c r="M169" s="112">
        <f t="shared" si="75"/>
        <v>8190.3328797330396</v>
      </c>
      <c r="N169" s="26">
        <f t="shared" si="75"/>
        <v>9441.2247831489603</v>
      </c>
      <c r="O169" s="26">
        <f t="shared" si="75"/>
        <v>14545.956496574416</v>
      </c>
      <c r="P169" s="26">
        <f t="shared" si="75"/>
        <v>11085.012718042126</v>
      </c>
      <c r="Q169" s="26">
        <f t="shared" si="75"/>
        <v>7026.2142789666404</v>
      </c>
      <c r="R169" s="26">
        <f t="shared" si="75"/>
        <v>6621.4389642757969</v>
      </c>
      <c r="S169" s="26">
        <f t="shared" si="75"/>
        <v>10420.450785019821</v>
      </c>
      <c r="T169" s="26">
        <f t="shared" si="75"/>
        <v>20821.686699709557</v>
      </c>
      <c r="U169" s="26">
        <f t="shared" si="75"/>
        <v>24324.488255054104</v>
      </c>
      <c r="V169" s="26">
        <f t="shared" si="75"/>
        <v>20801.866165083007</v>
      </c>
      <c r="W169" s="26">
        <f t="shared" si="75"/>
        <v>18832.986001185014</v>
      </c>
      <c r="X169" s="26">
        <f t="shared" si="75"/>
        <v>10471.873694979929</v>
      </c>
      <c r="Y169" s="26">
        <f t="shared" si="75"/>
        <v>7763.6335556900958</v>
      </c>
      <c r="Z169" s="26">
        <f t="shared" si="75"/>
        <v>6313.5703131764103</v>
      </c>
      <c r="AA169" s="26">
        <f t="shared" si="75"/>
        <v>7876.6036892800948</v>
      </c>
    </row>
    <row r="170" spans="1:27" hidden="1" x14ac:dyDescent="0.3">
      <c r="A170" s="789"/>
      <c r="B170" s="267" t="s">
        <v>5</v>
      </c>
      <c r="C170" s="26">
        <f t="shared" si="72"/>
        <v>0</v>
      </c>
      <c r="D170" s="26">
        <f t="shared" si="73"/>
        <v>0</v>
      </c>
      <c r="E170" s="26">
        <f t="shared" si="75"/>
        <v>0</v>
      </c>
      <c r="F170" s="26">
        <f t="shared" si="75"/>
        <v>0</v>
      </c>
      <c r="G170" s="26">
        <f t="shared" si="75"/>
        <v>0</v>
      </c>
      <c r="H170" s="26">
        <f t="shared" si="75"/>
        <v>0.92299412913824974</v>
      </c>
      <c r="I170" s="26">
        <f t="shared" si="75"/>
        <v>14.783651501298298</v>
      </c>
      <c r="J170" s="26">
        <f t="shared" si="75"/>
        <v>31.9898663034345</v>
      </c>
      <c r="K170" s="26">
        <f t="shared" si="75"/>
        <v>30.798017302608002</v>
      </c>
      <c r="L170" s="26">
        <f t="shared" si="75"/>
        <v>13.6612625955844</v>
      </c>
      <c r="M170" s="26">
        <f t="shared" si="75"/>
        <v>19.278113099299425</v>
      </c>
      <c r="N170" s="26">
        <f t="shared" si="75"/>
        <v>39.420628911534976</v>
      </c>
      <c r="O170" s="26">
        <f t="shared" si="75"/>
        <v>58.261629937939411</v>
      </c>
      <c r="P170" s="26">
        <f t="shared" si="75"/>
        <v>54.934220300779579</v>
      </c>
      <c r="Q170" s="26">
        <f t="shared" si="75"/>
        <v>52.35399792339016</v>
      </c>
      <c r="R170" s="26">
        <f t="shared" si="75"/>
        <v>42.103632118126718</v>
      </c>
      <c r="S170" s="26">
        <f t="shared" si="75"/>
        <v>61.016235223778899</v>
      </c>
      <c r="T170" s="26">
        <f t="shared" si="75"/>
        <v>151.05406080558819</v>
      </c>
      <c r="U170" s="26">
        <f t="shared" si="75"/>
        <v>142.32010687745574</v>
      </c>
      <c r="V170" s="26">
        <f t="shared" si="75"/>
        <v>152.44081512722141</v>
      </c>
      <c r="W170" s="26">
        <f t="shared" si="75"/>
        <v>137.38644389611488</v>
      </c>
      <c r="X170" s="26">
        <f t="shared" si="75"/>
        <v>60.941334914420416</v>
      </c>
      <c r="Y170" s="26">
        <f t="shared" si="75"/>
        <v>58.583346408719997</v>
      </c>
      <c r="Z170" s="26">
        <f t="shared" si="75"/>
        <v>47.547920938660965</v>
      </c>
      <c r="AA170" s="26">
        <f t="shared" si="75"/>
        <v>47.592732977318001</v>
      </c>
    </row>
    <row r="171" spans="1:27" hidden="1" x14ac:dyDescent="0.3">
      <c r="A171" s="789"/>
      <c r="B171" s="267" t="s">
        <v>23</v>
      </c>
      <c r="C171" s="26">
        <f t="shared" si="72"/>
        <v>0</v>
      </c>
      <c r="D171" s="26">
        <f t="shared" si="73"/>
        <v>0</v>
      </c>
      <c r="E171" s="26">
        <f t="shared" si="75"/>
        <v>0</v>
      </c>
      <c r="F171" s="26">
        <f t="shared" si="75"/>
        <v>5.6566136390560002</v>
      </c>
      <c r="G171" s="26">
        <f t="shared" si="75"/>
        <v>16.39503534528</v>
      </c>
      <c r="H171" s="26">
        <f t="shared" si="75"/>
        <v>40.588159149329996</v>
      </c>
      <c r="I171" s="26">
        <f t="shared" si="75"/>
        <v>59.735135914213487</v>
      </c>
      <c r="J171" s="26">
        <f t="shared" si="75"/>
        <v>87.0052966355655</v>
      </c>
      <c r="K171" s="26">
        <f t="shared" si="75"/>
        <v>78.413043743640003</v>
      </c>
      <c r="L171" s="26">
        <f t="shared" si="75"/>
        <v>34.782147531626997</v>
      </c>
      <c r="M171" s="26">
        <f t="shared" si="75"/>
        <v>49.683543143752004</v>
      </c>
      <c r="N171" s="26">
        <f t="shared" si="75"/>
        <v>108.684163009546</v>
      </c>
      <c r="O171" s="26">
        <f t="shared" si="75"/>
        <v>164.0114658582464</v>
      </c>
      <c r="P171" s="26">
        <f t="shared" si="75"/>
        <v>154.64452345236521</v>
      </c>
      <c r="Q171" s="26">
        <f t="shared" si="75"/>
        <v>150.53853418862082</v>
      </c>
      <c r="R171" s="26">
        <f t="shared" si="75"/>
        <v>121.06466200259389</v>
      </c>
      <c r="S171" s="26">
        <f t="shared" si="75"/>
        <v>175.44590626558551</v>
      </c>
      <c r="T171" s="26">
        <f t="shared" si="75"/>
        <v>434.34040949817802</v>
      </c>
      <c r="U171" s="26">
        <f t="shared" si="75"/>
        <v>409.22682363724812</v>
      </c>
      <c r="V171" s="26">
        <f t="shared" si="75"/>
        <v>438.32787886324689</v>
      </c>
      <c r="W171" s="26">
        <f t="shared" si="75"/>
        <v>395.04058337191975</v>
      </c>
      <c r="X171" s="26">
        <f t="shared" si="75"/>
        <v>175.23053813271434</v>
      </c>
      <c r="Y171" s="26">
        <f t="shared" si="75"/>
        <v>168.45038480419146</v>
      </c>
      <c r="Z171" s="26">
        <f t="shared" si="75"/>
        <v>136.71915432889165</v>
      </c>
      <c r="AA171" s="26">
        <f t="shared" si="75"/>
        <v>136.84800673522187</v>
      </c>
    </row>
    <row r="172" spans="1:27" hidden="1" x14ac:dyDescent="0.3">
      <c r="A172" s="789"/>
      <c r="B172" s="267" t="s">
        <v>24</v>
      </c>
      <c r="C172" s="26">
        <f t="shared" si="72"/>
        <v>0</v>
      </c>
      <c r="D172" s="26">
        <f t="shared" si="73"/>
        <v>0</v>
      </c>
      <c r="E172" s="26">
        <f t="shared" ref="E172:AA174" si="76">IF(E33=0,0,((E15*0.5)+D33-E51)*E88*E137*E$2)</f>
        <v>0</v>
      </c>
      <c r="F172" s="26">
        <f t="shared" si="76"/>
        <v>0</v>
      </c>
      <c r="G172" s="26">
        <f t="shared" si="76"/>
        <v>0</v>
      </c>
      <c r="H172" s="26">
        <f t="shared" si="76"/>
        <v>0</v>
      </c>
      <c r="I172" s="26">
        <f t="shared" si="76"/>
        <v>0</v>
      </c>
      <c r="J172" s="26">
        <f t="shared" si="76"/>
        <v>0</v>
      </c>
      <c r="K172" s="26">
        <f t="shared" si="76"/>
        <v>0</v>
      </c>
      <c r="L172" s="26">
        <f t="shared" si="76"/>
        <v>0</v>
      </c>
      <c r="M172" s="26">
        <f t="shared" si="76"/>
        <v>0</v>
      </c>
      <c r="N172" s="26">
        <f t="shared" si="76"/>
        <v>0</v>
      </c>
      <c r="O172" s="26">
        <f t="shared" si="76"/>
        <v>0</v>
      </c>
      <c r="P172" s="26">
        <f t="shared" si="76"/>
        <v>0</v>
      </c>
      <c r="Q172" s="26">
        <f t="shared" si="76"/>
        <v>0</v>
      </c>
      <c r="R172" s="26">
        <f t="shared" si="76"/>
        <v>0</v>
      </c>
      <c r="S172" s="26">
        <f t="shared" si="76"/>
        <v>0</v>
      </c>
      <c r="T172" s="26">
        <f t="shared" si="76"/>
        <v>0</v>
      </c>
      <c r="U172" s="26">
        <f t="shared" si="76"/>
        <v>0</v>
      </c>
      <c r="V172" s="26">
        <f t="shared" si="76"/>
        <v>0</v>
      </c>
      <c r="W172" s="26">
        <f t="shared" si="76"/>
        <v>0</v>
      </c>
      <c r="X172" s="26">
        <f t="shared" si="76"/>
        <v>0</v>
      </c>
      <c r="Y172" s="26">
        <f t="shared" si="76"/>
        <v>0</v>
      </c>
      <c r="Z172" s="26">
        <f t="shared" si="76"/>
        <v>0</v>
      </c>
      <c r="AA172" s="26">
        <f t="shared" si="76"/>
        <v>0</v>
      </c>
    </row>
    <row r="173" spans="1:27" ht="15.75" hidden="1" customHeight="1" x14ac:dyDescent="0.3">
      <c r="A173" s="789"/>
      <c r="B173" s="267" t="s">
        <v>7</v>
      </c>
      <c r="C173" s="26">
        <f t="shared" si="72"/>
        <v>0</v>
      </c>
      <c r="D173" s="26">
        <f t="shared" si="73"/>
        <v>0</v>
      </c>
      <c r="E173" s="26">
        <f t="shared" si="76"/>
        <v>0</v>
      </c>
      <c r="F173" s="26">
        <f t="shared" si="76"/>
        <v>0</v>
      </c>
      <c r="G173" s="26">
        <f t="shared" si="76"/>
        <v>0</v>
      </c>
      <c r="H173" s="26">
        <f t="shared" si="76"/>
        <v>0.11228532333999999</v>
      </c>
      <c r="I173" s="26">
        <f t="shared" si="76"/>
        <v>21.831465103731247</v>
      </c>
      <c r="J173" s="26">
        <f t="shared" si="76"/>
        <v>46.776676515854994</v>
      </c>
      <c r="K173" s="26">
        <f t="shared" si="76"/>
        <v>42.537681968383495</v>
      </c>
      <c r="L173" s="26">
        <f t="shared" si="76"/>
        <v>18.993308807963995</v>
      </c>
      <c r="M173" s="26">
        <f t="shared" si="76"/>
        <v>174.01842111134059</v>
      </c>
      <c r="N173" s="156">
        <f t="shared" si="76"/>
        <v>597.03449491316042</v>
      </c>
      <c r="O173" s="26">
        <f t="shared" si="76"/>
        <v>925.28556886555305</v>
      </c>
      <c r="P173" s="26">
        <f t="shared" si="76"/>
        <v>850.06475424441032</v>
      </c>
      <c r="Q173" s="26">
        <f t="shared" si="76"/>
        <v>962.19317727255486</v>
      </c>
      <c r="R173" s="26">
        <f t="shared" si="76"/>
        <v>949.91583963005917</v>
      </c>
      <c r="S173" s="26">
        <f t="shared" si="76"/>
        <v>1221.1540835333406</v>
      </c>
      <c r="T173" s="26">
        <f t="shared" si="76"/>
        <v>3170.0366063188303</v>
      </c>
      <c r="U173" s="26">
        <f t="shared" si="76"/>
        <v>3004.6344509668133</v>
      </c>
      <c r="V173" s="26">
        <f t="shared" si="76"/>
        <v>3234.6735313833869</v>
      </c>
      <c r="W173" s="26">
        <f t="shared" si="76"/>
        <v>2811.9457626409844</v>
      </c>
      <c r="X173" s="26">
        <f t="shared" si="76"/>
        <v>1202.5677879209343</v>
      </c>
      <c r="Y173" s="26">
        <f t="shared" si="76"/>
        <v>1138.3283067912021</v>
      </c>
      <c r="Z173" s="26">
        <f t="shared" si="76"/>
        <v>914.47416691830756</v>
      </c>
      <c r="AA173" s="26">
        <f t="shared" si="76"/>
        <v>910.89886762557694</v>
      </c>
    </row>
    <row r="174" spans="1:27" ht="15.75" hidden="1" customHeight="1" x14ac:dyDescent="0.3">
      <c r="A174" s="789"/>
      <c r="B174" s="267" t="s">
        <v>8</v>
      </c>
      <c r="C174" s="26">
        <f t="shared" si="72"/>
        <v>0</v>
      </c>
      <c r="D174" s="26">
        <f t="shared" si="73"/>
        <v>0</v>
      </c>
      <c r="E174" s="26">
        <f t="shared" si="76"/>
        <v>0</v>
      </c>
      <c r="F174" s="26">
        <f t="shared" si="76"/>
        <v>0</v>
      </c>
      <c r="G174" s="26">
        <f t="shared" si="76"/>
        <v>0</v>
      </c>
      <c r="H174" s="26">
        <f t="shared" si="76"/>
        <v>0</v>
      </c>
      <c r="I174" s="26">
        <f t="shared" si="76"/>
        <v>0</v>
      </c>
      <c r="J174" s="26">
        <f t="shared" si="76"/>
        <v>0</v>
      </c>
      <c r="K174" s="26">
        <f t="shared" si="76"/>
        <v>0</v>
      </c>
      <c r="L174" s="26">
        <f t="shared" si="76"/>
        <v>0</v>
      </c>
      <c r="M174" s="26">
        <f t="shared" si="76"/>
        <v>3.4625246811782007</v>
      </c>
      <c r="N174" s="26">
        <f t="shared" si="76"/>
        <v>17.540309109109607</v>
      </c>
      <c r="O174" s="26">
        <f t="shared" si="76"/>
        <v>31.383312569516939</v>
      </c>
      <c r="P174" s="26">
        <f t="shared" si="76"/>
        <v>24.651985450171289</v>
      </c>
      <c r="Q174" s="26">
        <f t="shared" si="76"/>
        <v>22.711323005019363</v>
      </c>
      <c r="R174" s="26">
        <f t="shared" si="76"/>
        <v>25.375206808296468</v>
      </c>
      <c r="S174" s="26">
        <f t="shared" si="76"/>
        <v>33.568745727554145</v>
      </c>
      <c r="T174" s="26">
        <f t="shared" si="76"/>
        <v>83.01702042861028</v>
      </c>
      <c r="U174" s="26">
        <f t="shared" si="76"/>
        <v>78.363387945523968</v>
      </c>
      <c r="V174" s="26">
        <f t="shared" si="76"/>
        <v>85.17424813130711</v>
      </c>
      <c r="W174" s="26">
        <f t="shared" si="76"/>
        <v>74.270169354221864</v>
      </c>
      <c r="X174" s="26">
        <f t="shared" si="76"/>
        <v>34.704318825780057</v>
      </c>
      <c r="Y174" s="26">
        <f t="shared" si="76"/>
        <v>34.030408957673849</v>
      </c>
      <c r="Z174" s="26">
        <f t="shared" si="76"/>
        <v>29.14892992102504</v>
      </c>
      <c r="AA174" s="26">
        <f t="shared" si="76"/>
        <v>31.383312569516939</v>
      </c>
    </row>
    <row r="175" spans="1:27" ht="15.75" hidden="1" customHeight="1" x14ac:dyDescent="0.3">
      <c r="A175" s="789"/>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
      <c r="A176" s="789"/>
      <c r="B176" s="262" t="s">
        <v>26</v>
      </c>
      <c r="C176" s="26">
        <f>SUM(C162:C175)</f>
        <v>0</v>
      </c>
      <c r="D176" s="26">
        <f>SUM(D162:D175)</f>
        <v>241.50956184286116</v>
      </c>
      <c r="E176" s="26">
        <f t="shared" ref="E176:AA176" si="77">SUM(E162:E175)</f>
        <v>991.08931145870258</v>
      </c>
      <c r="F176" s="26">
        <f t="shared" si="77"/>
        <v>1623.2436983181974</v>
      </c>
      <c r="G176" s="26">
        <f t="shared" si="77"/>
        <v>4184.1133951633219</v>
      </c>
      <c r="H176" s="26">
        <f t="shared" si="77"/>
        <v>17054.058983812192</v>
      </c>
      <c r="I176" s="26">
        <f t="shared" si="77"/>
        <v>32324.00907802035</v>
      </c>
      <c r="J176" s="26">
        <f t="shared" si="77"/>
        <v>43061.807424349652</v>
      </c>
      <c r="K176" s="26">
        <f t="shared" si="77"/>
        <v>30855.00782515189</v>
      </c>
      <c r="L176" s="26">
        <f t="shared" si="77"/>
        <v>12380.599728181902</v>
      </c>
      <c r="M176" s="112">
        <f t="shared" si="77"/>
        <v>13284.835938151693</v>
      </c>
      <c r="N176" s="26">
        <f t="shared" si="77"/>
        <v>17592.714773026197</v>
      </c>
      <c r="O176" s="26">
        <f t="shared" si="77"/>
        <v>25785.72923412178</v>
      </c>
      <c r="P176" s="26">
        <f t="shared" si="77"/>
        <v>21868.499901686679</v>
      </c>
      <c r="Q176" s="26">
        <f t="shared" si="77"/>
        <v>12483.646101865155</v>
      </c>
      <c r="R176" s="26">
        <f t="shared" si="77"/>
        <v>10061.644167625653</v>
      </c>
      <c r="S176" s="26">
        <f t="shared" si="77"/>
        <v>18240.276943540219</v>
      </c>
      <c r="T176" s="26">
        <f t="shared" si="77"/>
        <v>60786.972006370605</v>
      </c>
      <c r="U176" s="26">
        <f t="shared" si="77"/>
        <v>69721.596178437918</v>
      </c>
      <c r="V176" s="26">
        <f t="shared" si="77"/>
        <v>67714.533986746916</v>
      </c>
      <c r="W176" s="26">
        <f t="shared" si="77"/>
        <v>42002.589456415262</v>
      </c>
      <c r="X176" s="26">
        <f t="shared" si="77"/>
        <v>14787.423886961476</v>
      </c>
      <c r="Y176" s="26">
        <f t="shared" si="77"/>
        <v>12889.085095373963</v>
      </c>
      <c r="Z176" s="26">
        <f t="shared" si="77"/>
        <v>11551.436402513316</v>
      </c>
      <c r="AA176" s="26">
        <f t="shared" si="77"/>
        <v>13631.836204714169</v>
      </c>
    </row>
    <row r="177" spans="1:27" ht="16.5" hidden="1" customHeight="1" thickBot="1" x14ac:dyDescent="0.35">
      <c r="A177" s="790"/>
      <c r="B177" s="150" t="s">
        <v>27</v>
      </c>
      <c r="C177" s="27">
        <f>C176</f>
        <v>0</v>
      </c>
      <c r="D177" s="27">
        <f>C177+D176</f>
        <v>241.50956184286116</v>
      </c>
      <c r="E177" s="27">
        <f t="shared" ref="E177:AA177" si="78">D177+E176</f>
        <v>1232.5988733015638</v>
      </c>
      <c r="F177" s="27">
        <f t="shared" si="78"/>
        <v>2855.8425716197612</v>
      </c>
      <c r="G177" s="27">
        <f t="shared" si="78"/>
        <v>7039.9559667830836</v>
      </c>
      <c r="H177" s="27">
        <f t="shared" si="78"/>
        <v>24094.014950595276</v>
      </c>
      <c r="I177" s="27">
        <f t="shared" si="78"/>
        <v>56418.024028615626</v>
      </c>
      <c r="J177" s="27">
        <f t="shared" si="78"/>
        <v>99479.831452965271</v>
      </c>
      <c r="K177" s="27">
        <f t="shared" si="78"/>
        <v>130334.83927811716</v>
      </c>
      <c r="L177" s="27">
        <f t="shared" si="78"/>
        <v>142715.43900629907</v>
      </c>
      <c r="M177" s="27">
        <f t="shared" si="78"/>
        <v>156000.27494445076</v>
      </c>
      <c r="N177" s="27">
        <f t="shared" si="78"/>
        <v>173592.98971747697</v>
      </c>
      <c r="O177" s="27">
        <f t="shared" si="78"/>
        <v>199378.71895159874</v>
      </c>
      <c r="P177" s="27">
        <f t="shared" si="78"/>
        <v>221247.21885328542</v>
      </c>
      <c r="Q177" s="27">
        <f t="shared" si="78"/>
        <v>233730.86495515058</v>
      </c>
      <c r="R177" s="27">
        <f t="shared" si="78"/>
        <v>243792.50912277625</v>
      </c>
      <c r="S177" s="27">
        <f t="shared" si="78"/>
        <v>262032.78606631648</v>
      </c>
      <c r="T177" s="27">
        <f t="shared" si="78"/>
        <v>322819.75807268708</v>
      </c>
      <c r="U177" s="27">
        <f t="shared" si="78"/>
        <v>392541.35425112501</v>
      </c>
      <c r="V177" s="27">
        <f t="shared" si="78"/>
        <v>460255.88823787193</v>
      </c>
      <c r="W177" s="27">
        <f t="shared" si="78"/>
        <v>502258.4776942872</v>
      </c>
      <c r="X177" s="27">
        <f t="shared" si="78"/>
        <v>517045.90158124868</v>
      </c>
      <c r="Y177" s="27">
        <f t="shared" si="78"/>
        <v>529934.98667662265</v>
      </c>
      <c r="Z177" s="27">
        <f t="shared" si="78"/>
        <v>541486.42307913594</v>
      </c>
      <c r="AA177" s="27">
        <f t="shared" si="78"/>
        <v>555118.25928385009</v>
      </c>
    </row>
    <row r="178" spans="1:27" s="114" customFormat="1" hidden="1" x14ac:dyDescent="0.3">
      <c r="A178" s="107"/>
      <c r="B178" s="235" t="s">
        <v>134</v>
      </c>
      <c r="C178" s="113">
        <f t="shared" ref="C178:AA178" si="79">C157+C176</f>
        <v>0</v>
      </c>
      <c r="D178" s="113">
        <f t="shared" si="79"/>
        <v>2525.1709578235736</v>
      </c>
      <c r="E178" s="113">
        <f t="shared" si="79"/>
        <v>9819.5341864185775</v>
      </c>
      <c r="F178" s="113">
        <f t="shared" si="79"/>
        <v>17263.906770390833</v>
      </c>
      <c r="G178" s="113">
        <f t="shared" si="79"/>
        <v>35120.190840290517</v>
      </c>
      <c r="H178" s="113">
        <f t="shared" si="79"/>
        <v>103657.31633191199</v>
      </c>
      <c r="I178" s="113">
        <f t="shared" si="79"/>
        <v>203716.75807492487</v>
      </c>
      <c r="J178" s="113">
        <f t="shared" si="79"/>
        <v>255994.05241627054</v>
      </c>
      <c r="K178" s="113">
        <f t="shared" si="79"/>
        <v>198867.28139099985</v>
      </c>
      <c r="L178" s="113">
        <f t="shared" si="79"/>
        <v>108082.83434327919</v>
      </c>
      <c r="M178" s="113">
        <f t="shared" si="79"/>
        <v>121164.09390579376</v>
      </c>
      <c r="N178" s="113">
        <f t="shared" si="79"/>
        <v>198050.20534014652</v>
      </c>
      <c r="O178" s="113">
        <f t="shared" si="79"/>
        <v>264122.94206010259</v>
      </c>
      <c r="P178" s="113">
        <f t="shared" si="79"/>
        <v>219637.83025356705</v>
      </c>
      <c r="Q178" s="113">
        <f t="shared" si="79"/>
        <v>124081.84313361942</v>
      </c>
      <c r="R178" s="113">
        <f t="shared" si="79"/>
        <v>110126.10152778808</v>
      </c>
      <c r="S178" s="113">
        <f t="shared" si="79"/>
        <v>152118.70285600409</v>
      </c>
      <c r="T178" s="113">
        <f t="shared" si="79"/>
        <v>366516.22957533022</v>
      </c>
      <c r="U178" s="113">
        <f t="shared" si="79"/>
        <v>445806.08709050185</v>
      </c>
      <c r="V178" s="113">
        <f t="shared" si="79"/>
        <v>412701.40773486759</v>
      </c>
      <c r="W178" s="113">
        <f t="shared" si="79"/>
        <v>280004.89303144428</v>
      </c>
      <c r="X178" s="113">
        <f t="shared" si="79"/>
        <v>132281.26409283068</v>
      </c>
      <c r="Y178" s="113">
        <f t="shared" si="79"/>
        <v>121478.70360677199</v>
      </c>
      <c r="Z178" s="113">
        <f t="shared" si="79"/>
        <v>132113.77699195346</v>
      </c>
      <c r="AA178" s="113">
        <f t="shared" si="79"/>
        <v>141849.92148622914</v>
      </c>
    </row>
    <row r="179" spans="1:27" hidden="1" x14ac:dyDescent="0.3">
      <c r="A179" s="107"/>
      <c r="B179" s="236" t="s">
        <v>196</v>
      </c>
      <c r="C179" s="110">
        <f>C178-C73</f>
        <v>0</v>
      </c>
      <c r="D179" s="110">
        <f t="shared" ref="D179:AA179" si="80">D178-D73</f>
        <v>-1.6470848701374052E-2</v>
      </c>
      <c r="E179" s="110">
        <f t="shared" si="80"/>
        <v>-1.7719708346703555E-2</v>
      </c>
      <c r="F179" s="110">
        <f t="shared" si="80"/>
        <v>0.18416395370513783</v>
      </c>
      <c r="G179" s="110">
        <f t="shared" si="80"/>
        <v>-0.32646786019176943</v>
      </c>
      <c r="H179" s="110">
        <f t="shared" si="80"/>
        <v>0.19623852385848295</v>
      </c>
      <c r="I179" s="110">
        <f t="shared" si="80"/>
        <v>-0.12558503227774054</v>
      </c>
      <c r="J179" s="110">
        <f t="shared" si="80"/>
        <v>0.20766836366965435</v>
      </c>
      <c r="K179" s="110">
        <f t="shared" si="80"/>
        <v>0.1514824895421043</v>
      </c>
      <c r="L179" s="110">
        <f t="shared" si="80"/>
        <v>0.43862801740760915</v>
      </c>
      <c r="M179" s="110">
        <f t="shared" si="80"/>
        <v>0.20785311395593453</v>
      </c>
      <c r="N179" s="110">
        <f t="shared" si="80"/>
        <v>2.1097676315694116</v>
      </c>
      <c r="O179" s="110">
        <f t="shared" si="80"/>
        <v>1.4544689020258375</v>
      </c>
      <c r="P179" s="110">
        <f t="shared" si="80"/>
        <v>-0.7151623064710293</v>
      </c>
      <c r="Q179" s="110">
        <f t="shared" si="80"/>
        <v>-0.25112826422264334</v>
      </c>
      <c r="R179" s="110">
        <f t="shared" si="80"/>
        <v>0.92401601614255924</v>
      </c>
      <c r="S179" s="110">
        <f t="shared" si="80"/>
        <v>-1.4435552551876754</v>
      </c>
      <c r="T179" s="110">
        <f t="shared" si="80"/>
        <v>0.52399075130233541</v>
      </c>
      <c r="U179" s="110">
        <f t="shared" si="80"/>
        <v>-0.30506005545612425</v>
      </c>
      <c r="V179" s="110">
        <f t="shared" si="80"/>
        <v>0.53242369065992534</v>
      </c>
      <c r="W179" s="110">
        <f t="shared" si="80"/>
        <v>6.8974147259723395E-2</v>
      </c>
      <c r="X179" s="110">
        <f t="shared" si="80"/>
        <v>0.40974834412918426</v>
      </c>
      <c r="Y179" s="110">
        <f t="shared" si="80"/>
        <v>0.27358224910858553</v>
      </c>
      <c r="Z179" s="110">
        <f t="shared" si="80"/>
        <v>1.3201469540363178</v>
      </c>
      <c r="AA179" s="110">
        <f t="shared" si="80"/>
        <v>0.9374890600447543</v>
      </c>
    </row>
    <row r="180" spans="1:27" ht="15" hidden="1" thickBot="1" x14ac:dyDescent="0.35">
      <c r="A180" s="233" t="s">
        <v>188</v>
      </c>
      <c r="B180" s="107"/>
      <c r="C180" s="234"/>
      <c r="D180" s="234"/>
      <c r="E180" s="234"/>
      <c r="F180" s="234"/>
      <c r="G180" s="234"/>
      <c r="H180" s="234"/>
      <c r="I180" s="234"/>
      <c r="J180" s="234"/>
      <c r="K180" s="234"/>
      <c r="L180" s="234"/>
      <c r="M180" s="234"/>
      <c r="N180" s="110"/>
    </row>
    <row r="181" spans="1:27" ht="15" hidden="1" thickBot="1" x14ac:dyDescent="0.35">
      <c r="A181" s="107"/>
      <c r="B181" s="270" t="s">
        <v>39</v>
      </c>
      <c r="C181" s="158">
        <f>C$4</f>
        <v>44197</v>
      </c>
      <c r="D181" s="158">
        <f t="shared" ref="D181:AA181" si="81">D$4</f>
        <v>44228</v>
      </c>
      <c r="E181" s="158">
        <f t="shared" si="81"/>
        <v>44256</v>
      </c>
      <c r="F181" s="158">
        <f t="shared" si="81"/>
        <v>44287</v>
      </c>
      <c r="G181" s="158">
        <f t="shared" si="81"/>
        <v>44317</v>
      </c>
      <c r="H181" s="158">
        <f t="shared" si="81"/>
        <v>44348</v>
      </c>
      <c r="I181" s="158">
        <f t="shared" si="81"/>
        <v>44378</v>
      </c>
      <c r="J181" s="158">
        <f t="shared" si="81"/>
        <v>44409</v>
      </c>
      <c r="K181" s="158">
        <f t="shared" si="81"/>
        <v>44440</v>
      </c>
      <c r="L181" s="158">
        <f t="shared" si="81"/>
        <v>44470</v>
      </c>
      <c r="M181" s="158">
        <f t="shared" si="81"/>
        <v>44501</v>
      </c>
      <c r="N181" s="158">
        <f t="shared" si="81"/>
        <v>44531</v>
      </c>
      <c r="O181" s="158">
        <f t="shared" si="81"/>
        <v>44562</v>
      </c>
      <c r="P181" s="158">
        <f t="shared" si="81"/>
        <v>44593</v>
      </c>
      <c r="Q181" s="158">
        <f t="shared" si="81"/>
        <v>44621</v>
      </c>
      <c r="R181" s="158">
        <f t="shared" si="81"/>
        <v>44652</v>
      </c>
      <c r="S181" s="158">
        <f t="shared" si="81"/>
        <v>44682</v>
      </c>
      <c r="T181" s="158">
        <f t="shared" si="81"/>
        <v>44713</v>
      </c>
      <c r="U181" s="158">
        <f t="shared" si="81"/>
        <v>44743</v>
      </c>
      <c r="V181" s="158">
        <f t="shared" si="81"/>
        <v>44774</v>
      </c>
      <c r="W181" s="158">
        <f t="shared" si="81"/>
        <v>44805</v>
      </c>
      <c r="X181" s="158">
        <f t="shared" si="81"/>
        <v>44835</v>
      </c>
      <c r="Y181" s="158">
        <f t="shared" si="81"/>
        <v>44866</v>
      </c>
      <c r="Z181" s="158">
        <f t="shared" si="81"/>
        <v>44896</v>
      </c>
      <c r="AA181" s="158">
        <f t="shared" si="81"/>
        <v>44927</v>
      </c>
    </row>
    <row r="182" spans="1:27" hidden="1" x14ac:dyDescent="0.3">
      <c r="A182" s="107"/>
      <c r="B182" s="278" t="s">
        <v>135</v>
      </c>
      <c r="C182" s="279">
        <f>C157*'YTD PROGRAM SUMMARY'!C39</f>
        <v>0</v>
      </c>
      <c r="D182" s="122">
        <f>D157*'YTD PROGRAM SUMMARY'!D39</f>
        <v>1896.5169358463199</v>
      </c>
      <c r="E182" s="122">
        <f>E157*'YTD PROGRAM SUMMARY'!E39</f>
        <v>7473.1982889586743</v>
      </c>
      <c r="F182" s="122">
        <f>F157*'YTD PROGRAM SUMMARY'!F39</f>
        <v>14118.253541716889</v>
      </c>
      <c r="G182" s="122">
        <f>G157*'YTD PROGRAM SUMMARY'!G39</f>
        <v>27276.569774786414</v>
      </c>
      <c r="H182" s="122">
        <f>H157*'YTD PROGRAM SUMMARY'!H39</f>
        <v>84106.885123887623</v>
      </c>
      <c r="I182" s="122">
        <f>I157*'YTD PROGRAM SUMMARY'!I39</f>
        <v>159467.82393224729</v>
      </c>
      <c r="J182" s="122">
        <f>J157*'YTD PROGRAM SUMMARY'!J39</f>
        <v>169638.58894429609</v>
      </c>
      <c r="K182" s="122">
        <f>K157*'YTD PROGRAM SUMMARY'!K39</f>
        <v>0</v>
      </c>
      <c r="L182" s="122">
        <f>L157*'YTD PROGRAM SUMMARY'!L39</f>
        <v>0</v>
      </c>
      <c r="M182" s="122">
        <f>M157*'YTD PROGRAM SUMMARY'!M39</f>
        <v>0</v>
      </c>
      <c r="N182" s="122">
        <f>N157*'YTD PROGRAM SUMMARY'!N39</f>
        <v>0</v>
      </c>
      <c r="O182" s="244">
        <f>O157*'YTD PROGRAM SUMMARY'!O39</f>
        <v>0</v>
      </c>
      <c r="P182" s="244">
        <f>P157*'YTD PROGRAM SUMMARY'!P39</f>
        <v>0</v>
      </c>
      <c r="Q182" s="244">
        <f>Q157*'YTD PROGRAM SUMMARY'!Q39</f>
        <v>0</v>
      </c>
      <c r="R182" s="244">
        <f>R157*'YTD PROGRAM SUMMARY'!R39</f>
        <v>0</v>
      </c>
      <c r="S182" s="244">
        <f>S157*'YTD PROGRAM SUMMARY'!S39</f>
        <v>0</v>
      </c>
      <c r="T182" s="244">
        <f>T157*'YTD PROGRAM SUMMARY'!T39</f>
        <v>0</v>
      </c>
      <c r="U182" s="244">
        <f>U157*'YTD PROGRAM SUMMARY'!U39</f>
        <v>0</v>
      </c>
      <c r="V182" s="244">
        <f>V157*'YTD PROGRAM SUMMARY'!V39</f>
        <v>0</v>
      </c>
      <c r="W182" s="244">
        <f>W157*'YTD PROGRAM SUMMARY'!W39</f>
        <v>0</v>
      </c>
      <c r="X182" s="244">
        <f>X157*'YTD PROGRAM SUMMARY'!X39</f>
        <v>0</v>
      </c>
      <c r="Y182" s="244">
        <f>Y157*'YTD PROGRAM SUMMARY'!Y39</f>
        <v>0</v>
      </c>
      <c r="Z182" s="244">
        <f>Z157*'YTD PROGRAM SUMMARY'!Z39</f>
        <v>0</v>
      </c>
      <c r="AA182" s="244">
        <f>AA157*'YTD PROGRAM SUMMARY'!AA39</f>
        <v>0</v>
      </c>
    </row>
    <row r="183" spans="1:27" ht="15" hidden="1" thickBot="1" x14ac:dyDescent="0.35">
      <c r="A183" s="107"/>
      <c r="B183" s="268" t="s">
        <v>136</v>
      </c>
      <c r="C183" s="187">
        <f>C176*'YTD PROGRAM SUMMARY'!C39</f>
        <v>0</v>
      </c>
      <c r="D183" s="115">
        <f>D176*'YTD PROGRAM SUMMARY'!D39</f>
        <v>200.56693825535896</v>
      </c>
      <c r="E183" s="115">
        <f>E176*'YTD PROGRAM SUMMARY'!E39</f>
        <v>838.9480878569874</v>
      </c>
      <c r="F183" s="115">
        <f>F176*'YTD PROGRAM SUMMARY'!F39</f>
        <v>1465.2426170966419</v>
      </c>
      <c r="G183" s="115">
        <f>G176*'YTD PROGRAM SUMMARY'!G39</f>
        <v>3689.1639274961603</v>
      </c>
      <c r="H183" s="115">
        <f>H176*'YTD PROGRAM SUMMARY'!H39</f>
        <v>16562.469169977099</v>
      </c>
      <c r="I183" s="115">
        <f>I176*'YTD PROGRAM SUMMARY'!I39</f>
        <v>30075.014366746684</v>
      </c>
      <c r="J183" s="115">
        <f>J176*'YTD PROGRAM SUMMARY'!J39</f>
        <v>34306.425732442985</v>
      </c>
      <c r="K183" s="115">
        <f>K176*'YTD PROGRAM SUMMARY'!K39</f>
        <v>0</v>
      </c>
      <c r="L183" s="115">
        <f>L176*'YTD PROGRAM SUMMARY'!L39</f>
        <v>0</v>
      </c>
      <c r="M183" s="115">
        <f>M176*'YTD PROGRAM SUMMARY'!M39</f>
        <v>0</v>
      </c>
      <c r="N183" s="115">
        <f>N176*'YTD PROGRAM SUMMARY'!N39</f>
        <v>0</v>
      </c>
      <c r="O183" s="238">
        <f>O176*'YTD PROGRAM SUMMARY'!O39</f>
        <v>0</v>
      </c>
      <c r="P183" s="238">
        <f>P176*'YTD PROGRAM SUMMARY'!P39</f>
        <v>0</v>
      </c>
      <c r="Q183" s="238">
        <f>Q176*'YTD PROGRAM SUMMARY'!Q39</f>
        <v>0</v>
      </c>
      <c r="R183" s="238">
        <f>R176*'YTD PROGRAM SUMMARY'!R39</f>
        <v>0</v>
      </c>
      <c r="S183" s="238">
        <f>S176*'YTD PROGRAM SUMMARY'!S39</f>
        <v>0</v>
      </c>
      <c r="T183" s="238">
        <f>T176*'YTD PROGRAM SUMMARY'!T39</f>
        <v>0</v>
      </c>
      <c r="U183" s="238">
        <f>U176*'YTD PROGRAM SUMMARY'!U39</f>
        <v>0</v>
      </c>
      <c r="V183" s="238">
        <f>V176*'YTD PROGRAM SUMMARY'!V39</f>
        <v>0</v>
      </c>
      <c r="W183" s="238">
        <f>W176*'YTD PROGRAM SUMMARY'!W39</f>
        <v>0</v>
      </c>
      <c r="X183" s="238">
        <f>X176*'YTD PROGRAM SUMMARY'!X39</f>
        <v>0</v>
      </c>
      <c r="Y183" s="238">
        <f>Y176*'YTD PROGRAM SUMMARY'!Y39</f>
        <v>0</v>
      </c>
      <c r="Z183" s="238">
        <f>Z176*'YTD PROGRAM SUMMARY'!Z39</f>
        <v>0</v>
      </c>
      <c r="AA183" s="238">
        <f>AA176*'YTD PROGRAM SUMMARY'!AA39</f>
        <v>0</v>
      </c>
    </row>
    <row r="184" spans="1:27" hidden="1" x14ac:dyDescent="0.3">
      <c r="A184" s="107"/>
      <c r="B184" s="278" t="s">
        <v>137</v>
      </c>
      <c r="C184" s="116">
        <f>IFERROR(C182/C73,0)</f>
        <v>0</v>
      </c>
      <c r="D184" s="116">
        <f t="shared" ref="D184:N184" si="82">IFERROR(D182/D73,0)</f>
        <v>0.75104006709058213</v>
      </c>
      <c r="E184" s="116">
        <f t="shared" si="82"/>
        <v>0.76105288310516095</v>
      </c>
      <c r="F184" s="116">
        <f t="shared" si="82"/>
        <v>0.81779891067368127</v>
      </c>
      <c r="G184" s="116">
        <f t="shared" si="82"/>
        <v>0.77665626435565382</v>
      </c>
      <c r="H184" s="116">
        <f t="shared" si="82"/>
        <v>0.81139515595371492</v>
      </c>
      <c r="I184" s="116">
        <f t="shared" si="82"/>
        <v>0.78279139689977739</v>
      </c>
      <c r="J184" s="116">
        <f t="shared" si="82"/>
        <v>0.66266667119027722</v>
      </c>
      <c r="K184" s="116">
        <f t="shared" si="82"/>
        <v>0</v>
      </c>
      <c r="L184" s="116">
        <f t="shared" si="82"/>
        <v>0</v>
      </c>
      <c r="M184" s="116">
        <f t="shared" si="82"/>
        <v>0</v>
      </c>
      <c r="N184" s="116">
        <f t="shared" si="82"/>
        <v>0</v>
      </c>
      <c r="O184" s="239">
        <f t="shared" ref="O184:AA184" si="83">IFERROR(O182/O73,0)</f>
        <v>0</v>
      </c>
      <c r="P184" s="239">
        <f t="shared" si="83"/>
        <v>0</v>
      </c>
      <c r="Q184" s="239">
        <f t="shared" si="83"/>
        <v>0</v>
      </c>
      <c r="R184" s="239">
        <f t="shared" si="83"/>
        <v>0</v>
      </c>
      <c r="S184" s="239">
        <f t="shared" si="83"/>
        <v>0</v>
      </c>
      <c r="T184" s="239">
        <f t="shared" si="83"/>
        <v>0</v>
      </c>
      <c r="U184" s="239">
        <f t="shared" si="83"/>
        <v>0</v>
      </c>
      <c r="V184" s="239">
        <f t="shared" si="83"/>
        <v>0</v>
      </c>
      <c r="W184" s="239">
        <f t="shared" si="83"/>
        <v>0</v>
      </c>
      <c r="X184" s="239">
        <f t="shared" si="83"/>
        <v>0</v>
      </c>
      <c r="Y184" s="239">
        <f t="shared" si="83"/>
        <v>0</v>
      </c>
      <c r="Z184" s="239">
        <f t="shared" si="83"/>
        <v>0</v>
      </c>
      <c r="AA184" s="239">
        <f t="shared" si="83"/>
        <v>0</v>
      </c>
    </row>
    <row r="185" spans="1:27" ht="15" hidden="1" thickBot="1" x14ac:dyDescent="0.35">
      <c r="A185" s="107"/>
      <c r="B185" s="268" t="s">
        <v>138</v>
      </c>
      <c r="C185" s="117">
        <f>IFERROR(C183/C73,0)</f>
        <v>0</v>
      </c>
      <c r="D185" s="117">
        <f t="shared" ref="D185:N185" si="84">IFERROR(D183/D73,0)</f>
        <v>7.9426555026379006E-2</v>
      </c>
      <c r="E185" s="117">
        <f t="shared" si="84"/>
        <v>8.5436494035285304E-2</v>
      </c>
      <c r="F185" s="117">
        <f t="shared" si="84"/>
        <v>8.4874082519739782E-2</v>
      </c>
      <c r="G185" s="117">
        <f t="shared" si="84"/>
        <v>0.10504298371026516</v>
      </c>
      <c r="H185" s="117">
        <f t="shared" si="84"/>
        <v>0.15978129775412844</v>
      </c>
      <c r="I185" s="117">
        <f t="shared" si="84"/>
        <v>0.14763142762849099</v>
      </c>
      <c r="J185" s="117">
        <f t="shared" si="84"/>
        <v>0.1340126977124261</v>
      </c>
      <c r="K185" s="117">
        <f t="shared" si="84"/>
        <v>0</v>
      </c>
      <c r="L185" s="117">
        <f t="shared" si="84"/>
        <v>0</v>
      </c>
      <c r="M185" s="117">
        <f t="shared" si="84"/>
        <v>0</v>
      </c>
      <c r="N185" s="117">
        <f t="shared" si="84"/>
        <v>0</v>
      </c>
      <c r="O185" s="240">
        <f>IFERROR(O183/O73,0)</f>
        <v>0</v>
      </c>
      <c r="P185" s="240">
        <f t="shared" ref="P185:Z185" si="85">IFERROR(P183/P73,0)</f>
        <v>0</v>
      </c>
      <c r="Q185" s="240">
        <f t="shared" si="85"/>
        <v>0</v>
      </c>
      <c r="R185" s="240">
        <f t="shared" si="85"/>
        <v>0</v>
      </c>
      <c r="S185" s="240">
        <f t="shared" si="85"/>
        <v>0</v>
      </c>
      <c r="T185" s="240">
        <f t="shared" si="85"/>
        <v>0</v>
      </c>
      <c r="U185" s="240">
        <f t="shared" si="85"/>
        <v>0</v>
      </c>
      <c r="V185" s="240">
        <f t="shared" si="85"/>
        <v>0</v>
      </c>
      <c r="W185" s="240">
        <f t="shared" si="85"/>
        <v>0</v>
      </c>
      <c r="X185" s="240">
        <f t="shared" si="85"/>
        <v>0</v>
      </c>
      <c r="Y185" s="240">
        <f t="shared" si="85"/>
        <v>0</v>
      </c>
      <c r="Z185" s="240">
        <f t="shared" si="85"/>
        <v>0</v>
      </c>
      <c r="AA185" s="240">
        <f>IFERROR(AA183/AA73,0)</f>
        <v>0</v>
      </c>
    </row>
    <row r="186" spans="1:27" s="1" customFormat="1" ht="15" hidden="1" thickBot="1" x14ac:dyDescent="0.35">
      <c r="A186" s="118"/>
      <c r="B186" s="271" t="s">
        <v>139</v>
      </c>
      <c r="C186" s="272">
        <f>C184+C185</f>
        <v>0</v>
      </c>
      <c r="D186" s="272">
        <f t="shared" ref="D186:N186" si="86">D184+D185</f>
        <v>0.8304666221169611</v>
      </c>
      <c r="E186" s="273">
        <f t="shared" si="86"/>
        <v>0.84648937714044625</v>
      </c>
      <c r="F186" s="273">
        <f t="shared" si="86"/>
        <v>0.90267299319342109</v>
      </c>
      <c r="G186" s="273">
        <f t="shared" si="86"/>
        <v>0.88169924806591893</v>
      </c>
      <c r="H186" s="273">
        <f t="shared" si="86"/>
        <v>0.97117645370784333</v>
      </c>
      <c r="I186" s="273">
        <f t="shared" si="86"/>
        <v>0.93042282452826841</v>
      </c>
      <c r="J186" s="273">
        <f t="shared" si="86"/>
        <v>0.7966793689027033</v>
      </c>
      <c r="K186" s="273">
        <f t="shared" si="86"/>
        <v>0</v>
      </c>
      <c r="L186" s="273">
        <f t="shared" si="86"/>
        <v>0</v>
      </c>
      <c r="M186" s="274">
        <f t="shared" si="86"/>
        <v>0</v>
      </c>
      <c r="N186" s="274">
        <f t="shared" si="86"/>
        <v>0</v>
      </c>
      <c r="O186" s="275">
        <f>O184+O185</f>
        <v>0</v>
      </c>
      <c r="P186" s="275">
        <f t="shared" ref="P186:Z186" si="87">P184+P185</f>
        <v>0</v>
      </c>
      <c r="Q186" s="276">
        <f t="shared" si="87"/>
        <v>0</v>
      </c>
      <c r="R186" s="276">
        <f t="shared" si="87"/>
        <v>0</v>
      </c>
      <c r="S186" s="276">
        <f t="shared" si="87"/>
        <v>0</v>
      </c>
      <c r="T186" s="276">
        <f t="shared" si="87"/>
        <v>0</v>
      </c>
      <c r="U186" s="276">
        <f t="shared" si="87"/>
        <v>0</v>
      </c>
      <c r="V186" s="276">
        <f t="shared" si="87"/>
        <v>0</v>
      </c>
      <c r="W186" s="276">
        <f t="shared" si="87"/>
        <v>0</v>
      </c>
      <c r="X186" s="276">
        <f t="shared" si="87"/>
        <v>0</v>
      </c>
      <c r="Y186" s="277">
        <f t="shared" si="87"/>
        <v>0</v>
      </c>
      <c r="Z186" s="277">
        <f t="shared" si="87"/>
        <v>0</v>
      </c>
      <c r="AA186" s="275">
        <f>AA184+AA185</f>
        <v>0</v>
      </c>
    </row>
    <row r="187" spans="1:27" ht="15" hidden="1" thickBot="1" x14ac:dyDescent="0.35">
      <c r="A187" s="107"/>
      <c r="B187" s="107"/>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c r="AA187" s="110"/>
    </row>
    <row r="188" spans="1:27" ht="15" hidden="1" thickBot="1" x14ac:dyDescent="0.35">
      <c r="A188" s="107"/>
      <c r="B188" s="270" t="s">
        <v>37</v>
      </c>
      <c r="C188" s="158">
        <f>C$4</f>
        <v>44197</v>
      </c>
      <c r="D188" s="158">
        <f t="shared" ref="D188:AA188" si="88">D$4</f>
        <v>44228</v>
      </c>
      <c r="E188" s="158">
        <f t="shared" si="88"/>
        <v>44256</v>
      </c>
      <c r="F188" s="158">
        <f t="shared" si="88"/>
        <v>44287</v>
      </c>
      <c r="G188" s="158">
        <f t="shared" si="88"/>
        <v>44317</v>
      </c>
      <c r="H188" s="158">
        <f t="shared" si="88"/>
        <v>44348</v>
      </c>
      <c r="I188" s="158">
        <f t="shared" si="88"/>
        <v>44378</v>
      </c>
      <c r="J188" s="158">
        <f t="shared" si="88"/>
        <v>44409</v>
      </c>
      <c r="K188" s="158">
        <f t="shared" si="88"/>
        <v>44440</v>
      </c>
      <c r="L188" s="158">
        <f t="shared" si="88"/>
        <v>44470</v>
      </c>
      <c r="M188" s="158">
        <f t="shared" si="88"/>
        <v>44501</v>
      </c>
      <c r="N188" s="158">
        <f t="shared" si="88"/>
        <v>44531</v>
      </c>
      <c r="O188" s="158">
        <f t="shared" si="88"/>
        <v>44562</v>
      </c>
      <c r="P188" s="158">
        <f t="shared" si="88"/>
        <v>44593</v>
      </c>
      <c r="Q188" s="158">
        <f t="shared" si="88"/>
        <v>44621</v>
      </c>
      <c r="R188" s="158">
        <f t="shared" si="88"/>
        <v>44652</v>
      </c>
      <c r="S188" s="158">
        <f t="shared" si="88"/>
        <v>44682</v>
      </c>
      <c r="T188" s="158">
        <f t="shared" si="88"/>
        <v>44713</v>
      </c>
      <c r="U188" s="158">
        <f t="shared" si="88"/>
        <v>44743</v>
      </c>
      <c r="V188" s="158">
        <f t="shared" si="88"/>
        <v>44774</v>
      </c>
      <c r="W188" s="158">
        <f t="shared" si="88"/>
        <v>44805</v>
      </c>
      <c r="X188" s="158">
        <f t="shared" si="88"/>
        <v>44835</v>
      </c>
      <c r="Y188" s="158">
        <f t="shared" si="88"/>
        <v>44866</v>
      </c>
      <c r="Z188" s="158">
        <f t="shared" si="88"/>
        <v>44896</v>
      </c>
      <c r="AA188" s="158">
        <f t="shared" si="88"/>
        <v>44927</v>
      </c>
    </row>
    <row r="189" spans="1:27" hidden="1" x14ac:dyDescent="0.3">
      <c r="A189" s="107"/>
      <c r="B189" s="278" t="s">
        <v>140</v>
      </c>
      <c r="C189" s="122">
        <f>C157*'YTD PROGRAM SUMMARY'!C40</f>
        <v>0</v>
      </c>
      <c r="D189" s="122">
        <f>D157*'YTD PROGRAM SUMMARY'!D40</f>
        <v>387.14446013439238</v>
      </c>
      <c r="E189" s="122">
        <f>E157*'YTD PROGRAM SUMMARY'!E40</f>
        <v>1355.2465860011998</v>
      </c>
      <c r="F189" s="122">
        <f>F157*'YTD PROGRAM SUMMARY'!F40</f>
        <v>1522.409530355746</v>
      </c>
      <c r="G189" s="122">
        <f>G157*'YTD PROGRAM SUMMARY'!G40</f>
        <v>3659.507670340784</v>
      </c>
      <c r="H189" s="122">
        <f>H157*'YTD PROGRAM SUMMARY'!H40</f>
        <v>2496.3722242121789</v>
      </c>
      <c r="I189" s="122">
        <f>I157*'YTD PROGRAM SUMMARY'!I40</f>
        <v>11924.925064657249</v>
      </c>
      <c r="J189" s="122">
        <f>J157*'YTD PROGRAM SUMMARY'!J40</f>
        <v>43293.656047624798</v>
      </c>
      <c r="K189" s="122">
        <f>K157*'YTD PROGRAM SUMMARY'!K40</f>
        <v>0</v>
      </c>
      <c r="L189" s="122">
        <f>L157*'YTD PROGRAM SUMMARY'!L40</f>
        <v>0</v>
      </c>
      <c r="M189" s="122">
        <f>M157*'YTD PROGRAM SUMMARY'!M40</f>
        <v>0</v>
      </c>
      <c r="N189" s="122">
        <f>N157*'YTD PROGRAM SUMMARY'!N40</f>
        <v>0</v>
      </c>
      <c r="O189" s="244">
        <f>O157*'YTD PROGRAM SUMMARY'!O40</f>
        <v>0</v>
      </c>
      <c r="P189" s="244">
        <f>P157*'YTD PROGRAM SUMMARY'!P40</f>
        <v>0</v>
      </c>
      <c r="Q189" s="244">
        <f>Q157*'YTD PROGRAM SUMMARY'!Q40</f>
        <v>0</v>
      </c>
      <c r="R189" s="244">
        <f>R157*'YTD PROGRAM SUMMARY'!R40</f>
        <v>0</v>
      </c>
      <c r="S189" s="244">
        <f>S157*'YTD PROGRAM SUMMARY'!S40</f>
        <v>0</v>
      </c>
      <c r="T189" s="244">
        <f>T157*'YTD PROGRAM SUMMARY'!T40</f>
        <v>0</v>
      </c>
      <c r="U189" s="244">
        <f>U157*'YTD PROGRAM SUMMARY'!U40</f>
        <v>0</v>
      </c>
      <c r="V189" s="244">
        <f>V157*'YTD PROGRAM SUMMARY'!V40</f>
        <v>0</v>
      </c>
      <c r="W189" s="244">
        <f>W157*'YTD PROGRAM SUMMARY'!W40</f>
        <v>0</v>
      </c>
      <c r="X189" s="244">
        <f>X157*'YTD PROGRAM SUMMARY'!X40</f>
        <v>0</v>
      </c>
      <c r="Y189" s="244">
        <f>Y157*'YTD PROGRAM SUMMARY'!Y40</f>
        <v>0</v>
      </c>
      <c r="Z189" s="244">
        <f>Z157*'YTD PROGRAM SUMMARY'!Z40</f>
        <v>0</v>
      </c>
      <c r="AA189" s="244">
        <f>AA157*'YTD PROGRAM SUMMARY'!AA40</f>
        <v>0</v>
      </c>
    </row>
    <row r="190" spans="1:27" ht="15" hidden="1" thickBot="1" x14ac:dyDescent="0.35">
      <c r="A190" s="107"/>
      <c r="B190" s="268" t="s">
        <v>141</v>
      </c>
      <c r="C190" s="115">
        <f>C176*'YTD PROGRAM SUMMARY'!C40</f>
        <v>0</v>
      </c>
      <c r="D190" s="115">
        <f>D176*'YTD PROGRAM SUMMARY'!D40</f>
        <v>40.942623587502212</v>
      </c>
      <c r="E190" s="115">
        <f>E176*'YTD PROGRAM SUMMARY'!E40</f>
        <v>152.14122360171515</v>
      </c>
      <c r="F190" s="115">
        <f>F176*'YTD PROGRAM SUMMARY'!F40</f>
        <v>158.00108122155544</v>
      </c>
      <c r="G190" s="115">
        <f>G176*'YTD PROGRAM SUMMARY'!G40</f>
        <v>494.9494676671618</v>
      </c>
      <c r="H190" s="115">
        <f>H176*'YTD PROGRAM SUMMARY'!H40</f>
        <v>491.58981383509195</v>
      </c>
      <c r="I190" s="115">
        <f>I176*'YTD PROGRAM SUMMARY'!I40</f>
        <v>2248.9947112736668</v>
      </c>
      <c r="J190" s="115">
        <f>J176*'YTD PROGRAM SUMMARY'!J40</f>
        <v>8755.3816919066703</v>
      </c>
      <c r="K190" s="115">
        <f>K176*'YTD PROGRAM SUMMARY'!K40</f>
        <v>0</v>
      </c>
      <c r="L190" s="115">
        <f>L176*'YTD PROGRAM SUMMARY'!L40</f>
        <v>0</v>
      </c>
      <c r="M190" s="115">
        <f>M176*'YTD PROGRAM SUMMARY'!M40</f>
        <v>0</v>
      </c>
      <c r="N190" s="115">
        <f>N176*'YTD PROGRAM SUMMARY'!N40</f>
        <v>0</v>
      </c>
      <c r="O190" s="238">
        <f>O176*'YTD PROGRAM SUMMARY'!O40</f>
        <v>0</v>
      </c>
      <c r="P190" s="238">
        <f>P176*'YTD PROGRAM SUMMARY'!P40</f>
        <v>0</v>
      </c>
      <c r="Q190" s="238">
        <f>Q176*'YTD PROGRAM SUMMARY'!Q40</f>
        <v>0</v>
      </c>
      <c r="R190" s="238">
        <f>R176*'YTD PROGRAM SUMMARY'!R40</f>
        <v>0</v>
      </c>
      <c r="S190" s="238">
        <f>S176*'YTD PROGRAM SUMMARY'!S40</f>
        <v>0</v>
      </c>
      <c r="T190" s="238">
        <f>T176*'YTD PROGRAM SUMMARY'!T40</f>
        <v>0</v>
      </c>
      <c r="U190" s="238">
        <f>U176*'YTD PROGRAM SUMMARY'!U40</f>
        <v>0</v>
      </c>
      <c r="V190" s="238">
        <f>V176*'YTD PROGRAM SUMMARY'!V40</f>
        <v>0</v>
      </c>
      <c r="W190" s="238">
        <f>W176*'YTD PROGRAM SUMMARY'!W40</f>
        <v>0</v>
      </c>
      <c r="X190" s="238">
        <f>X176*'YTD PROGRAM SUMMARY'!X40</f>
        <v>0</v>
      </c>
      <c r="Y190" s="238">
        <f>Y176*'YTD PROGRAM SUMMARY'!Y40</f>
        <v>0</v>
      </c>
      <c r="Z190" s="238">
        <f>Z176*'YTD PROGRAM SUMMARY'!Z40</f>
        <v>0</v>
      </c>
      <c r="AA190" s="238">
        <f>AA176*'YTD PROGRAM SUMMARY'!AA40</f>
        <v>0</v>
      </c>
    </row>
    <row r="191" spans="1:27" hidden="1" x14ac:dyDescent="0.3">
      <c r="A191" s="107"/>
      <c r="B191" s="278" t="s">
        <v>142</v>
      </c>
      <c r="C191" s="116">
        <f t="shared" ref="C191" si="89">IFERROR(C189/C73,0)</f>
        <v>0</v>
      </c>
      <c r="D191" s="116">
        <f t="shared" ref="D191:N191" si="90">IFERROR(D189/D73,0)</f>
        <v>0.15331315835749668</v>
      </c>
      <c r="E191" s="116">
        <f t="shared" si="90"/>
        <v>0.13801511504364997</v>
      </c>
      <c r="F191" s="116">
        <f t="shared" si="90"/>
        <v>8.8185472221853523E-2</v>
      </c>
      <c r="G191" s="116">
        <f t="shared" si="90"/>
        <v>0.10419856969166828</v>
      </c>
      <c r="H191" s="116">
        <f t="shared" si="90"/>
        <v>2.4082978785857783E-2</v>
      </c>
      <c r="I191" s="116">
        <f t="shared" si="90"/>
        <v>5.8536753804668704E-2</v>
      </c>
      <c r="J191" s="116">
        <f t="shared" si="90"/>
        <v>0.16911991024729037</v>
      </c>
      <c r="K191" s="116">
        <f t="shared" si="90"/>
        <v>0</v>
      </c>
      <c r="L191" s="116">
        <f t="shared" si="90"/>
        <v>0</v>
      </c>
      <c r="M191" s="116">
        <f t="shared" si="90"/>
        <v>0</v>
      </c>
      <c r="N191" s="116">
        <f t="shared" si="90"/>
        <v>0</v>
      </c>
      <c r="O191" s="239">
        <f>IFERROR(O189/O73,0)</f>
        <v>0</v>
      </c>
      <c r="P191" s="239">
        <f t="shared" ref="P191:Y191" si="91">IFERROR(P189/P73,0)</f>
        <v>0</v>
      </c>
      <c r="Q191" s="239">
        <f t="shared" si="91"/>
        <v>0</v>
      </c>
      <c r="R191" s="239">
        <f t="shared" si="91"/>
        <v>0</v>
      </c>
      <c r="S191" s="239">
        <f t="shared" si="91"/>
        <v>0</v>
      </c>
      <c r="T191" s="239">
        <f t="shared" si="91"/>
        <v>0</v>
      </c>
      <c r="U191" s="239">
        <f t="shared" si="91"/>
        <v>0</v>
      </c>
      <c r="V191" s="239">
        <f t="shared" si="91"/>
        <v>0</v>
      </c>
      <c r="W191" s="239">
        <f t="shared" si="91"/>
        <v>0</v>
      </c>
      <c r="X191" s="239">
        <f t="shared" si="91"/>
        <v>0</v>
      </c>
      <c r="Y191" s="239">
        <f t="shared" si="91"/>
        <v>0</v>
      </c>
      <c r="Z191" s="239">
        <f>IFERROR(Z189/Z80,0)</f>
        <v>0</v>
      </c>
      <c r="AA191" s="239">
        <f>IFERROR(AA189/AA73,0)</f>
        <v>0</v>
      </c>
    </row>
    <row r="192" spans="1:27" ht="15" hidden="1" thickBot="1" x14ac:dyDescent="0.35">
      <c r="A192" s="107"/>
      <c r="B192" s="268" t="s">
        <v>143</v>
      </c>
      <c r="C192" s="117">
        <f t="shared" ref="C192" si="92">IFERROR(C190/C73,0)</f>
        <v>0</v>
      </c>
      <c r="D192" s="117">
        <f t="shared" ref="D192:N192" si="93">IFERROR(D190/D73,0)</f>
        <v>1.6213696901314585E-2</v>
      </c>
      <c r="E192" s="117">
        <f t="shared" si="93"/>
        <v>1.5493703282609709E-2</v>
      </c>
      <c r="F192" s="117">
        <f t="shared" si="93"/>
        <v>9.1522022696681627E-3</v>
      </c>
      <c r="G192" s="117">
        <f t="shared" si="93"/>
        <v>1.4092886597439007E-2</v>
      </c>
      <c r="H192" s="117">
        <f t="shared" si="93"/>
        <v>4.7424606567518218E-3</v>
      </c>
      <c r="I192" s="117">
        <f t="shared" si="93"/>
        <v>1.1039805198609231E-2</v>
      </c>
      <c r="J192" s="117">
        <f t="shared" si="93"/>
        <v>3.4201532074056865E-2</v>
      </c>
      <c r="K192" s="117">
        <f t="shared" si="93"/>
        <v>0</v>
      </c>
      <c r="L192" s="117">
        <f t="shared" si="93"/>
        <v>0</v>
      </c>
      <c r="M192" s="117">
        <f t="shared" si="93"/>
        <v>0</v>
      </c>
      <c r="N192" s="117">
        <f t="shared" si="93"/>
        <v>0</v>
      </c>
      <c r="O192" s="240">
        <f>IFERROR(O190/O73,0)</f>
        <v>0</v>
      </c>
      <c r="P192" s="240">
        <f t="shared" ref="P192:Y192" si="94">IFERROR(P190/P73,0)</f>
        <v>0</v>
      </c>
      <c r="Q192" s="240">
        <f t="shared" si="94"/>
        <v>0</v>
      </c>
      <c r="R192" s="240">
        <f t="shared" si="94"/>
        <v>0</v>
      </c>
      <c r="S192" s="240">
        <f t="shared" si="94"/>
        <v>0</v>
      </c>
      <c r="T192" s="240">
        <f t="shared" si="94"/>
        <v>0</v>
      </c>
      <c r="U192" s="240">
        <f t="shared" si="94"/>
        <v>0</v>
      </c>
      <c r="V192" s="240">
        <f t="shared" si="94"/>
        <v>0</v>
      </c>
      <c r="W192" s="240">
        <f t="shared" si="94"/>
        <v>0</v>
      </c>
      <c r="X192" s="240">
        <f t="shared" si="94"/>
        <v>0</v>
      </c>
      <c r="Y192" s="240">
        <f t="shared" si="94"/>
        <v>0</v>
      </c>
      <c r="Z192" s="240">
        <f>IFERROR(Z190/Z81,0)</f>
        <v>0</v>
      </c>
      <c r="AA192" s="240">
        <f>IFERROR(AA190/AA73,0)</f>
        <v>0</v>
      </c>
    </row>
    <row r="193" spans="1:27" s="1" customFormat="1" ht="15" hidden="1" thickBot="1" x14ac:dyDescent="0.35">
      <c r="A193" s="118"/>
      <c r="B193" s="271" t="s">
        <v>144</v>
      </c>
      <c r="C193" s="272">
        <f>C191+C192</f>
        <v>0</v>
      </c>
      <c r="D193" s="272">
        <f t="shared" ref="D193:N193" si="95">D191+D192</f>
        <v>0.16952685525881125</v>
      </c>
      <c r="E193" s="273">
        <f t="shared" si="95"/>
        <v>0.15350881832625968</v>
      </c>
      <c r="F193" s="273">
        <f t="shared" si="95"/>
        <v>9.7337674491521683E-2</v>
      </c>
      <c r="G193" s="273">
        <f t="shared" si="95"/>
        <v>0.11829145628910728</v>
      </c>
      <c r="H193" s="273">
        <f t="shared" si="95"/>
        <v>2.8825439442609603E-2</v>
      </c>
      <c r="I193" s="273">
        <f t="shared" si="95"/>
        <v>6.957655900327793E-2</v>
      </c>
      <c r="J193" s="273">
        <f t="shared" si="95"/>
        <v>0.20332144232134725</v>
      </c>
      <c r="K193" s="273">
        <f t="shared" si="95"/>
        <v>0</v>
      </c>
      <c r="L193" s="273">
        <f t="shared" si="95"/>
        <v>0</v>
      </c>
      <c r="M193" s="274">
        <f t="shared" si="95"/>
        <v>0</v>
      </c>
      <c r="N193" s="274">
        <f t="shared" si="95"/>
        <v>0</v>
      </c>
      <c r="O193" s="275">
        <f>O191+O192</f>
        <v>0</v>
      </c>
      <c r="P193" s="275">
        <f t="shared" ref="P193:X193" si="96">P191+P192</f>
        <v>0</v>
      </c>
      <c r="Q193" s="276">
        <f t="shared" si="96"/>
        <v>0</v>
      </c>
      <c r="R193" s="276">
        <f t="shared" si="96"/>
        <v>0</v>
      </c>
      <c r="S193" s="276">
        <f t="shared" si="96"/>
        <v>0</v>
      </c>
      <c r="T193" s="276">
        <f t="shared" si="96"/>
        <v>0</v>
      </c>
      <c r="U193" s="276">
        <f t="shared" si="96"/>
        <v>0</v>
      </c>
      <c r="V193" s="276">
        <f t="shared" si="96"/>
        <v>0</v>
      </c>
      <c r="W193" s="276">
        <f t="shared" si="96"/>
        <v>0</v>
      </c>
      <c r="X193" s="276">
        <f t="shared" si="96"/>
        <v>0</v>
      </c>
      <c r="Y193" s="277">
        <f>Y191+Y192</f>
        <v>0</v>
      </c>
      <c r="Z193" s="277">
        <f>Z191+Z192</f>
        <v>0</v>
      </c>
      <c r="AA193" s="275">
        <f>AA191+AA192</f>
        <v>0</v>
      </c>
    </row>
    <row r="194" spans="1:27" hidden="1" x14ac:dyDescent="0.3">
      <c r="A194" s="107"/>
      <c r="B194" s="107" t="s">
        <v>145</v>
      </c>
      <c r="C194" s="123">
        <f>C186+C193</f>
        <v>0</v>
      </c>
      <c r="D194" s="123">
        <f t="shared" ref="D194:N194" si="97">D186+D193</f>
        <v>0.99999347737577238</v>
      </c>
      <c r="E194" s="123">
        <f t="shared" si="97"/>
        <v>0.99999819546670587</v>
      </c>
      <c r="F194" s="123">
        <f t="shared" si="97"/>
        <v>1.0000106676849427</v>
      </c>
      <c r="G194" s="123">
        <f t="shared" si="97"/>
        <v>0.99999070435502624</v>
      </c>
      <c r="H194" s="123">
        <f t="shared" si="97"/>
        <v>1.0000018931504528</v>
      </c>
      <c r="I194" s="123">
        <f t="shared" si="97"/>
        <v>0.99999938353154638</v>
      </c>
      <c r="J194" s="123">
        <f t="shared" si="97"/>
        <v>1.0000008112240506</v>
      </c>
      <c r="K194" s="123">
        <f t="shared" si="97"/>
        <v>0</v>
      </c>
      <c r="L194" s="123">
        <f t="shared" si="97"/>
        <v>0</v>
      </c>
      <c r="M194" s="123">
        <f t="shared" si="97"/>
        <v>0</v>
      </c>
      <c r="N194" s="123">
        <f t="shared" si="97"/>
        <v>0</v>
      </c>
      <c r="O194" s="245">
        <f>O186+O193</f>
        <v>0</v>
      </c>
      <c r="P194" s="245">
        <f t="shared" ref="P194:Z194" si="98">P186+P193</f>
        <v>0</v>
      </c>
      <c r="Q194" s="245">
        <f t="shared" si="98"/>
        <v>0</v>
      </c>
      <c r="R194" s="245">
        <f t="shared" si="98"/>
        <v>0</v>
      </c>
      <c r="S194" s="245">
        <f t="shared" si="98"/>
        <v>0</v>
      </c>
      <c r="T194" s="245">
        <f t="shared" si="98"/>
        <v>0</v>
      </c>
      <c r="U194" s="245">
        <f t="shared" si="98"/>
        <v>0</v>
      </c>
      <c r="V194" s="245">
        <f t="shared" si="98"/>
        <v>0</v>
      </c>
      <c r="W194" s="245">
        <f t="shared" si="98"/>
        <v>0</v>
      </c>
      <c r="X194" s="245">
        <f t="shared" si="98"/>
        <v>0</v>
      </c>
      <c r="Y194" s="245">
        <f t="shared" si="98"/>
        <v>0</v>
      </c>
      <c r="Z194" s="245">
        <f t="shared" si="98"/>
        <v>0</v>
      </c>
      <c r="AA194" s="245">
        <f>AA186+AA193</f>
        <v>0</v>
      </c>
    </row>
    <row r="195" spans="1:27" hidden="1" x14ac:dyDescent="0.3">
      <c r="A195" s="107"/>
      <c r="B195" s="107"/>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row>
    <row r="196" spans="1:27" s="114" customFormat="1" hidden="1" x14ac:dyDescent="0.3">
      <c r="A196" s="107"/>
      <c r="B196" s="107" t="s">
        <v>146</v>
      </c>
      <c r="C196" s="124">
        <f t="shared" ref="C196" si="99">SUM(C182:C183)</f>
        <v>0</v>
      </c>
      <c r="D196" s="124">
        <f t="shared" ref="D196:AA196" si="100">SUM(D182:D183)</f>
        <v>2097.0838741016787</v>
      </c>
      <c r="E196" s="125">
        <f t="shared" si="100"/>
        <v>8312.1463768156609</v>
      </c>
      <c r="F196" s="125">
        <f t="shared" si="100"/>
        <v>15583.49615881353</v>
      </c>
      <c r="G196" s="125">
        <f t="shared" si="100"/>
        <v>30965.733702282574</v>
      </c>
      <c r="H196" s="125">
        <f t="shared" si="100"/>
        <v>100669.35429386472</v>
      </c>
      <c r="I196" s="125">
        <f t="shared" si="100"/>
        <v>189542.83829899397</v>
      </c>
      <c r="J196" s="125">
        <f t="shared" si="100"/>
        <v>203945.01467673908</v>
      </c>
      <c r="K196" s="125">
        <f t="shared" si="100"/>
        <v>0</v>
      </c>
      <c r="L196" s="125">
        <f t="shared" si="100"/>
        <v>0</v>
      </c>
      <c r="M196" s="126">
        <f t="shared" si="100"/>
        <v>0</v>
      </c>
      <c r="N196" s="126">
        <f t="shared" si="100"/>
        <v>0</v>
      </c>
      <c r="O196" s="246">
        <f t="shared" si="100"/>
        <v>0</v>
      </c>
      <c r="P196" s="246">
        <f t="shared" si="100"/>
        <v>0</v>
      </c>
      <c r="Q196" s="247">
        <f t="shared" si="100"/>
        <v>0</v>
      </c>
      <c r="R196" s="247">
        <f t="shared" si="100"/>
        <v>0</v>
      </c>
      <c r="S196" s="247">
        <f t="shared" si="100"/>
        <v>0</v>
      </c>
      <c r="T196" s="247">
        <f t="shared" si="100"/>
        <v>0</v>
      </c>
      <c r="U196" s="247">
        <f t="shared" si="100"/>
        <v>0</v>
      </c>
      <c r="V196" s="247">
        <f t="shared" si="100"/>
        <v>0</v>
      </c>
      <c r="W196" s="247">
        <f t="shared" si="100"/>
        <v>0</v>
      </c>
      <c r="X196" s="247">
        <f t="shared" si="100"/>
        <v>0</v>
      </c>
      <c r="Y196" s="248">
        <f t="shared" si="100"/>
        <v>0</v>
      </c>
      <c r="Z196" s="248">
        <f t="shared" si="100"/>
        <v>0</v>
      </c>
      <c r="AA196" s="246">
        <f t="shared" si="100"/>
        <v>0</v>
      </c>
    </row>
    <row r="197" spans="1:27" s="114" customFormat="1" hidden="1" x14ac:dyDescent="0.3">
      <c r="A197" s="107"/>
      <c r="B197" s="107" t="s">
        <v>147</v>
      </c>
      <c r="C197" s="124">
        <f t="shared" ref="C197" si="101">SUM(C189:C190)</f>
        <v>0</v>
      </c>
      <c r="D197" s="124">
        <f t="shared" ref="D197:AA197" si="102">SUM(D189:D190)</f>
        <v>428.0870837218946</v>
      </c>
      <c r="E197" s="125">
        <f t="shared" si="102"/>
        <v>1507.387809602915</v>
      </c>
      <c r="F197" s="125">
        <f t="shared" si="102"/>
        <v>1680.4106115773016</v>
      </c>
      <c r="G197" s="125">
        <f t="shared" si="102"/>
        <v>4154.457138007946</v>
      </c>
      <c r="H197" s="125">
        <f t="shared" si="102"/>
        <v>2987.9620380472707</v>
      </c>
      <c r="I197" s="125">
        <f t="shared" si="102"/>
        <v>14173.919775930915</v>
      </c>
      <c r="J197" s="125">
        <f t="shared" si="102"/>
        <v>52049.037739531472</v>
      </c>
      <c r="K197" s="125">
        <f t="shared" si="102"/>
        <v>0</v>
      </c>
      <c r="L197" s="125">
        <f t="shared" si="102"/>
        <v>0</v>
      </c>
      <c r="M197" s="126">
        <f t="shared" si="102"/>
        <v>0</v>
      </c>
      <c r="N197" s="126">
        <f t="shared" si="102"/>
        <v>0</v>
      </c>
      <c r="O197" s="246">
        <f t="shared" si="102"/>
        <v>0</v>
      </c>
      <c r="P197" s="246">
        <f t="shared" si="102"/>
        <v>0</v>
      </c>
      <c r="Q197" s="247">
        <f t="shared" si="102"/>
        <v>0</v>
      </c>
      <c r="R197" s="247">
        <f t="shared" si="102"/>
        <v>0</v>
      </c>
      <c r="S197" s="247">
        <f t="shared" si="102"/>
        <v>0</v>
      </c>
      <c r="T197" s="247">
        <f t="shared" si="102"/>
        <v>0</v>
      </c>
      <c r="U197" s="247">
        <f t="shared" si="102"/>
        <v>0</v>
      </c>
      <c r="V197" s="247">
        <f t="shared" si="102"/>
        <v>0</v>
      </c>
      <c r="W197" s="247">
        <f t="shared" si="102"/>
        <v>0</v>
      </c>
      <c r="X197" s="247">
        <f t="shared" si="102"/>
        <v>0</v>
      </c>
      <c r="Y197" s="248">
        <f t="shared" si="102"/>
        <v>0</v>
      </c>
      <c r="Z197" s="248">
        <f t="shared" si="102"/>
        <v>0</v>
      </c>
      <c r="AA197" s="246">
        <f t="shared" si="102"/>
        <v>0</v>
      </c>
    </row>
    <row r="198" spans="1:27" s="114" customFormat="1" hidden="1" x14ac:dyDescent="0.3">
      <c r="A198" s="107"/>
      <c r="B198" s="107" t="s">
        <v>134</v>
      </c>
      <c r="C198" s="127">
        <f t="shared" ref="C198" si="103">SUM(C196:C197)</f>
        <v>0</v>
      </c>
      <c r="D198" s="127">
        <f t="shared" ref="D198:AA198" si="104">SUM(D196:D197)</f>
        <v>2525.1709578235732</v>
      </c>
      <c r="E198" s="127">
        <f t="shared" si="104"/>
        <v>9819.5341864185757</v>
      </c>
      <c r="F198" s="127">
        <f t="shared" si="104"/>
        <v>17263.906770390833</v>
      </c>
      <c r="G198" s="127">
        <f t="shared" si="104"/>
        <v>35120.190840290517</v>
      </c>
      <c r="H198" s="127">
        <f t="shared" si="104"/>
        <v>103657.31633191199</v>
      </c>
      <c r="I198" s="127">
        <f t="shared" si="104"/>
        <v>203716.75807492487</v>
      </c>
      <c r="J198" s="127">
        <f t="shared" si="104"/>
        <v>255994.05241627054</v>
      </c>
      <c r="K198" s="127">
        <f t="shared" si="104"/>
        <v>0</v>
      </c>
      <c r="L198" s="127">
        <f t="shared" si="104"/>
        <v>0</v>
      </c>
      <c r="M198" s="128">
        <f t="shared" si="104"/>
        <v>0</v>
      </c>
      <c r="N198" s="128">
        <f t="shared" si="104"/>
        <v>0</v>
      </c>
      <c r="O198" s="249">
        <f t="shared" si="104"/>
        <v>0</v>
      </c>
      <c r="P198" s="249">
        <f t="shared" si="104"/>
        <v>0</v>
      </c>
      <c r="Q198" s="249">
        <f t="shared" si="104"/>
        <v>0</v>
      </c>
      <c r="R198" s="249">
        <f t="shared" si="104"/>
        <v>0</v>
      </c>
      <c r="S198" s="249">
        <f t="shared" si="104"/>
        <v>0</v>
      </c>
      <c r="T198" s="249">
        <f t="shared" si="104"/>
        <v>0</v>
      </c>
      <c r="U198" s="249">
        <f t="shared" si="104"/>
        <v>0</v>
      </c>
      <c r="V198" s="249">
        <f t="shared" si="104"/>
        <v>0</v>
      </c>
      <c r="W198" s="249">
        <f t="shared" si="104"/>
        <v>0</v>
      </c>
      <c r="X198" s="249">
        <f t="shared" si="104"/>
        <v>0</v>
      </c>
      <c r="Y198" s="250">
        <f t="shared" si="104"/>
        <v>0</v>
      </c>
      <c r="Z198" s="250">
        <f t="shared" si="104"/>
        <v>0</v>
      </c>
      <c r="AA198" s="249">
        <f t="shared" si="104"/>
        <v>0</v>
      </c>
    </row>
    <row r="199" spans="1:27" hidden="1" x14ac:dyDescent="0.3"/>
  </sheetData>
  <mergeCells count="16">
    <mergeCell ref="A92:A105"/>
    <mergeCell ref="A77:A90"/>
    <mergeCell ref="A4:A19"/>
    <mergeCell ref="A22:A37"/>
    <mergeCell ref="A40:A55"/>
    <mergeCell ref="A58:A74"/>
    <mergeCell ref="A107:A122"/>
    <mergeCell ref="B107:N107"/>
    <mergeCell ref="B108:N108"/>
    <mergeCell ref="O108:Z108"/>
    <mergeCell ref="O107:Z107"/>
    <mergeCell ref="A126:A139"/>
    <mergeCell ref="A142:A158"/>
    <mergeCell ref="A161:A177"/>
    <mergeCell ref="C125:N125"/>
    <mergeCell ref="O125:Z125"/>
  </mergeCells>
  <conditionalFormatting sqref="C179:AA179">
    <cfRule type="cellIs" dxfId="1" priority="1" operator="equal">
      <formula>"TD ERROR"</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C199"/>
  <sheetViews>
    <sheetView zoomScale="80" zoomScaleNormal="80" workbookViewId="0">
      <pane xSplit="2" topLeftCell="C1" activePane="topRight" state="frozen"/>
      <selection activeCell="BW24" sqref="BW24"/>
      <selection pane="topRight" activeCell="H47" sqref="H47"/>
    </sheetView>
  </sheetViews>
  <sheetFormatPr defaultRowHeight="14.4" x14ac:dyDescent="0.3"/>
  <cols>
    <col min="1" max="1" width="11.5546875" customWidth="1"/>
    <col min="2" max="2" width="24.88671875" customWidth="1"/>
    <col min="3" max="3" width="15.88671875" bestFit="1" customWidth="1"/>
    <col min="4" max="10" width="13.88671875" customWidth="1"/>
    <col min="11" max="11" width="15.109375" customWidth="1"/>
    <col min="12" max="24" width="13.88671875" customWidth="1"/>
    <col min="25" max="27" width="14.109375" customWidth="1"/>
    <col min="28" max="29" width="10.5546875" bestFit="1"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75">
        <f>' 1M - RES'!C2</f>
        <v>0.85</v>
      </c>
      <c r="D2" s="74">
        <f>C2</f>
        <v>0.85</v>
      </c>
      <c r="E2" s="74">
        <f t="shared" ref="E2:AA2" si="0">D2</f>
        <v>0.85</v>
      </c>
      <c r="F2" s="74">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5" thickBot="1" x14ac:dyDescent="0.35">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9" ht="15.75" customHeight="1" thickBot="1" x14ac:dyDescent="0.35">
      <c r="A4" s="779" t="s">
        <v>14</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20</v>
      </c>
      <c r="C5" s="3">
        <f>'BIZ kWh ENTRY'!AI164</f>
        <v>0</v>
      </c>
      <c r="D5" s="3">
        <f>'BIZ kWh ENTRY'!AJ164</f>
        <v>0</v>
      </c>
      <c r="E5" s="3">
        <f>'BIZ kWh ENTRY'!AK164</f>
        <v>0</v>
      </c>
      <c r="F5" s="3">
        <f>'BIZ kWh ENTRY'!AL164</f>
        <v>0</v>
      </c>
      <c r="G5" s="3">
        <f>'BIZ kWh ENTRY'!AM164</f>
        <v>0</v>
      </c>
      <c r="H5" s="3">
        <f>'BIZ kWh ENTRY'!AN164</f>
        <v>220905</v>
      </c>
      <c r="I5" s="3">
        <f>'BIZ kWh ENTRY'!AO164</f>
        <v>12464</v>
      </c>
      <c r="J5" s="3">
        <f>'BIZ kWh ENTRY'!AP164</f>
        <v>0</v>
      </c>
      <c r="K5" s="3">
        <f>'BIZ kWh ENTRY'!AQ164</f>
        <v>0</v>
      </c>
      <c r="L5" s="3">
        <f>'BIZ kWh ENTRY'!AR164</f>
        <v>0</v>
      </c>
      <c r="M5" s="3">
        <f>'BIZ kWh ENTRY'!AS164</f>
        <v>209220.19218833389</v>
      </c>
      <c r="N5" s="3">
        <f>'BIZ kWh ENTRY'!AT164</f>
        <v>826834.39679941779</v>
      </c>
      <c r="O5" s="170"/>
      <c r="P5" s="170"/>
      <c r="Q5" s="170"/>
      <c r="R5" s="170"/>
      <c r="S5" s="170"/>
      <c r="T5" s="170"/>
      <c r="U5" s="170"/>
      <c r="V5" s="170"/>
      <c r="W5" s="170"/>
      <c r="X5" s="170"/>
      <c r="Y5" s="170"/>
      <c r="Z5" s="170"/>
      <c r="AA5" s="170"/>
    </row>
    <row r="6" spans="1:29" x14ac:dyDescent="0.3">
      <c r="A6" s="780"/>
      <c r="B6" s="12" t="s">
        <v>0</v>
      </c>
      <c r="C6" s="3">
        <f>'BIZ kWh ENTRY'!AI165</f>
        <v>0</v>
      </c>
      <c r="D6" s="3">
        <f>'BIZ kWh ENTRY'!AJ165</f>
        <v>0</v>
      </c>
      <c r="E6" s="3">
        <f>'BIZ kWh ENTRY'!AK165</f>
        <v>0</v>
      </c>
      <c r="F6" s="3">
        <f>'BIZ kWh ENTRY'!AL165</f>
        <v>0</v>
      </c>
      <c r="G6" s="3">
        <f>'BIZ kWh ENTRY'!AM165</f>
        <v>0</v>
      </c>
      <c r="H6" s="3">
        <f>'BIZ kWh ENTRY'!AN165</f>
        <v>0</v>
      </c>
      <c r="I6" s="3">
        <f>'BIZ kWh ENTRY'!AO165</f>
        <v>0</v>
      </c>
      <c r="J6" s="3">
        <f>'BIZ kWh ENTRY'!AP165</f>
        <v>0</v>
      </c>
      <c r="K6" s="3">
        <f>'BIZ kWh ENTRY'!AQ165</f>
        <v>0</v>
      </c>
      <c r="L6" s="3">
        <f>'BIZ kWh ENTRY'!AR165</f>
        <v>0</v>
      </c>
      <c r="M6" s="3">
        <f>'BIZ kWh ENTRY'!AS165</f>
        <v>825.40302381429274</v>
      </c>
      <c r="N6" s="3">
        <f>'BIZ kWh ENTRY'!AT165</f>
        <v>3108.8028117337922</v>
      </c>
      <c r="O6" s="170"/>
      <c r="P6" s="170"/>
      <c r="Q6" s="170"/>
      <c r="R6" s="170"/>
      <c r="S6" s="170"/>
      <c r="T6" s="170"/>
      <c r="U6" s="170"/>
      <c r="V6" s="170"/>
      <c r="W6" s="170"/>
      <c r="X6" s="170"/>
      <c r="Y6" s="170"/>
      <c r="Z6" s="170"/>
      <c r="AA6" s="170"/>
    </row>
    <row r="7" spans="1:29" x14ac:dyDescent="0.3">
      <c r="A7" s="780"/>
      <c r="B7" s="11" t="s">
        <v>21</v>
      </c>
      <c r="C7" s="3">
        <f>'BIZ kWh ENTRY'!AI166</f>
        <v>0</v>
      </c>
      <c r="D7" s="3">
        <f>'BIZ kWh ENTRY'!AJ166</f>
        <v>0</v>
      </c>
      <c r="E7" s="3">
        <f>'BIZ kWh ENTRY'!AK166</f>
        <v>0</v>
      </c>
      <c r="F7" s="3">
        <f>'BIZ kWh ENTRY'!AL166</f>
        <v>0</v>
      </c>
      <c r="G7" s="3">
        <f>'BIZ kWh ENTRY'!AM166</f>
        <v>0</v>
      </c>
      <c r="H7" s="3">
        <f>'BIZ kWh ENTRY'!AN166</f>
        <v>0</v>
      </c>
      <c r="I7" s="3">
        <f>'BIZ kWh ENTRY'!AO166</f>
        <v>0</v>
      </c>
      <c r="J7" s="3">
        <f>'BIZ kWh ENTRY'!AP166</f>
        <v>0</v>
      </c>
      <c r="K7" s="3">
        <f>'BIZ kWh ENTRY'!AQ166</f>
        <v>0</v>
      </c>
      <c r="L7" s="3">
        <f>'BIZ kWh ENTRY'!AR166</f>
        <v>0</v>
      </c>
      <c r="M7" s="3">
        <f>'BIZ kWh ENTRY'!AS166</f>
        <v>877.07700670619317</v>
      </c>
      <c r="N7" s="3">
        <f>'BIZ kWh ENTRY'!AT166</f>
        <v>4075.8694058618444</v>
      </c>
      <c r="O7" s="170"/>
      <c r="P7" s="170"/>
      <c r="Q7" s="170"/>
      <c r="R7" s="170"/>
      <c r="S7" s="170"/>
      <c r="T7" s="170"/>
      <c r="U7" s="170"/>
      <c r="V7" s="170"/>
      <c r="W7" s="170"/>
      <c r="X7" s="170"/>
      <c r="Y7" s="170"/>
      <c r="Z7" s="170"/>
      <c r="AA7" s="170"/>
    </row>
    <row r="8" spans="1:29" x14ac:dyDescent="0.3">
      <c r="A8" s="780"/>
      <c r="B8" s="11" t="s">
        <v>1</v>
      </c>
      <c r="C8" s="3">
        <f>'BIZ kWh ENTRY'!AI167</f>
        <v>0</v>
      </c>
      <c r="D8" s="3">
        <f>'BIZ kWh ENTRY'!AJ167</f>
        <v>4761</v>
      </c>
      <c r="E8" s="3">
        <f>'BIZ kWh ENTRY'!AK167</f>
        <v>608362</v>
      </c>
      <c r="F8" s="3">
        <f>'BIZ kWh ENTRY'!AL167</f>
        <v>79481</v>
      </c>
      <c r="G8" s="3">
        <f>'BIZ kWh ENTRY'!AM167</f>
        <v>290351</v>
      </c>
      <c r="H8" s="3">
        <f>'BIZ kWh ENTRY'!AN167</f>
        <v>5371</v>
      </c>
      <c r="I8" s="3">
        <f>'BIZ kWh ENTRY'!AO167</f>
        <v>353477</v>
      </c>
      <c r="J8" s="3">
        <f>'BIZ kWh ENTRY'!AP167</f>
        <v>109630</v>
      </c>
      <c r="K8" s="3">
        <f>'BIZ kWh ENTRY'!AQ167</f>
        <v>49258</v>
      </c>
      <c r="L8" s="3">
        <f>'BIZ kWh ENTRY'!AR167</f>
        <v>58215</v>
      </c>
      <c r="M8" s="3">
        <f>'BIZ kWh ENTRY'!AS167</f>
        <v>518625.40197501029</v>
      </c>
      <c r="N8" s="3">
        <f>'BIZ kWh ENTRY'!AT167</f>
        <v>2094669.3559909659</v>
      </c>
      <c r="O8" s="170"/>
      <c r="P8" s="170"/>
      <c r="Q8" s="170"/>
      <c r="R8" s="170"/>
      <c r="S8" s="170"/>
      <c r="T8" s="170"/>
      <c r="U8" s="170"/>
      <c r="V8" s="170"/>
      <c r="W8" s="170"/>
      <c r="X8" s="170"/>
      <c r="Y8" s="170"/>
      <c r="Z8" s="170"/>
      <c r="AA8" s="170"/>
    </row>
    <row r="9" spans="1:29" x14ac:dyDescent="0.3">
      <c r="A9" s="780"/>
      <c r="B9" s="12" t="s">
        <v>22</v>
      </c>
      <c r="C9" s="3">
        <f>'BIZ kWh ENTRY'!AI168</f>
        <v>0</v>
      </c>
      <c r="D9" s="3">
        <f>'BIZ kWh ENTRY'!AJ168</f>
        <v>0</v>
      </c>
      <c r="E9" s="3">
        <f>'BIZ kWh ENTRY'!AK168</f>
        <v>0</v>
      </c>
      <c r="F9" s="3">
        <f>'BIZ kWh ENTRY'!AL168</f>
        <v>0</v>
      </c>
      <c r="G9" s="3">
        <f>'BIZ kWh ENTRY'!AM168</f>
        <v>0</v>
      </c>
      <c r="H9" s="3">
        <f>'BIZ kWh ENTRY'!AN168</f>
        <v>0</v>
      </c>
      <c r="I9" s="3">
        <f>'BIZ kWh ENTRY'!AO168</f>
        <v>0</v>
      </c>
      <c r="J9" s="3">
        <f>'BIZ kWh ENTRY'!AP168</f>
        <v>0</v>
      </c>
      <c r="K9" s="3">
        <f>'BIZ kWh ENTRY'!AQ168</f>
        <v>0</v>
      </c>
      <c r="L9" s="3">
        <f>'BIZ kWh ENTRY'!AR168</f>
        <v>0</v>
      </c>
      <c r="M9" s="3">
        <f>'BIZ kWh ENTRY'!AS168</f>
        <v>0</v>
      </c>
      <c r="N9" s="3">
        <f>'BIZ kWh ENTRY'!AT168</f>
        <v>0</v>
      </c>
      <c r="O9" s="170"/>
      <c r="P9" s="170"/>
      <c r="Q9" s="170"/>
      <c r="R9" s="170"/>
      <c r="S9" s="170"/>
      <c r="T9" s="170"/>
      <c r="U9" s="170"/>
      <c r="V9" s="170"/>
      <c r="W9" s="170"/>
      <c r="X9" s="170"/>
      <c r="Y9" s="170"/>
      <c r="Z9" s="170"/>
      <c r="AA9" s="170"/>
    </row>
    <row r="10" spans="1:29" x14ac:dyDescent="0.3">
      <c r="A10" s="780"/>
      <c r="B10" s="11" t="s">
        <v>9</v>
      </c>
      <c r="C10" s="3">
        <f>'BIZ kWh ENTRY'!AI169</f>
        <v>0</v>
      </c>
      <c r="D10" s="3">
        <f>'BIZ kWh ENTRY'!AJ169</f>
        <v>0</v>
      </c>
      <c r="E10" s="3">
        <f>'BIZ kWh ENTRY'!AK169</f>
        <v>0</v>
      </c>
      <c r="F10" s="3">
        <f>'BIZ kWh ENTRY'!AL169</f>
        <v>0</v>
      </c>
      <c r="G10" s="3">
        <f>'BIZ kWh ENTRY'!AM169</f>
        <v>0</v>
      </c>
      <c r="H10" s="3">
        <f>'BIZ kWh ENTRY'!AN169</f>
        <v>0</v>
      </c>
      <c r="I10" s="3">
        <f>'BIZ kWh ENTRY'!AO169</f>
        <v>0</v>
      </c>
      <c r="J10" s="3">
        <f>'BIZ kWh ENTRY'!AP169</f>
        <v>0</v>
      </c>
      <c r="K10" s="3">
        <f>'BIZ kWh ENTRY'!AQ169</f>
        <v>0</v>
      </c>
      <c r="L10" s="3">
        <f>'BIZ kWh ENTRY'!AR169</f>
        <v>0</v>
      </c>
      <c r="M10" s="3">
        <f>'BIZ kWh ENTRY'!AS169</f>
        <v>3382.6024876896117</v>
      </c>
      <c r="N10" s="3">
        <f>'BIZ kWh ENTRY'!AT169</f>
        <v>12740.253938145424</v>
      </c>
      <c r="O10" s="170"/>
      <c r="P10" s="170"/>
      <c r="Q10" s="170"/>
      <c r="R10" s="170"/>
      <c r="S10" s="170"/>
      <c r="T10" s="170"/>
      <c r="U10" s="170"/>
      <c r="V10" s="170"/>
      <c r="W10" s="170"/>
      <c r="X10" s="170"/>
      <c r="Y10" s="170"/>
      <c r="Z10" s="170"/>
      <c r="AA10" s="170"/>
    </row>
    <row r="11" spans="1:29" x14ac:dyDescent="0.3">
      <c r="A11" s="780"/>
      <c r="B11" s="11" t="s">
        <v>3</v>
      </c>
      <c r="C11" s="3">
        <f>'BIZ kWh ENTRY'!AI170</f>
        <v>0</v>
      </c>
      <c r="D11" s="3">
        <f>'BIZ kWh ENTRY'!AJ170</f>
        <v>0</v>
      </c>
      <c r="E11" s="3">
        <f>'BIZ kWh ENTRY'!AK170</f>
        <v>0</v>
      </c>
      <c r="F11" s="3">
        <f>'BIZ kWh ENTRY'!AL170</f>
        <v>0</v>
      </c>
      <c r="G11" s="3">
        <f>'BIZ kWh ENTRY'!AM170</f>
        <v>0</v>
      </c>
      <c r="H11" s="3">
        <f>'BIZ kWh ENTRY'!AN170</f>
        <v>1701</v>
      </c>
      <c r="I11" s="3">
        <f>'BIZ kWh ENTRY'!AO170</f>
        <v>179610</v>
      </c>
      <c r="J11" s="3">
        <f>'BIZ kWh ENTRY'!AP170</f>
        <v>0</v>
      </c>
      <c r="K11" s="3">
        <f>'BIZ kWh ENTRY'!AQ170</f>
        <v>10890</v>
      </c>
      <c r="L11" s="3">
        <f>'BIZ kWh ENTRY'!AR170</f>
        <v>665747</v>
      </c>
      <c r="M11" s="3">
        <f>'BIZ kWh ENTRY'!AS170</f>
        <v>572776.81057651411</v>
      </c>
      <c r="N11" s="3">
        <f>'BIZ kWh ENTRY'!AT170</f>
        <v>2536329.8086632579</v>
      </c>
      <c r="O11" s="170"/>
      <c r="P11" s="170"/>
      <c r="Q11" s="170"/>
      <c r="R11" s="170"/>
      <c r="S11" s="170"/>
      <c r="T11" s="170"/>
      <c r="U11" s="170"/>
      <c r="V11" s="170"/>
      <c r="W11" s="170"/>
      <c r="X11" s="170"/>
      <c r="Y11" s="170"/>
      <c r="Z11" s="170"/>
      <c r="AA11" s="170"/>
    </row>
    <row r="12" spans="1:29" x14ac:dyDescent="0.3">
      <c r="A12" s="780"/>
      <c r="B12" s="11" t="s">
        <v>4</v>
      </c>
      <c r="C12" s="3">
        <f>'BIZ kWh ENTRY'!AI171</f>
        <v>0</v>
      </c>
      <c r="D12" s="3">
        <f>'BIZ kWh ENTRY'!AJ171</f>
        <v>298002</v>
      </c>
      <c r="E12" s="3">
        <f>'BIZ kWh ENTRY'!AK171</f>
        <v>2445886</v>
      </c>
      <c r="F12" s="3">
        <f>'BIZ kWh ENTRY'!AL171</f>
        <v>298023</v>
      </c>
      <c r="G12" s="3">
        <f>'BIZ kWh ENTRY'!AM171</f>
        <v>735503</v>
      </c>
      <c r="H12" s="3">
        <f>'BIZ kWh ENTRY'!AN171</f>
        <v>516742</v>
      </c>
      <c r="I12" s="3">
        <f>'BIZ kWh ENTRY'!AO171</f>
        <v>1091457</v>
      </c>
      <c r="J12" s="3">
        <f>'BIZ kWh ENTRY'!AP171</f>
        <v>781503</v>
      </c>
      <c r="K12" s="3">
        <f>'BIZ kWh ENTRY'!AQ171</f>
        <v>652120</v>
      </c>
      <c r="L12" s="3">
        <f>'BIZ kWh ENTRY'!AR171</f>
        <v>2431174</v>
      </c>
      <c r="M12" s="3">
        <f>'BIZ kWh ENTRY'!AS171</f>
        <v>772250.46715580206</v>
      </c>
      <c r="N12" s="3">
        <f>'BIZ kWh ENTRY'!AT171</f>
        <v>3552052.3958283258</v>
      </c>
      <c r="O12" s="170"/>
      <c r="P12" s="170"/>
      <c r="Q12" s="170"/>
      <c r="R12" s="170"/>
      <c r="S12" s="170"/>
      <c r="T12" s="170"/>
      <c r="U12" s="170"/>
      <c r="V12" s="170"/>
      <c r="W12" s="170"/>
      <c r="X12" s="170"/>
      <c r="Y12" s="170"/>
      <c r="Z12" s="170"/>
      <c r="AA12" s="170"/>
    </row>
    <row r="13" spans="1:29" x14ac:dyDescent="0.3">
      <c r="A13" s="780"/>
      <c r="B13" s="11" t="s">
        <v>5</v>
      </c>
      <c r="C13" s="3">
        <f>'BIZ kWh ENTRY'!AI172</f>
        <v>0</v>
      </c>
      <c r="D13" s="3">
        <f>'BIZ kWh ENTRY'!AJ172</f>
        <v>0</v>
      </c>
      <c r="E13" s="3">
        <f>'BIZ kWh ENTRY'!AK172</f>
        <v>0</v>
      </c>
      <c r="F13" s="3">
        <f>'BIZ kWh ENTRY'!AL172</f>
        <v>0</v>
      </c>
      <c r="G13" s="3">
        <f>'BIZ kWh ENTRY'!AM172</f>
        <v>0</v>
      </c>
      <c r="H13" s="3">
        <f>'BIZ kWh ENTRY'!AN172</f>
        <v>0</v>
      </c>
      <c r="I13" s="3">
        <f>'BIZ kWh ENTRY'!AO172</f>
        <v>0</v>
      </c>
      <c r="J13" s="3">
        <f>'BIZ kWh ENTRY'!AP172</f>
        <v>0</v>
      </c>
      <c r="K13" s="3">
        <f>'BIZ kWh ENTRY'!AQ172</f>
        <v>0</v>
      </c>
      <c r="L13" s="3">
        <f>'BIZ kWh ENTRY'!AR172</f>
        <v>0</v>
      </c>
      <c r="M13" s="3">
        <f>'BIZ kWh ENTRY'!AS172</f>
        <v>13290.325860621006</v>
      </c>
      <c r="N13" s="3">
        <f>'BIZ kWh ENTRY'!AT172</f>
        <v>50056.761621039099</v>
      </c>
      <c r="O13" s="170"/>
      <c r="P13" s="170"/>
      <c r="Q13" s="170"/>
      <c r="R13" s="170"/>
      <c r="S13" s="170"/>
      <c r="T13" s="170"/>
      <c r="U13" s="170"/>
      <c r="V13" s="170"/>
      <c r="W13" s="170"/>
      <c r="X13" s="170"/>
      <c r="Y13" s="170"/>
      <c r="Z13" s="170"/>
      <c r="AA13" s="170"/>
    </row>
    <row r="14" spans="1:29" x14ac:dyDescent="0.3">
      <c r="A14" s="780"/>
      <c r="B14" s="11" t="s">
        <v>23</v>
      </c>
      <c r="C14" s="3">
        <f>'BIZ kWh ENTRY'!AI173</f>
        <v>0</v>
      </c>
      <c r="D14" s="3">
        <f>'BIZ kWh ENTRY'!AJ173</f>
        <v>0</v>
      </c>
      <c r="E14" s="3">
        <f>'BIZ kWh ENTRY'!AK173</f>
        <v>0</v>
      </c>
      <c r="F14" s="3">
        <f>'BIZ kWh ENTRY'!AL173</f>
        <v>0</v>
      </c>
      <c r="G14" s="3">
        <f>'BIZ kWh ENTRY'!AM173</f>
        <v>0</v>
      </c>
      <c r="H14" s="3">
        <f>'BIZ kWh ENTRY'!AN173</f>
        <v>0</v>
      </c>
      <c r="I14" s="3">
        <f>'BIZ kWh ENTRY'!AO173</f>
        <v>0</v>
      </c>
      <c r="J14" s="3">
        <f>'BIZ kWh ENTRY'!AP173</f>
        <v>0</v>
      </c>
      <c r="K14" s="3">
        <f>'BIZ kWh ENTRY'!AQ173</f>
        <v>0</v>
      </c>
      <c r="L14" s="3">
        <f>'BIZ kWh ENTRY'!AR173</f>
        <v>0</v>
      </c>
      <c r="M14" s="3">
        <f>'BIZ kWh ENTRY'!AS173</f>
        <v>110151.26715578765</v>
      </c>
      <c r="N14" s="3">
        <f>'BIZ kWh ENTRY'!AT173</f>
        <v>426461.00257669826</v>
      </c>
      <c r="O14" s="170"/>
      <c r="P14" s="170"/>
      <c r="Q14" s="170"/>
      <c r="R14" s="170"/>
      <c r="S14" s="170"/>
      <c r="T14" s="170"/>
      <c r="U14" s="170"/>
      <c r="V14" s="170"/>
      <c r="W14" s="170"/>
      <c r="X14" s="170"/>
      <c r="Y14" s="170"/>
      <c r="Z14" s="170"/>
      <c r="AA14" s="170"/>
    </row>
    <row r="15" spans="1:29" x14ac:dyDescent="0.3">
      <c r="A15" s="780"/>
      <c r="B15" s="11" t="s">
        <v>24</v>
      </c>
      <c r="C15" s="3">
        <f>'BIZ kWh ENTRY'!AI174</f>
        <v>0</v>
      </c>
      <c r="D15" s="3">
        <f>'BIZ kWh ENTRY'!AJ174</f>
        <v>0</v>
      </c>
      <c r="E15" s="3">
        <f>'BIZ kWh ENTRY'!AK174</f>
        <v>0</v>
      </c>
      <c r="F15" s="3">
        <f>'BIZ kWh ENTRY'!AL174</f>
        <v>0</v>
      </c>
      <c r="G15" s="3">
        <f>'BIZ kWh ENTRY'!AM174</f>
        <v>0</v>
      </c>
      <c r="H15" s="3">
        <f>'BIZ kWh ENTRY'!AN174</f>
        <v>0</v>
      </c>
      <c r="I15" s="3">
        <f>'BIZ kWh ENTRY'!AO174</f>
        <v>0</v>
      </c>
      <c r="J15" s="3">
        <f>'BIZ kWh ENTRY'!AP174</f>
        <v>0</v>
      </c>
      <c r="K15" s="3">
        <f>'BIZ kWh ENTRY'!AQ174</f>
        <v>0</v>
      </c>
      <c r="L15" s="3">
        <f>'BIZ kWh ENTRY'!AR174</f>
        <v>0</v>
      </c>
      <c r="M15" s="3">
        <f>'BIZ kWh ENTRY'!AS174</f>
        <v>169283.29195591004</v>
      </c>
      <c r="N15" s="3">
        <f>'BIZ kWh ENTRY'!AT174</f>
        <v>637589.58815068577</v>
      </c>
      <c r="O15" s="170"/>
      <c r="P15" s="170"/>
      <c r="Q15" s="170"/>
      <c r="R15" s="170"/>
      <c r="S15" s="170"/>
      <c r="T15" s="170"/>
      <c r="U15" s="170"/>
      <c r="V15" s="170"/>
      <c r="W15" s="170"/>
      <c r="X15" s="170"/>
      <c r="Y15" s="170"/>
      <c r="Z15" s="170"/>
      <c r="AA15" s="170"/>
    </row>
    <row r="16" spans="1:29" x14ac:dyDescent="0.3">
      <c r="A16" s="780"/>
      <c r="B16" s="11" t="s">
        <v>7</v>
      </c>
      <c r="C16" s="3">
        <f>'BIZ kWh ENTRY'!AI175</f>
        <v>0</v>
      </c>
      <c r="D16" s="3">
        <f>'BIZ kWh ENTRY'!AJ175</f>
        <v>0</v>
      </c>
      <c r="E16" s="3">
        <f>'BIZ kWh ENTRY'!AK175</f>
        <v>0</v>
      </c>
      <c r="F16" s="3">
        <f>'BIZ kWh ENTRY'!AL175</f>
        <v>0</v>
      </c>
      <c r="G16" s="3">
        <f>'BIZ kWh ENTRY'!AM175</f>
        <v>0</v>
      </c>
      <c r="H16" s="3">
        <f>'BIZ kWh ENTRY'!AN175</f>
        <v>0</v>
      </c>
      <c r="I16" s="3">
        <f>'BIZ kWh ENTRY'!AO175</f>
        <v>0</v>
      </c>
      <c r="J16" s="3">
        <f>'BIZ kWh ENTRY'!AP175</f>
        <v>29995</v>
      </c>
      <c r="K16" s="3">
        <f>'BIZ kWh ENTRY'!AQ175</f>
        <v>0</v>
      </c>
      <c r="L16" s="3">
        <f>'BIZ kWh ENTRY'!AR175</f>
        <v>0</v>
      </c>
      <c r="M16" s="3">
        <f>'BIZ kWh ENTRY'!AS175</f>
        <v>8770.7700670619306</v>
      </c>
      <c r="N16" s="3">
        <f>'BIZ kWh ENTRY'!AT175</f>
        <v>40758.694058618436</v>
      </c>
      <c r="O16" s="170"/>
      <c r="P16" s="170"/>
      <c r="Q16" s="170"/>
      <c r="R16" s="170"/>
      <c r="S16" s="170"/>
      <c r="T16" s="170"/>
      <c r="U16" s="170"/>
      <c r="V16" s="170"/>
      <c r="W16" s="170"/>
      <c r="X16" s="170"/>
      <c r="Y16" s="170"/>
      <c r="Z16" s="170"/>
      <c r="AA16" s="170"/>
    </row>
    <row r="17" spans="1:27" x14ac:dyDescent="0.3">
      <c r="A17" s="780"/>
      <c r="B17" s="11" t="s">
        <v>8</v>
      </c>
      <c r="C17" s="3">
        <f>'BIZ kWh ENTRY'!AI176</f>
        <v>0</v>
      </c>
      <c r="D17" s="3">
        <f>'BIZ kWh ENTRY'!AJ176</f>
        <v>0</v>
      </c>
      <c r="E17" s="3">
        <f>'BIZ kWh ENTRY'!AK176</f>
        <v>0</v>
      </c>
      <c r="F17" s="3">
        <f>'BIZ kWh ENTRY'!AL176</f>
        <v>0</v>
      </c>
      <c r="G17" s="3">
        <f>'BIZ kWh ENTRY'!AM176</f>
        <v>0</v>
      </c>
      <c r="H17" s="3">
        <f>'BIZ kWh ENTRY'!AN176</f>
        <v>0</v>
      </c>
      <c r="I17" s="3">
        <f>'BIZ kWh ENTRY'!AO176</f>
        <v>0</v>
      </c>
      <c r="J17" s="3">
        <f>'BIZ kWh ENTRY'!AP176</f>
        <v>0</v>
      </c>
      <c r="K17" s="3">
        <f>'BIZ kWh ENTRY'!AQ176</f>
        <v>0</v>
      </c>
      <c r="L17" s="3">
        <f>'BIZ kWh ENTRY'!AR176</f>
        <v>0</v>
      </c>
      <c r="M17" s="3">
        <f>'BIZ kWh ENTRY'!AS176</f>
        <v>877.07700670619317</v>
      </c>
      <c r="N17" s="3">
        <f>'BIZ kWh ENTRY'!AT176</f>
        <v>4075.8694058618444</v>
      </c>
      <c r="O17" s="170"/>
      <c r="P17" s="170"/>
      <c r="Q17" s="170"/>
      <c r="R17" s="170"/>
      <c r="S17" s="170"/>
      <c r="T17" s="170"/>
      <c r="U17" s="170"/>
      <c r="V17" s="170"/>
      <c r="W17" s="170"/>
      <c r="X17" s="170"/>
      <c r="Y17" s="170"/>
      <c r="Z17" s="170"/>
      <c r="AA17" s="170"/>
    </row>
    <row r="18" spans="1:27" x14ac:dyDescent="0.3">
      <c r="A18" s="780"/>
      <c r="B18" s="11" t="s">
        <v>11</v>
      </c>
      <c r="C18" s="3"/>
      <c r="D18" s="3"/>
      <c r="E18" s="257"/>
      <c r="F18" s="257"/>
      <c r="G18" s="257"/>
      <c r="H18" s="257"/>
      <c r="I18" s="257"/>
      <c r="J18" s="257"/>
      <c r="K18" s="257"/>
      <c r="L18" s="257"/>
      <c r="M18" s="257"/>
      <c r="N18" s="257"/>
      <c r="O18" s="170"/>
      <c r="P18" s="170"/>
      <c r="Q18" s="170"/>
      <c r="R18" s="170"/>
      <c r="S18" s="170"/>
      <c r="T18" s="170"/>
      <c r="U18" s="170"/>
      <c r="V18" s="170"/>
      <c r="W18" s="170"/>
      <c r="X18" s="170"/>
      <c r="Y18" s="170"/>
      <c r="Z18" s="170"/>
      <c r="AA18" s="170"/>
    </row>
    <row r="19" spans="1:27" ht="15" thickBot="1" x14ac:dyDescent="0.35">
      <c r="A19" s="781"/>
      <c r="B19" s="258" t="str">
        <f>' 1M - RES'!B16</f>
        <v>Monthly kWh</v>
      </c>
      <c r="C19" s="259">
        <f>SUM(C5:C18)</f>
        <v>0</v>
      </c>
      <c r="D19" s="259">
        <f t="shared" ref="D19:AA19" si="1">SUM(D5:D18)</f>
        <v>302763</v>
      </c>
      <c r="E19" s="259">
        <f t="shared" si="1"/>
        <v>3054248</v>
      </c>
      <c r="F19" s="259">
        <f t="shared" si="1"/>
        <v>377504</v>
      </c>
      <c r="G19" s="259">
        <f t="shared" si="1"/>
        <v>1025854</v>
      </c>
      <c r="H19" s="259">
        <f t="shared" si="1"/>
        <v>744719</v>
      </c>
      <c r="I19" s="259">
        <f t="shared" si="1"/>
        <v>1637008</v>
      </c>
      <c r="J19" s="259">
        <f t="shared" si="1"/>
        <v>921128</v>
      </c>
      <c r="K19" s="259">
        <f t="shared" si="1"/>
        <v>712268</v>
      </c>
      <c r="L19" s="259">
        <f t="shared" si="1"/>
        <v>3155136</v>
      </c>
      <c r="M19" s="259">
        <f t="shared" si="1"/>
        <v>2380330.6864599567</v>
      </c>
      <c r="N19" s="259">
        <f t="shared" si="1"/>
        <v>10188752.79925061</v>
      </c>
      <c r="O19" s="260">
        <f t="shared" si="1"/>
        <v>0</v>
      </c>
      <c r="P19" s="260">
        <f t="shared" si="1"/>
        <v>0</v>
      </c>
      <c r="Q19" s="260">
        <f t="shared" si="1"/>
        <v>0</v>
      </c>
      <c r="R19" s="260">
        <f t="shared" si="1"/>
        <v>0</v>
      </c>
      <c r="S19" s="260">
        <f t="shared" si="1"/>
        <v>0</v>
      </c>
      <c r="T19" s="260">
        <f t="shared" si="1"/>
        <v>0</v>
      </c>
      <c r="U19" s="260">
        <f t="shared" si="1"/>
        <v>0</v>
      </c>
      <c r="V19" s="260">
        <f t="shared" si="1"/>
        <v>0</v>
      </c>
      <c r="W19" s="260">
        <f t="shared" si="1"/>
        <v>0</v>
      </c>
      <c r="X19" s="260">
        <f t="shared" si="1"/>
        <v>0</v>
      </c>
      <c r="Y19" s="260">
        <f t="shared" si="1"/>
        <v>0</v>
      </c>
      <c r="Z19" s="260">
        <f t="shared" si="1"/>
        <v>0</v>
      </c>
      <c r="AA19" s="260">
        <f t="shared" si="1"/>
        <v>0</v>
      </c>
    </row>
    <row r="20" spans="1:27" x14ac:dyDescent="0.3">
      <c r="A20" s="280"/>
      <c r="B20" s="141"/>
      <c r="C20" s="9"/>
      <c r="D20" s="31"/>
      <c r="E20" s="9"/>
      <c r="F20" s="31"/>
      <c r="G20" s="31"/>
      <c r="H20" s="9"/>
      <c r="I20" s="31"/>
      <c r="J20" s="31"/>
      <c r="K20" s="9"/>
      <c r="L20" s="31"/>
      <c r="M20" s="31"/>
      <c r="N20" s="9"/>
      <c r="O20" s="31"/>
      <c r="P20" s="31"/>
      <c r="Q20" s="9"/>
      <c r="R20" s="31"/>
      <c r="S20" s="31"/>
      <c r="T20" s="9"/>
      <c r="U20" s="31"/>
      <c r="V20" s="31"/>
      <c r="W20" s="9"/>
      <c r="X20" s="31"/>
      <c r="Y20" s="31"/>
      <c r="Z20" s="9"/>
      <c r="AA20" s="31"/>
    </row>
    <row r="21" spans="1:27" s="42" customFormat="1" ht="15" thickBot="1" x14ac:dyDescent="0.35">
      <c r="A21" s="142"/>
      <c r="B21" s="142"/>
      <c r="C21" s="286"/>
      <c r="D21" s="142"/>
      <c r="E21" s="286"/>
      <c r="F21" s="142"/>
      <c r="G21" s="142"/>
      <c r="H21" s="286"/>
      <c r="I21" s="142"/>
      <c r="J21" s="142"/>
      <c r="K21" s="286"/>
      <c r="L21" s="142"/>
      <c r="M21" s="142"/>
      <c r="N21" s="286"/>
      <c r="O21" s="142"/>
      <c r="P21" s="142"/>
      <c r="Q21" s="286"/>
      <c r="R21" s="142"/>
      <c r="S21" s="142"/>
      <c r="T21" s="286"/>
      <c r="U21" s="142"/>
      <c r="V21" s="142"/>
      <c r="W21" s="286"/>
      <c r="X21" s="142"/>
      <c r="Y21" s="142"/>
      <c r="Z21" s="286"/>
      <c r="AA21" s="142"/>
    </row>
    <row r="22" spans="1:27" ht="16.2" thickBot="1" x14ac:dyDescent="0.35">
      <c r="A22" s="782" t="s">
        <v>15</v>
      </c>
      <c r="B22" s="17" t="s">
        <v>10</v>
      </c>
      <c r="C22" s="158">
        <f>C$4</f>
        <v>44197</v>
      </c>
      <c r="D22" s="158">
        <f t="shared" ref="D22:AA22" si="2">D$4</f>
        <v>44228</v>
      </c>
      <c r="E22" s="158">
        <f t="shared" si="2"/>
        <v>44256</v>
      </c>
      <c r="F22" s="158">
        <f t="shared" si="2"/>
        <v>44287</v>
      </c>
      <c r="G22" s="158">
        <f t="shared" si="2"/>
        <v>44317</v>
      </c>
      <c r="H22" s="158">
        <f t="shared" si="2"/>
        <v>44348</v>
      </c>
      <c r="I22" s="158">
        <f t="shared" si="2"/>
        <v>44378</v>
      </c>
      <c r="J22" s="158">
        <f t="shared" si="2"/>
        <v>44409</v>
      </c>
      <c r="K22" s="158">
        <f t="shared" si="2"/>
        <v>44440</v>
      </c>
      <c r="L22" s="158">
        <f t="shared" si="2"/>
        <v>44470</v>
      </c>
      <c r="M22" s="158">
        <f t="shared" si="2"/>
        <v>44501</v>
      </c>
      <c r="N22" s="158">
        <f t="shared" si="2"/>
        <v>44531</v>
      </c>
      <c r="O22" s="158">
        <f t="shared" si="2"/>
        <v>44562</v>
      </c>
      <c r="P22" s="158">
        <f t="shared" si="2"/>
        <v>44593</v>
      </c>
      <c r="Q22" s="158">
        <f t="shared" si="2"/>
        <v>44621</v>
      </c>
      <c r="R22" s="158">
        <f t="shared" si="2"/>
        <v>44652</v>
      </c>
      <c r="S22" s="158">
        <f t="shared" si="2"/>
        <v>44682</v>
      </c>
      <c r="T22" s="158">
        <f t="shared" si="2"/>
        <v>44713</v>
      </c>
      <c r="U22" s="158">
        <f t="shared" si="2"/>
        <v>44743</v>
      </c>
      <c r="V22" s="158">
        <f t="shared" si="2"/>
        <v>44774</v>
      </c>
      <c r="W22" s="158">
        <f t="shared" si="2"/>
        <v>44805</v>
      </c>
      <c r="X22" s="158">
        <f t="shared" si="2"/>
        <v>44835</v>
      </c>
      <c r="Y22" s="158">
        <f t="shared" si="2"/>
        <v>44866</v>
      </c>
      <c r="Z22" s="158">
        <f t="shared" si="2"/>
        <v>44896</v>
      </c>
      <c r="AA22" s="158">
        <f t="shared" si="2"/>
        <v>44927</v>
      </c>
    </row>
    <row r="23" spans="1:27" ht="15" customHeight="1" x14ac:dyDescent="0.3">
      <c r="A23" s="783"/>
      <c r="B23" s="11" t="str">
        <f t="shared" ref="B23:C37" si="3">B5</f>
        <v>Air Comp</v>
      </c>
      <c r="C23" s="3">
        <f>C5</f>
        <v>0</v>
      </c>
      <c r="D23" s="3">
        <f>IF(SUM($C$19:$N$19)=0,0,C23+D5)</f>
        <v>0</v>
      </c>
      <c r="E23" s="3">
        <f t="shared" ref="E23:AA23" si="4">IF(SUM($C$19:$N$19)=0,0,D23+E5)</f>
        <v>0</v>
      </c>
      <c r="F23" s="3">
        <f t="shared" si="4"/>
        <v>0</v>
      </c>
      <c r="G23" s="3">
        <f t="shared" si="4"/>
        <v>0</v>
      </c>
      <c r="H23" s="3">
        <f t="shared" si="4"/>
        <v>220905</v>
      </c>
      <c r="I23" s="3">
        <f t="shared" si="4"/>
        <v>233369</v>
      </c>
      <c r="J23" s="3">
        <f t="shared" si="4"/>
        <v>233369</v>
      </c>
      <c r="K23" s="445">
        <f t="shared" si="4"/>
        <v>233369</v>
      </c>
      <c r="L23" s="3">
        <f t="shared" si="4"/>
        <v>233369</v>
      </c>
      <c r="M23" s="3">
        <f t="shared" si="4"/>
        <v>442589.19218833389</v>
      </c>
      <c r="N23" s="3">
        <f t="shared" si="4"/>
        <v>1269423.5889877516</v>
      </c>
      <c r="O23" s="3">
        <f t="shared" si="4"/>
        <v>1269423.5889877516</v>
      </c>
      <c r="P23" s="3">
        <f t="shared" si="4"/>
        <v>1269423.5889877516</v>
      </c>
      <c r="Q23" s="3">
        <f t="shared" si="4"/>
        <v>1269423.5889877516</v>
      </c>
      <c r="R23" s="3">
        <f t="shared" si="4"/>
        <v>1269423.5889877516</v>
      </c>
      <c r="S23" s="3">
        <f t="shared" si="4"/>
        <v>1269423.5889877516</v>
      </c>
      <c r="T23" s="3">
        <f t="shared" si="4"/>
        <v>1269423.5889877516</v>
      </c>
      <c r="U23" s="3">
        <f t="shared" si="4"/>
        <v>1269423.5889877516</v>
      </c>
      <c r="V23" s="3">
        <f t="shared" si="4"/>
        <v>1269423.5889877516</v>
      </c>
      <c r="W23" s="3">
        <f t="shared" si="4"/>
        <v>1269423.5889877516</v>
      </c>
      <c r="X23" s="3">
        <f t="shared" si="4"/>
        <v>1269423.5889877516</v>
      </c>
      <c r="Y23" s="3">
        <f t="shared" si="4"/>
        <v>1269423.5889877516</v>
      </c>
      <c r="Z23" s="3">
        <f t="shared" si="4"/>
        <v>1269423.5889877516</v>
      </c>
      <c r="AA23" s="3">
        <f t="shared" si="4"/>
        <v>1269423.5889877516</v>
      </c>
    </row>
    <row r="24" spans="1:27" x14ac:dyDescent="0.3">
      <c r="A24" s="783"/>
      <c r="B24" s="12" t="str">
        <f t="shared" si="3"/>
        <v>Building Shell</v>
      </c>
      <c r="C24" s="3">
        <f t="shared" si="3"/>
        <v>0</v>
      </c>
      <c r="D24" s="3">
        <f t="shared" ref="D24:AA24" si="5">IF(SUM($C$19:$N$19)=0,0,C24+D6)</f>
        <v>0</v>
      </c>
      <c r="E24" s="3">
        <f t="shared" si="5"/>
        <v>0</v>
      </c>
      <c r="F24" s="3">
        <f t="shared" si="5"/>
        <v>0</v>
      </c>
      <c r="G24" s="3">
        <f t="shared" si="5"/>
        <v>0</v>
      </c>
      <c r="H24" s="3">
        <f t="shared" si="5"/>
        <v>0</v>
      </c>
      <c r="I24" s="3">
        <f t="shared" si="5"/>
        <v>0</v>
      </c>
      <c r="J24" s="3">
        <f t="shared" si="5"/>
        <v>0</v>
      </c>
      <c r="K24" s="445">
        <f t="shared" si="5"/>
        <v>0</v>
      </c>
      <c r="L24" s="3">
        <f t="shared" si="5"/>
        <v>0</v>
      </c>
      <c r="M24" s="3">
        <f t="shared" si="5"/>
        <v>825.40302381429274</v>
      </c>
      <c r="N24" s="3">
        <f t="shared" si="5"/>
        <v>3934.2058355480849</v>
      </c>
      <c r="O24" s="3">
        <f t="shared" si="5"/>
        <v>3934.2058355480849</v>
      </c>
      <c r="P24" s="3">
        <f t="shared" si="5"/>
        <v>3934.2058355480849</v>
      </c>
      <c r="Q24" s="3">
        <f t="shared" si="5"/>
        <v>3934.2058355480849</v>
      </c>
      <c r="R24" s="3">
        <f t="shared" si="5"/>
        <v>3934.2058355480849</v>
      </c>
      <c r="S24" s="3">
        <f t="shared" si="5"/>
        <v>3934.2058355480849</v>
      </c>
      <c r="T24" s="3">
        <f t="shared" si="5"/>
        <v>3934.2058355480849</v>
      </c>
      <c r="U24" s="3">
        <f t="shared" si="5"/>
        <v>3934.2058355480849</v>
      </c>
      <c r="V24" s="3">
        <f t="shared" si="5"/>
        <v>3934.2058355480849</v>
      </c>
      <c r="W24" s="3">
        <f t="shared" si="5"/>
        <v>3934.2058355480849</v>
      </c>
      <c r="X24" s="3">
        <f t="shared" si="5"/>
        <v>3934.2058355480849</v>
      </c>
      <c r="Y24" s="3">
        <f t="shared" si="5"/>
        <v>3934.2058355480849</v>
      </c>
      <c r="Z24" s="3">
        <f t="shared" si="5"/>
        <v>3934.2058355480849</v>
      </c>
      <c r="AA24" s="3">
        <f t="shared" si="5"/>
        <v>3934.2058355480849</v>
      </c>
    </row>
    <row r="25" spans="1:27" x14ac:dyDescent="0.3">
      <c r="A25" s="783"/>
      <c r="B25" s="11" t="str">
        <f t="shared" si="3"/>
        <v>Cooking</v>
      </c>
      <c r="C25" s="3">
        <f t="shared" si="3"/>
        <v>0</v>
      </c>
      <c r="D25" s="3">
        <f t="shared" ref="D25:AA25" si="6">IF(SUM($C$19:$N$19)=0,0,C25+D7)</f>
        <v>0</v>
      </c>
      <c r="E25" s="3">
        <f t="shared" si="6"/>
        <v>0</v>
      </c>
      <c r="F25" s="3">
        <f t="shared" si="6"/>
        <v>0</v>
      </c>
      <c r="G25" s="3">
        <f t="shared" si="6"/>
        <v>0</v>
      </c>
      <c r="H25" s="3">
        <f t="shared" si="6"/>
        <v>0</v>
      </c>
      <c r="I25" s="3">
        <f t="shared" si="6"/>
        <v>0</v>
      </c>
      <c r="J25" s="3">
        <f t="shared" si="6"/>
        <v>0</v>
      </c>
      <c r="K25" s="445">
        <f t="shared" si="6"/>
        <v>0</v>
      </c>
      <c r="L25" s="3">
        <f t="shared" si="6"/>
        <v>0</v>
      </c>
      <c r="M25" s="3">
        <f t="shared" si="6"/>
        <v>877.07700670619317</v>
      </c>
      <c r="N25" s="3">
        <f t="shared" si="6"/>
        <v>4952.9464125680379</v>
      </c>
      <c r="O25" s="3">
        <f t="shared" si="6"/>
        <v>4952.9464125680379</v>
      </c>
      <c r="P25" s="3">
        <f t="shared" si="6"/>
        <v>4952.9464125680379</v>
      </c>
      <c r="Q25" s="3">
        <f t="shared" si="6"/>
        <v>4952.9464125680379</v>
      </c>
      <c r="R25" s="3">
        <f t="shared" si="6"/>
        <v>4952.9464125680379</v>
      </c>
      <c r="S25" s="3">
        <f t="shared" si="6"/>
        <v>4952.9464125680379</v>
      </c>
      <c r="T25" s="3">
        <f t="shared" si="6"/>
        <v>4952.9464125680379</v>
      </c>
      <c r="U25" s="3">
        <f t="shared" si="6"/>
        <v>4952.9464125680379</v>
      </c>
      <c r="V25" s="3">
        <f t="shared" si="6"/>
        <v>4952.9464125680379</v>
      </c>
      <c r="W25" s="3">
        <f t="shared" si="6"/>
        <v>4952.9464125680379</v>
      </c>
      <c r="X25" s="3">
        <f t="shared" si="6"/>
        <v>4952.9464125680379</v>
      </c>
      <c r="Y25" s="3">
        <f t="shared" si="6"/>
        <v>4952.9464125680379</v>
      </c>
      <c r="Z25" s="3">
        <f t="shared" si="6"/>
        <v>4952.9464125680379</v>
      </c>
      <c r="AA25" s="3">
        <f t="shared" si="6"/>
        <v>4952.9464125680379</v>
      </c>
    </row>
    <row r="26" spans="1:27" x14ac:dyDescent="0.3">
      <c r="A26" s="783"/>
      <c r="B26" s="11" t="str">
        <f t="shared" si="3"/>
        <v>Cooling</v>
      </c>
      <c r="C26" s="3">
        <f t="shared" si="3"/>
        <v>0</v>
      </c>
      <c r="D26" s="3">
        <f t="shared" ref="D26:AA26" si="7">IF(SUM($C$19:$N$19)=0,0,C26+D8)</f>
        <v>4761</v>
      </c>
      <c r="E26" s="3">
        <f t="shared" si="7"/>
        <v>613123</v>
      </c>
      <c r="F26" s="3">
        <f t="shared" si="7"/>
        <v>692604</v>
      </c>
      <c r="G26" s="3">
        <f t="shared" si="7"/>
        <v>982955</v>
      </c>
      <c r="H26" s="3">
        <f t="shared" si="7"/>
        <v>988326</v>
      </c>
      <c r="I26" s="3">
        <f t="shared" si="7"/>
        <v>1341803</v>
      </c>
      <c r="J26" s="3">
        <f t="shared" si="7"/>
        <v>1451433</v>
      </c>
      <c r="K26" s="445">
        <f t="shared" si="7"/>
        <v>1500691</v>
      </c>
      <c r="L26" s="3">
        <f t="shared" si="7"/>
        <v>1558906</v>
      </c>
      <c r="M26" s="3">
        <f t="shared" si="7"/>
        <v>2077531.4019750103</v>
      </c>
      <c r="N26" s="3">
        <f t="shared" si="7"/>
        <v>4172200.7579659764</v>
      </c>
      <c r="O26" s="3">
        <f t="shared" si="7"/>
        <v>4172200.7579659764</v>
      </c>
      <c r="P26" s="3">
        <f t="shared" si="7"/>
        <v>4172200.7579659764</v>
      </c>
      <c r="Q26" s="3">
        <f t="shared" si="7"/>
        <v>4172200.7579659764</v>
      </c>
      <c r="R26" s="3">
        <f t="shared" si="7"/>
        <v>4172200.7579659764</v>
      </c>
      <c r="S26" s="3">
        <f t="shared" si="7"/>
        <v>4172200.7579659764</v>
      </c>
      <c r="T26" s="3">
        <f t="shared" si="7"/>
        <v>4172200.7579659764</v>
      </c>
      <c r="U26" s="3">
        <f t="shared" si="7"/>
        <v>4172200.7579659764</v>
      </c>
      <c r="V26" s="3">
        <f t="shared" si="7"/>
        <v>4172200.7579659764</v>
      </c>
      <c r="W26" s="3">
        <f t="shared" si="7"/>
        <v>4172200.7579659764</v>
      </c>
      <c r="X26" s="3">
        <f t="shared" si="7"/>
        <v>4172200.7579659764</v>
      </c>
      <c r="Y26" s="3">
        <f t="shared" si="7"/>
        <v>4172200.7579659764</v>
      </c>
      <c r="Z26" s="3">
        <f t="shared" si="7"/>
        <v>4172200.7579659764</v>
      </c>
      <c r="AA26" s="3">
        <f t="shared" si="7"/>
        <v>4172200.7579659764</v>
      </c>
    </row>
    <row r="27" spans="1:27" x14ac:dyDescent="0.3">
      <c r="A27" s="783"/>
      <c r="B27" s="12" t="str">
        <f t="shared" si="3"/>
        <v>Ext Lighting</v>
      </c>
      <c r="C27" s="3">
        <f t="shared" si="3"/>
        <v>0</v>
      </c>
      <c r="D27" s="3">
        <f t="shared" ref="D27:AA27" si="8">IF(SUM($C$19:$N$19)=0,0,C27+D9)</f>
        <v>0</v>
      </c>
      <c r="E27" s="3">
        <f t="shared" si="8"/>
        <v>0</v>
      </c>
      <c r="F27" s="3">
        <f t="shared" si="8"/>
        <v>0</v>
      </c>
      <c r="G27" s="3">
        <f t="shared" si="8"/>
        <v>0</v>
      </c>
      <c r="H27" s="3">
        <f t="shared" si="8"/>
        <v>0</v>
      </c>
      <c r="I27" s="3">
        <f t="shared" si="8"/>
        <v>0</v>
      </c>
      <c r="J27" s="3">
        <f t="shared" si="8"/>
        <v>0</v>
      </c>
      <c r="K27" s="445">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row>
    <row r="28" spans="1:27" x14ac:dyDescent="0.3">
      <c r="A28" s="783"/>
      <c r="B28" s="11" t="str">
        <f t="shared" si="3"/>
        <v>Heating</v>
      </c>
      <c r="C28" s="3">
        <f t="shared" si="3"/>
        <v>0</v>
      </c>
      <c r="D28" s="3">
        <f t="shared" ref="D28:AA28" si="9">IF(SUM($C$19:$N$19)=0,0,C28+D10)</f>
        <v>0</v>
      </c>
      <c r="E28" s="3">
        <f t="shared" si="9"/>
        <v>0</v>
      </c>
      <c r="F28" s="3">
        <f t="shared" si="9"/>
        <v>0</v>
      </c>
      <c r="G28" s="3">
        <f t="shared" si="9"/>
        <v>0</v>
      </c>
      <c r="H28" s="3">
        <f t="shared" si="9"/>
        <v>0</v>
      </c>
      <c r="I28" s="3">
        <f t="shared" si="9"/>
        <v>0</v>
      </c>
      <c r="J28" s="3">
        <f t="shared" si="9"/>
        <v>0</v>
      </c>
      <c r="K28" s="445">
        <f t="shared" si="9"/>
        <v>0</v>
      </c>
      <c r="L28" s="3">
        <f t="shared" si="9"/>
        <v>0</v>
      </c>
      <c r="M28" s="3">
        <f t="shared" si="9"/>
        <v>3382.6024876896117</v>
      </c>
      <c r="N28" s="3">
        <f t="shared" si="9"/>
        <v>16122.856425835036</v>
      </c>
      <c r="O28" s="3">
        <f t="shared" si="9"/>
        <v>16122.856425835036</v>
      </c>
      <c r="P28" s="3">
        <f t="shared" si="9"/>
        <v>16122.856425835036</v>
      </c>
      <c r="Q28" s="3">
        <f t="shared" si="9"/>
        <v>16122.856425835036</v>
      </c>
      <c r="R28" s="3">
        <f t="shared" si="9"/>
        <v>16122.856425835036</v>
      </c>
      <c r="S28" s="3">
        <f t="shared" si="9"/>
        <v>16122.856425835036</v>
      </c>
      <c r="T28" s="3">
        <f t="shared" si="9"/>
        <v>16122.856425835036</v>
      </c>
      <c r="U28" s="3">
        <f t="shared" si="9"/>
        <v>16122.856425835036</v>
      </c>
      <c r="V28" s="3">
        <f t="shared" si="9"/>
        <v>16122.856425835036</v>
      </c>
      <c r="W28" s="3">
        <f t="shared" si="9"/>
        <v>16122.856425835036</v>
      </c>
      <c r="X28" s="3">
        <f t="shared" si="9"/>
        <v>16122.856425835036</v>
      </c>
      <c r="Y28" s="3">
        <f t="shared" si="9"/>
        <v>16122.856425835036</v>
      </c>
      <c r="Z28" s="3">
        <f t="shared" si="9"/>
        <v>16122.856425835036</v>
      </c>
      <c r="AA28" s="3">
        <f t="shared" si="9"/>
        <v>16122.856425835036</v>
      </c>
    </row>
    <row r="29" spans="1:27" x14ac:dyDescent="0.3">
      <c r="A29" s="783"/>
      <c r="B29" s="11" t="str">
        <f t="shared" si="3"/>
        <v>HVAC</v>
      </c>
      <c r="C29" s="3">
        <f t="shared" si="3"/>
        <v>0</v>
      </c>
      <c r="D29" s="3">
        <f t="shared" ref="D29:AA29" si="10">IF(SUM($C$19:$N$19)=0,0,C29+D11)</f>
        <v>0</v>
      </c>
      <c r="E29" s="3">
        <f t="shared" si="10"/>
        <v>0</v>
      </c>
      <c r="F29" s="3">
        <f t="shared" si="10"/>
        <v>0</v>
      </c>
      <c r="G29" s="3">
        <f t="shared" si="10"/>
        <v>0</v>
      </c>
      <c r="H29" s="3">
        <f t="shared" si="10"/>
        <v>1701</v>
      </c>
      <c r="I29" s="3">
        <f t="shared" si="10"/>
        <v>181311</v>
      </c>
      <c r="J29" s="3">
        <f t="shared" si="10"/>
        <v>181311</v>
      </c>
      <c r="K29" s="445">
        <f t="shared" si="10"/>
        <v>192201</v>
      </c>
      <c r="L29" s="3">
        <f t="shared" si="10"/>
        <v>857948</v>
      </c>
      <c r="M29" s="3">
        <f t="shared" si="10"/>
        <v>1430724.8105765141</v>
      </c>
      <c r="N29" s="3">
        <f t="shared" si="10"/>
        <v>3967054.6192397717</v>
      </c>
      <c r="O29" s="3">
        <f t="shared" si="10"/>
        <v>3967054.6192397717</v>
      </c>
      <c r="P29" s="3">
        <f t="shared" si="10"/>
        <v>3967054.6192397717</v>
      </c>
      <c r="Q29" s="3">
        <f t="shared" si="10"/>
        <v>3967054.6192397717</v>
      </c>
      <c r="R29" s="3">
        <f t="shared" si="10"/>
        <v>3967054.6192397717</v>
      </c>
      <c r="S29" s="3">
        <f t="shared" si="10"/>
        <v>3967054.6192397717</v>
      </c>
      <c r="T29" s="3">
        <f t="shared" si="10"/>
        <v>3967054.6192397717</v>
      </c>
      <c r="U29" s="3">
        <f t="shared" si="10"/>
        <v>3967054.6192397717</v>
      </c>
      <c r="V29" s="3">
        <f t="shared" si="10"/>
        <v>3967054.6192397717</v>
      </c>
      <c r="W29" s="3">
        <f t="shared" si="10"/>
        <v>3967054.6192397717</v>
      </c>
      <c r="X29" s="3">
        <f t="shared" si="10"/>
        <v>3967054.6192397717</v>
      </c>
      <c r="Y29" s="3">
        <f t="shared" si="10"/>
        <v>3967054.6192397717</v>
      </c>
      <c r="Z29" s="3">
        <f t="shared" si="10"/>
        <v>3967054.6192397717</v>
      </c>
      <c r="AA29" s="3">
        <f t="shared" si="10"/>
        <v>3967054.6192397717</v>
      </c>
    </row>
    <row r="30" spans="1:27" x14ac:dyDescent="0.3">
      <c r="A30" s="783"/>
      <c r="B30" s="11" t="str">
        <f t="shared" si="3"/>
        <v>Lighting</v>
      </c>
      <c r="C30" s="3">
        <f t="shared" si="3"/>
        <v>0</v>
      </c>
      <c r="D30" s="3">
        <f t="shared" ref="D30:AA30" si="11">IF(SUM($C$19:$N$19)=0,0,C30+D12)</f>
        <v>298002</v>
      </c>
      <c r="E30" s="3">
        <f t="shared" si="11"/>
        <v>2743888</v>
      </c>
      <c r="F30" s="3">
        <f t="shared" si="11"/>
        <v>3041911</v>
      </c>
      <c r="G30" s="3">
        <f t="shared" si="11"/>
        <v>3777414</v>
      </c>
      <c r="H30" s="3">
        <f t="shared" si="11"/>
        <v>4294156</v>
      </c>
      <c r="I30" s="3">
        <f t="shared" si="11"/>
        <v>5385613</v>
      </c>
      <c r="J30" s="3">
        <f t="shared" si="11"/>
        <v>6167116</v>
      </c>
      <c r="K30" s="445">
        <f t="shared" si="11"/>
        <v>6819236</v>
      </c>
      <c r="L30" s="3">
        <f t="shared" si="11"/>
        <v>9250410</v>
      </c>
      <c r="M30" s="3">
        <f t="shared" si="11"/>
        <v>10022660.467155803</v>
      </c>
      <c r="N30" s="3">
        <f t="shared" si="11"/>
        <v>13574712.862984128</v>
      </c>
      <c r="O30" s="3">
        <f t="shared" si="11"/>
        <v>13574712.862984128</v>
      </c>
      <c r="P30" s="3">
        <f t="shared" si="11"/>
        <v>13574712.862984128</v>
      </c>
      <c r="Q30" s="3">
        <f t="shared" si="11"/>
        <v>13574712.862984128</v>
      </c>
      <c r="R30" s="3">
        <f t="shared" si="11"/>
        <v>13574712.862984128</v>
      </c>
      <c r="S30" s="3">
        <f t="shared" si="11"/>
        <v>13574712.862984128</v>
      </c>
      <c r="T30" s="3">
        <f t="shared" si="11"/>
        <v>13574712.862984128</v>
      </c>
      <c r="U30" s="3">
        <f t="shared" si="11"/>
        <v>13574712.862984128</v>
      </c>
      <c r="V30" s="3">
        <f t="shared" si="11"/>
        <v>13574712.862984128</v>
      </c>
      <c r="W30" s="3">
        <f t="shared" si="11"/>
        <v>13574712.862984128</v>
      </c>
      <c r="X30" s="3">
        <f t="shared" si="11"/>
        <v>13574712.862984128</v>
      </c>
      <c r="Y30" s="3">
        <f t="shared" si="11"/>
        <v>13574712.862984128</v>
      </c>
      <c r="Z30" s="3">
        <f t="shared" si="11"/>
        <v>13574712.862984128</v>
      </c>
      <c r="AA30" s="3">
        <f t="shared" si="11"/>
        <v>13574712.862984128</v>
      </c>
    </row>
    <row r="31" spans="1:27" x14ac:dyDescent="0.3">
      <c r="A31" s="783"/>
      <c r="B31" s="11" t="str">
        <f t="shared" si="3"/>
        <v>Miscellaneous</v>
      </c>
      <c r="C31" s="3">
        <f t="shared" si="3"/>
        <v>0</v>
      </c>
      <c r="D31" s="3">
        <f t="shared" ref="D31:AA31" si="12">IF(SUM($C$19:$N$19)=0,0,C31+D13)</f>
        <v>0</v>
      </c>
      <c r="E31" s="3">
        <f t="shared" si="12"/>
        <v>0</v>
      </c>
      <c r="F31" s="3">
        <f t="shared" si="12"/>
        <v>0</v>
      </c>
      <c r="G31" s="3">
        <f t="shared" si="12"/>
        <v>0</v>
      </c>
      <c r="H31" s="3">
        <f t="shared" si="12"/>
        <v>0</v>
      </c>
      <c r="I31" s="3">
        <f t="shared" si="12"/>
        <v>0</v>
      </c>
      <c r="J31" s="3">
        <f t="shared" si="12"/>
        <v>0</v>
      </c>
      <c r="K31" s="445">
        <f t="shared" si="12"/>
        <v>0</v>
      </c>
      <c r="L31" s="3">
        <f t="shared" si="12"/>
        <v>0</v>
      </c>
      <c r="M31" s="3">
        <f t="shared" si="12"/>
        <v>13290.325860621006</v>
      </c>
      <c r="N31" s="3">
        <f t="shared" si="12"/>
        <v>63347.087481660106</v>
      </c>
      <c r="O31" s="3">
        <f t="shared" si="12"/>
        <v>63347.087481660106</v>
      </c>
      <c r="P31" s="3">
        <f t="shared" si="12"/>
        <v>63347.087481660106</v>
      </c>
      <c r="Q31" s="3">
        <f t="shared" si="12"/>
        <v>63347.087481660106</v>
      </c>
      <c r="R31" s="3">
        <f t="shared" si="12"/>
        <v>63347.087481660106</v>
      </c>
      <c r="S31" s="3">
        <f t="shared" si="12"/>
        <v>63347.087481660106</v>
      </c>
      <c r="T31" s="3">
        <f t="shared" si="12"/>
        <v>63347.087481660106</v>
      </c>
      <c r="U31" s="3">
        <f t="shared" si="12"/>
        <v>63347.087481660106</v>
      </c>
      <c r="V31" s="3">
        <f t="shared" si="12"/>
        <v>63347.087481660106</v>
      </c>
      <c r="W31" s="3">
        <f t="shared" si="12"/>
        <v>63347.087481660106</v>
      </c>
      <c r="X31" s="3">
        <f t="shared" si="12"/>
        <v>63347.087481660106</v>
      </c>
      <c r="Y31" s="3">
        <f t="shared" si="12"/>
        <v>63347.087481660106</v>
      </c>
      <c r="Z31" s="3">
        <f t="shared" si="12"/>
        <v>63347.087481660106</v>
      </c>
      <c r="AA31" s="3">
        <f t="shared" si="12"/>
        <v>63347.087481660106</v>
      </c>
    </row>
    <row r="32" spans="1:27" ht="15" customHeight="1" x14ac:dyDescent="0.3">
      <c r="A32" s="783"/>
      <c r="B32" s="11" t="str">
        <f t="shared" si="3"/>
        <v>Motors</v>
      </c>
      <c r="C32" s="3">
        <f t="shared" si="3"/>
        <v>0</v>
      </c>
      <c r="D32" s="3">
        <f t="shared" ref="D32:AA32" si="13">IF(SUM($C$19:$N$19)=0,0,C32+D14)</f>
        <v>0</v>
      </c>
      <c r="E32" s="3">
        <f t="shared" si="13"/>
        <v>0</v>
      </c>
      <c r="F32" s="3">
        <f t="shared" si="13"/>
        <v>0</v>
      </c>
      <c r="G32" s="3">
        <f t="shared" si="13"/>
        <v>0</v>
      </c>
      <c r="H32" s="3">
        <f t="shared" si="13"/>
        <v>0</v>
      </c>
      <c r="I32" s="3">
        <f t="shared" si="13"/>
        <v>0</v>
      </c>
      <c r="J32" s="3">
        <f t="shared" si="13"/>
        <v>0</v>
      </c>
      <c r="K32" s="445">
        <f t="shared" si="13"/>
        <v>0</v>
      </c>
      <c r="L32" s="3">
        <f t="shared" si="13"/>
        <v>0</v>
      </c>
      <c r="M32" s="3">
        <f t="shared" si="13"/>
        <v>110151.26715578765</v>
      </c>
      <c r="N32" s="3">
        <f t="shared" si="13"/>
        <v>536612.26973248587</v>
      </c>
      <c r="O32" s="3">
        <f t="shared" si="13"/>
        <v>536612.26973248587</v>
      </c>
      <c r="P32" s="3">
        <f t="shared" si="13"/>
        <v>536612.26973248587</v>
      </c>
      <c r="Q32" s="3">
        <f t="shared" si="13"/>
        <v>536612.26973248587</v>
      </c>
      <c r="R32" s="3">
        <f t="shared" si="13"/>
        <v>536612.26973248587</v>
      </c>
      <c r="S32" s="3">
        <f t="shared" si="13"/>
        <v>536612.26973248587</v>
      </c>
      <c r="T32" s="3">
        <f t="shared" si="13"/>
        <v>536612.26973248587</v>
      </c>
      <c r="U32" s="3">
        <f t="shared" si="13"/>
        <v>536612.26973248587</v>
      </c>
      <c r="V32" s="3">
        <f t="shared" si="13"/>
        <v>536612.26973248587</v>
      </c>
      <c r="W32" s="3">
        <f t="shared" si="13"/>
        <v>536612.26973248587</v>
      </c>
      <c r="X32" s="3">
        <f t="shared" si="13"/>
        <v>536612.26973248587</v>
      </c>
      <c r="Y32" s="3">
        <f t="shared" si="13"/>
        <v>536612.26973248587</v>
      </c>
      <c r="Z32" s="3">
        <f t="shared" si="13"/>
        <v>536612.26973248587</v>
      </c>
      <c r="AA32" s="3">
        <f t="shared" si="13"/>
        <v>536612.26973248587</v>
      </c>
    </row>
    <row r="33" spans="1:27" x14ac:dyDescent="0.3">
      <c r="A33" s="783"/>
      <c r="B33" s="11" t="str">
        <f t="shared" si="3"/>
        <v>Process</v>
      </c>
      <c r="C33" s="3">
        <f t="shared" si="3"/>
        <v>0</v>
      </c>
      <c r="D33" s="3">
        <f t="shared" ref="D33:AA33" si="14">IF(SUM($C$19:$N$19)=0,0,C33+D15)</f>
        <v>0</v>
      </c>
      <c r="E33" s="3">
        <f t="shared" si="14"/>
        <v>0</v>
      </c>
      <c r="F33" s="3">
        <f t="shared" si="14"/>
        <v>0</v>
      </c>
      <c r="G33" s="3">
        <f t="shared" si="14"/>
        <v>0</v>
      </c>
      <c r="H33" s="3">
        <f t="shared" si="14"/>
        <v>0</v>
      </c>
      <c r="I33" s="3">
        <f t="shared" si="14"/>
        <v>0</v>
      </c>
      <c r="J33" s="3">
        <f t="shared" si="14"/>
        <v>0</v>
      </c>
      <c r="K33" s="445">
        <f t="shared" si="14"/>
        <v>0</v>
      </c>
      <c r="L33" s="3">
        <f t="shared" si="14"/>
        <v>0</v>
      </c>
      <c r="M33" s="3">
        <f t="shared" si="14"/>
        <v>169283.29195591004</v>
      </c>
      <c r="N33" s="3">
        <f t="shared" si="14"/>
        <v>806872.88010659581</v>
      </c>
      <c r="O33" s="3">
        <f t="shared" si="14"/>
        <v>806872.88010659581</v>
      </c>
      <c r="P33" s="3">
        <f t="shared" si="14"/>
        <v>806872.88010659581</v>
      </c>
      <c r="Q33" s="3">
        <f t="shared" si="14"/>
        <v>806872.88010659581</v>
      </c>
      <c r="R33" s="3">
        <f t="shared" si="14"/>
        <v>806872.88010659581</v>
      </c>
      <c r="S33" s="3">
        <f t="shared" si="14"/>
        <v>806872.88010659581</v>
      </c>
      <c r="T33" s="3">
        <f t="shared" si="14"/>
        <v>806872.88010659581</v>
      </c>
      <c r="U33" s="3">
        <f t="shared" si="14"/>
        <v>806872.88010659581</v>
      </c>
      <c r="V33" s="3">
        <f t="shared" si="14"/>
        <v>806872.88010659581</v>
      </c>
      <c r="W33" s="3">
        <f t="shared" si="14"/>
        <v>806872.88010659581</v>
      </c>
      <c r="X33" s="3">
        <f t="shared" si="14"/>
        <v>806872.88010659581</v>
      </c>
      <c r="Y33" s="3">
        <f t="shared" si="14"/>
        <v>806872.88010659581</v>
      </c>
      <c r="Z33" s="3">
        <f t="shared" si="14"/>
        <v>806872.88010659581</v>
      </c>
      <c r="AA33" s="3">
        <f t="shared" si="14"/>
        <v>806872.88010659581</v>
      </c>
    </row>
    <row r="34" spans="1:27" x14ac:dyDescent="0.3">
      <c r="A34" s="783"/>
      <c r="B34" s="11" t="str">
        <f t="shared" si="3"/>
        <v>Refrigeration</v>
      </c>
      <c r="C34" s="3">
        <f t="shared" si="3"/>
        <v>0</v>
      </c>
      <c r="D34" s="3">
        <f t="shared" ref="D34:AA34" si="15">IF(SUM($C$19:$N$19)=0,0,C34+D16)</f>
        <v>0</v>
      </c>
      <c r="E34" s="3">
        <f t="shared" si="15"/>
        <v>0</v>
      </c>
      <c r="F34" s="3">
        <f t="shared" si="15"/>
        <v>0</v>
      </c>
      <c r="G34" s="3">
        <f t="shared" si="15"/>
        <v>0</v>
      </c>
      <c r="H34" s="3">
        <f t="shared" si="15"/>
        <v>0</v>
      </c>
      <c r="I34" s="3">
        <f t="shared" si="15"/>
        <v>0</v>
      </c>
      <c r="J34" s="3">
        <f t="shared" si="15"/>
        <v>29995</v>
      </c>
      <c r="K34" s="445">
        <f t="shared" si="15"/>
        <v>29995</v>
      </c>
      <c r="L34" s="3">
        <f t="shared" si="15"/>
        <v>29995</v>
      </c>
      <c r="M34" s="3">
        <f t="shared" si="15"/>
        <v>38765.770067061931</v>
      </c>
      <c r="N34" s="3">
        <f t="shared" si="15"/>
        <v>79524.464125680359</v>
      </c>
      <c r="O34" s="3">
        <f t="shared" si="15"/>
        <v>79524.464125680359</v>
      </c>
      <c r="P34" s="3">
        <f t="shared" si="15"/>
        <v>79524.464125680359</v>
      </c>
      <c r="Q34" s="3">
        <f t="shared" si="15"/>
        <v>79524.464125680359</v>
      </c>
      <c r="R34" s="3">
        <f t="shared" si="15"/>
        <v>79524.464125680359</v>
      </c>
      <c r="S34" s="3">
        <f t="shared" si="15"/>
        <v>79524.464125680359</v>
      </c>
      <c r="T34" s="3">
        <f t="shared" si="15"/>
        <v>79524.464125680359</v>
      </c>
      <c r="U34" s="3">
        <f t="shared" si="15"/>
        <v>79524.464125680359</v>
      </c>
      <c r="V34" s="3">
        <f t="shared" si="15"/>
        <v>79524.464125680359</v>
      </c>
      <c r="W34" s="3">
        <f t="shared" si="15"/>
        <v>79524.464125680359</v>
      </c>
      <c r="X34" s="3">
        <f t="shared" si="15"/>
        <v>79524.464125680359</v>
      </c>
      <c r="Y34" s="3">
        <f t="shared" si="15"/>
        <v>79524.464125680359</v>
      </c>
      <c r="Z34" s="3">
        <f t="shared" si="15"/>
        <v>79524.464125680359</v>
      </c>
      <c r="AA34" s="3">
        <f t="shared" si="15"/>
        <v>79524.464125680359</v>
      </c>
    </row>
    <row r="35" spans="1:27" x14ac:dyDescent="0.3">
      <c r="A35" s="783"/>
      <c r="B35" s="11" t="str">
        <f t="shared" si="3"/>
        <v>Water Heating</v>
      </c>
      <c r="C35" s="3">
        <f t="shared" si="3"/>
        <v>0</v>
      </c>
      <c r="D35" s="3">
        <f t="shared" ref="D35:AA35" si="16">IF(SUM($C$19:$N$19)=0,0,C35+D17)</f>
        <v>0</v>
      </c>
      <c r="E35" s="3">
        <f t="shared" si="16"/>
        <v>0</v>
      </c>
      <c r="F35" s="3">
        <f t="shared" si="16"/>
        <v>0</v>
      </c>
      <c r="G35" s="3">
        <f t="shared" si="16"/>
        <v>0</v>
      </c>
      <c r="H35" s="3">
        <f t="shared" si="16"/>
        <v>0</v>
      </c>
      <c r="I35" s="3">
        <f t="shared" si="16"/>
        <v>0</v>
      </c>
      <c r="J35" s="3">
        <f t="shared" si="16"/>
        <v>0</v>
      </c>
      <c r="K35" s="445">
        <f t="shared" si="16"/>
        <v>0</v>
      </c>
      <c r="L35" s="3">
        <f t="shared" si="16"/>
        <v>0</v>
      </c>
      <c r="M35" s="3">
        <f t="shared" si="16"/>
        <v>877.07700670619317</v>
      </c>
      <c r="N35" s="3">
        <f t="shared" si="16"/>
        <v>4952.9464125680379</v>
      </c>
      <c r="O35" s="3">
        <f t="shared" si="16"/>
        <v>4952.9464125680379</v>
      </c>
      <c r="P35" s="3">
        <f t="shared" si="16"/>
        <v>4952.9464125680379</v>
      </c>
      <c r="Q35" s="3">
        <f t="shared" si="16"/>
        <v>4952.9464125680379</v>
      </c>
      <c r="R35" s="3">
        <f t="shared" si="16"/>
        <v>4952.9464125680379</v>
      </c>
      <c r="S35" s="3">
        <f t="shared" si="16"/>
        <v>4952.9464125680379</v>
      </c>
      <c r="T35" s="3">
        <f t="shared" si="16"/>
        <v>4952.9464125680379</v>
      </c>
      <c r="U35" s="3">
        <f t="shared" si="16"/>
        <v>4952.9464125680379</v>
      </c>
      <c r="V35" s="3">
        <f t="shared" si="16"/>
        <v>4952.9464125680379</v>
      </c>
      <c r="W35" s="3">
        <f t="shared" si="16"/>
        <v>4952.9464125680379</v>
      </c>
      <c r="X35" s="3">
        <f t="shared" si="16"/>
        <v>4952.9464125680379</v>
      </c>
      <c r="Y35" s="3">
        <f t="shared" si="16"/>
        <v>4952.9464125680379</v>
      </c>
      <c r="Z35" s="3">
        <f t="shared" si="16"/>
        <v>4952.9464125680379</v>
      </c>
      <c r="AA35" s="3">
        <f t="shared" si="16"/>
        <v>4952.9464125680379</v>
      </c>
    </row>
    <row r="36" spans="1:27" ht="15" customHeight="1" x14ac:dyDescent="0.3">
      <c r="A36" s="783"/>
      <c r="B36" s="11" t="str">
        <f t="shared" si="3"/>
        <v xml:space="preserve"> </v>
      </c>
      <c r="C36" s="3"/>
      <c r="D36" s="3"/>
      <c r="E36" s="3"/>
      <c r="F36" s="3"/>
      <c r="G36" s="3"/>
      <c r="H36" s="3"/>
      <c r="I36" s="3"/>
      <c r="J36" s="3"/>
      <c r="K36" s="445"/>
      <c r="L36" s="3"/>
      <c r="M36" s="3"/>
      <c r="N36" s="3"/>
      <c r="O36" s="3"/>
      <c r="P36" s="3"/>
      <c r="Q36" s="3"/>
      <c r="R36" s="3"/>
      <c r="S36" s="3"/>
      <c r="T36" s="3"/>
      <c r="U36" s="3"/>
      <c r="V36" s="3"/>
      <c r="W36" s="3"/>
      <c r="X36" s="3"/>
      <c r="Y36" s="3"/>
      <c r="Z36" s="3"/>
      <c r="AA36" s="3"/>
    </row>
    <row r="37" spans="1:27" ht="15" customHeight="1" thickBot="1" x14ac:dyDescent="0.35">
      <c r="A37" s="784"/>
      <c r="B37" s="258" t="str">
        <f t="shared" si="3"/>
        <v>Monthly kWh</v>
      </c>
      <c r="C37" s="259">
        <f>SUM(C23:C36)</f>
        <v>0</v>
      </c>
      <c r="D37" s="259">
        <f t="shared" ref="D37:AA37" si="17">SUM(D23:D36)</f>
        <v>302763</v>
      </c>
      <c r="E37" s="259">
        <f t="shared" si="17"/>
        <v>3357011</v>
      </c>
      <c r="F37" s="259">
        <f t="shared" si="17"/>
        <v>3734515</v>
      </c>
      <c r="G37" s="259">
        <f t="shared" si="17"/>
        <v>4760369</v>
      </c>
      <c r="H37" s="259">
        <f t="shared" si="17"/>
        <v>5505088</v>
      </c>
      <c r="I37" s="259">
        <f t="shared" si="17"/>
        <v>7142096</v>
      </c>
      <c r="J37" s="259">
        <f t="shared" si="17"/>
        <v>8063224</v>
      </c>
      <c r="K37" s="259">
        <f t="shared" si="17"/>
        <v>8775492</v>
      </c>
      <c r="L37" s="259">
        <f t="shared" si="17"/>
        <v>11930628</v>
      </c>
      <c r="M37" s="259">
        <f t="shared" si="17"/>
        <v>14310958.68645996</v>
      </c>
      <c r="N37" s="259">
        <f t="shared" si="17"/>
        <v>24499711.485710565</v>
      </c>
      <c r="O37" s="259">
        <f t="shared" si="17"/>
        <v>24499711.485710565</v>
      </c>
      <c r="P37" s="259">
        <f t="shared" si="17"/>
        <v>24499711.485710565</v>
      </c>
      <c r="Q37" s="259">
        <f t="shared" si="17"/>
        <v>24499711.485710565</v>
      </c>
      <c r="R37" s="259">
        <f t="shared" si="17"/>
        <v>24499711.485710565</v>
      </c>
      <c r="S37" s="259">
        <f t="shared" si="17"/>
        <v>24499711.485710565</v>
      </c>
      <c r="T37" s="259">
        <f t="shared" si="17"/>
        <v>24499711.485710565</v>
      </c>
      <c r="U37" s="259">
        <f t="shared" si="17"/>
        <v>24499711.485710565</v>
      </c>
      <c r="V37" s="259">
        <f t="shared" si="17"/>
        <v>24499711.485710565</v>
      </c>
      <c r="W37" s="259">
        <f t="shared" si="17"/>
        <v>24499711.485710565</v>
      </c>
      <c r="X37" s="259">
        <f t="shared" si="17"/>
        <v>24499711.485710565</v>
      </c>
      <c r="Y37" s="259">
        <f t="shared" si="17"/>
        <v>24499711.485710565</v>
      </c>
      <c r="Z37" s="259">
        <f t="shared" si="17"/>
        <v>24499711.485710565</v>
      </c>
      <c r="AA37" s="259">
        <f t="shared" si="17"/>
        <v>24499711.485710565</v>
      </c>
    </row>
    <row r="38" spans="1:27" s="42" customFormat="1" x14ac:dyDescent="0.3">
      <c r="A38" s="8"/>
      <c r="B38" s="285"/>
      <c r="C38" s="9"/>
      <c r="D38" s="285"/>
      <c r="E38" s="9"/>
      <c r="F38" s="285"/>
      <c r="G38" s="285"/>
      <c r="H38" s="9"/>
      <c r="I38" s="285"/>
      <c r="J38" s="285"/>
      <c r="K38" s="9"/>
      <c r="L38" s="285"/>
      <c r="M38" s="285"/>
      <c r="N38" s="364" t="s">
        <v>223</v>
      </c>
      <c r="O38" s="363">
        <f>SUM(C5:N18)</f>
        <v>24499711.485710572</v>
      </c>
      <c r="P38" s="285"/>
      <c r="Q38" s="9"/>
      <c r="R38" s="285"/>
      <c r="S38" s="285"/>
      <c r="T38" s="9"/>
      <c r="U38" s="285"/>
      <c r="V38" s="285"/>
      <c r="W38" s="9"/>
      <c r="X38" s="285"/>
      <c r="Y38" s="285"/>
      <c r="Z38" s="9"/>
      <c r="AA38" s="285"/>
    </row>
    <row r="39" spans="1:27" s="42" customFormat="1" ht="15" thickBot="1" x14ac:dyDescent="0.35">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row>
    <row r="40" spans="1:27" ht="16.2" thickBot="1" x14ac:dyDescent="0.35">
      <c r="A40" s="785" t="s">
        <v>16</v>
      </c>
      <c r="B40" s="17" t="s">
        <v>10</v>
      </c>
      <c r="C40" s="158">
        <f>C$4</f>
        <v>44197</v>
      </c>
      <c r="D40" s="158">
        <f t="shared" ref="D40:AA40" si="18">D$4</f>
        <v>44228</v>
      </c>
      <c r="E40" s="158">
        <f t="shared" si="18"/>
        <v>44256</v>
      </c>
      <c r="F40" s="158">
        <f t="shared" si="18"/>
        <v>44287</v>
      </c>
      <c r="G40" s="158">
        <f t="shared" si="18"/>
        <v>44317</v>
      </c>
      <c r="H40" s="158">
        <f t="shared" si="18"/>
        <v>44348</v>
      </c>
      <c r="I40" s="158">
        <f t="shared" si="18"/>
        <v>44378</v>
      </c>
      <c r="J40" s="158">
        <f t="shared" si="18"/>
        <v>44409</v>
      </c>
      <c r="K40" s="158">
        <f t="shared" si="18"/>
        <v>44440</v>
      </c>
      <c r="L40" s="158">
        <f t="shared" si="18"/>
        <v>44470</v>
      </c>
      <c r="M40" s="158">
        <f t="shared" si="18"/>
        <v>44501</v>
      </c>
      <c r="N40" s="158">
        <f t="shared" si="18"/>
        <v>44531</v>
      </c>
      <c r="O40" s="158">
        <f t="shared" si="18"/>
        <v>44562</v>
      </c>
      <c r="P40" s="158">
        <f t="shared" si="18"/>
        <v>44593</v>
      </c>
      <c r="Q40" s="158">
        <f t="shared" si="18"/>
        <v>44621</v>
      </c>
      <c r="R40" s="158">
        <f t="shared" si="18"/>
        <v>44652</v>
      </c>
      <c r="S40" s="158">
        <f t="shared" si="18"/>
        <v>44682</v>
      </c>
      <c r="T40" s="158">
        <f t="shared" si="18"/>
        <v>44713</v>
      </c>
      <c r="U40" s="158">
        <f t="shared" si="18"/>
        <v>44743</v>
      </c>
      <c r="V40" s="158">
        <f t="shared" si="18"/>
        <v>44774</v>
      </c>
      <c r="W40" s="158">
        <f t="shared" si="18"/>
        <v>44805</v>
      </c>
      <c r="X40" s="158">
        <f t="shared" si="18"/>
        <v>44835</v>
      </c>
      <c r="Y40" s="158">
        <f t="shared" si="18"/>
        <v>44866</v>
      </c>
      <c r="Z40" s="158">
        <f t="shared" si="18"/>
        <v>44896</v>
      </c>
      <c r="AA40" s="158">
        <f t="shared" si="18"/>
        <v>44927</v>
      </c>
    </row>
    <row r="41" spans="1:27" ht="15" customHeight="1" x14ac:dyDescent="0.3">
      <c r="A41" s="786"/>
      <c r="B41" s="11" t="str">
        <f t="shared" ref="B41:B55" si="19">B23</f>
        <v>Air Comp</v>
      </c>
      <c r="C41" s="3">
        <v>0</v>
      </c>
      <c r="D41" s="3">
        <v>0</v>
      </c>
      <c r="E41" s="3">
        <v>0</v>
      </c>
      <c r="F41" s="3">
        <v>0</v>
      </c>
      <c r="G41" s="3">
        <f>F41</f>
        <v>0</v>
      </c>
      <c r="H41" s="3">
        <f t="shared" ref="H41:AA41" si="20">G41</f>
        <v>0</v>
      </c>
      <c r="I41" s="3">
        <f t="shared" si="20"/>
        <v>0</v>
      </c>
      <c r="J41" s="3">
        <f t="shared" si="20"/>
        <v>0</v>
      </c>
      <c r="K41" s="3">
        <f t="shared" si="20"/>
        <v>0</v>
      </c>
      <c r="L41" s="3">
        <f t="shared" si="20"/>
        <v>0</v>
      </c>
      <c r="M41" s="3">
        <f t="shared" si="20"/>
        <v>0</v>
      </c>
      <c r="N41" s="3">
        <f t="shared" si="20"/>
        <v>0</v>
      </c>
      <c r="O41" s="3">
        <f t="shared" si="20"/>
        <v>0</v>
      </c>
      <c r="P41" s="3">
        <f t="shared" si="20"/>
        <v>0</v>
      </c>
      <c r="Q41" s="445">
        <v>233369</v>
      </c>
      <c r="R41" s="3">
        <f t="shared" si="20"/>
        <v>233369</v>
      </c>
      <c r="S41" s="3">
        <f t="shared" si="20"/>
        <v>233369</v>
      </c>
      <c r="T41" s="3">
        <f t="shared" si="20"/>
        <v>233369</v>
      </c>
      <c r="U41" s="3">
        <f t="shared" si="20"/>
        <v>233369</v>
      </c>
      <c r="V41" s="3">
        <f t="shared" si="20"/>
        <v>233369</v>
      </c>
      <c r="W41" s="3">
        <f t="shared" si="20"/>
        <v>233369</v>
      </c>
      <c r="X41" s="3">
        <f t="shared" si="20"/>
        <v>233369</v>
      </c>
      <c r="Y41" s="3">
        <f t="shared" si="20"/>
        <v>233369</v>
      </c>
      <c r="Z41" s="3">
        <f t="shared" si="20"/>
        <v>233369</v>
      </c>
      <c r="AA41" s="3">
        <f t="shared" si="20"/>
        <v>233369</v>
      </c>
    </row>
    <row r="42" spans="1:27" x14ac:dyDescent="0.3">
      <c r="A42" s="786"/>
      <c r="B42" s="12" t="str">
        <f t="shared" si="19"/>
        <v>Building Shell</v>
      </c>
      <c r="C42" s="3">
        <v>0</v>
      </c>
      <c r="D42" s="3">
        <v>0</v>
      </c>
      <c r="E42" s="3">
        <v>0</v>
      </c>
      <c r="F42" s="3">
        <v>0</v>
      </c>
      <c r="G42" s="3">
        <f t="shared" ref="G42:AA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445">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row>
    <row r="43" spans="1:27" x14ac:dyDescent="0.3">
      <c r="A43" s="786"/>
      <c r="B43" s="11" t="str">
        <f t="shared" si="19"/>
        <v>Cooking</v>
      </c>
      <c r="C43" s="3">
        <v>0</v>
      </c>
      <c r="D43" s="3">
        <v>0</v>
      </c>
      <c r="E43" s="3">
        <v>0</v>
      </c>
      <c r="F43" s="3">
        <v>0</v>
      </c>
      <c r="G43" s="3">
        <f t="shared" ref="G43:AA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445">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row>
    <row r="44" spans="1:27" x14ac:dyDescent="0.3">
      <c r="A44" s="786"/>
      <c r="B44" s="11" t="str">
        <f t="shared" si="19"/>
        <v>Cooling</v>
      </c>
      <c r="C44" s="3">
        <v>0</v>
      </c>
      <c r="D44" s="3">
        <v>0</v>
      </c>
      <c r="E44" s="3">
        <v>0</v>
      </c>
      <c r="F44" s="3">
        <v>0</v>
      </c>
      <c r="G44" s="3">
        <f t="shared" ref="G44:AA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445">
        <v>1500691</v>
      </c>
      <c r="R44" s="3">
        <f t="shared" si="23"/>
        <v>1500691</v>
      </c>
      <c r="S44" s="3">
        <f t="shared" si="23"/>
        <v>1500691</v>
      </c>
      <c r="T44" s="3">
        <f t="shared" si="23"/>
        <v>1500691</v>
      </c>
      <c r="U44" s="3">
        <f t="shared" si="23"/>
        <v>1500691</v>
      </c>
      <c r="V44" s="3">
        <f t="shared" si="23"/>
        <v>1500691</v>
      </c>
      <c r="W44" s="3">
        <f t="shared" si="23"/>
        <v>1500691</v>
      </c>
      <c r="X44" s="3">
        <f t="shared" si="23"/>
        <v>1500691</v>
      </c>
      <c r="Y44" s="3">
        <f t="shared" si="23"/>
        <v>1500691</v>
      </c>
      <c r="Z44" s="3">
        <f t="shared" si="23"/>
        <v>1500691</v>
      </c>
      <c r="AA44" s="3">
        <f t="shared" si="23"/>
        <v>1500691</v>
      </c>
    </row>
    <row r="45" spans="1:27" x14ac:dyDescent="0.3">
      <c r="A45" s="786"/>
      <c r="B45" s="12" t="str">
        <f t="shared" si="19"/>
        <v>Ext Lighting</v>
      </c>
      <c r="C45" s="3">
        <v>0</v>
      </c>
      <c r="D45" s="3">
        <v>0</v>
      </c>
      <c r="E45" s="3">
        <v>0</v>
      </c>
      <c r="F45" s="3">
        <v>0</v>
      </c>
      <c r="G45" s="3">
        <f t="shared" ref="G45:AA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445">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row>
    <row r="46" spans="1:27" x14ac:dyDescent="0.3">
      <c r="A46" s="786"/>
      <c r="B46" s="11" t="str">
        <f t="shared" si="19"/>
        <v>Heating</v>
      </c>
      <c r="C46" s="3">
        <v>0</v>
      </c>
      <c r="D46" s="3">
        <v>0</v>
      </c>
      <c r="E46" s="3">
        <v>0</v>
      </c>
      <c r="F46" s="3">
        <v>0</v>
      </c>
      <c r="G46" s="3">
        <f t="shared" ref="G46:AA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445">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row>
    <row r="47" spans="1:27" x14ac:dyDescent="0.3">
      <c r="A47" s="786"/>
      <c r="B47" s="11" t="str">
        <f t="shared" si="19"/>
        <v>HVAC</v>
      </c>
      <c r="C47" s="3">
        <v>0</v>
      </c>
      <c r="D47" s="3">
        <v>0</v>
      </c>
      <c r="E47" s="3">
        <v>0</v>
      </c>
      <c r="F47" s="3">
        <v>0</v>
      </c>
      <c r="G47" s="3">
        <f t="shared" ref="G47:AA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445">
        <v>192201</v>
      </c>
      <c r="R47" s="3">
        <f t="shared" si="26"/>
        <v>192201</v>
      </c>
      <c r="S47" s="3">
        <f t="shared" si="26"/>
        <v>192201</v>
      </c>
      <c r="T47" s="3">
        <f t="shared" si="26"/>
        <v>192201</v>
      </c>
      <c r="U47" s="3">
        <f t="shared" si="26"/>
        <v>192201</v>
      </c>
      <c r="V47" s="3">
        <f t="shared" si="26"/>
        <v>192201</v>
      </c>
      <c r="W47" s="3">
        <f t="shared" si="26"/>
        <v>192201</v>
      </c>
      <c r="X47" s="3">
        <f t="shared" si="26"/>
        <v>192201</v>
      </c>
      <c r="Y47" s="3">
        <f t="shared" si="26"/>
        <v>192201</v>
      </c>
      <c r="Z47" s="3">
        <f t="shared" si="26"/>
        <v>192201</v>
      </c>
      <c r="AA47" s="3">
        <f t="shared" si="26"/>
        <v>192201</v>
      </c>
    </row>
    <row r="48" spans="1:27" x14ac:dyDescent="0.3">
      <c r="A48" s="786"/>
      <c r="B48" s="11" t="str">
        <f t="shared" si="19"/>
        <v>Lighting</v>
      </c>
      <c r="C48" s="3">
        <v>0</v>
      </c>
      <c r="D48" s="3">
        <v>0</v>
      </c>
      <c r="E48" s="3">
        <v>0</v>
      </c>
      <c r="F48" s="3">
        <v>0</v>
      </c>
      <c r="G48" s="3">
        <f t="shared" ref="G48:AA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445">
        <v>6819236</v>
      </c>
      <c r="R48" s="3">
        <f t="shared" si="27"/>
        <v>6819236</v>
      </c>
      <c r="S48" s="3">
        <f t="shared" si="27"/>
        <v>6819236</v>
      </c>
      <c r="T48" s="3">
        <f t="shared" si="27"/>
        <v>6819236</v>
      </c>
      <c r="U48" s="3">
        <f t="shared" si="27"/>
        <v>6819236</v>
      </c>
      <c r="V48" s="3">
        <f t="shared" si="27"/>
        <v>6819236</v>
      </c>
      <c r="W48" s="3">
        <f t="shared" si="27"/>
        <v>6819236</v>
      </c>
      <c r="X48" s="3">
        <f t="shared" si="27"/>
        <v>6819236</v>
      </c>
      <c r="Y48" s="3">
        <f t="shared" si="27"/>
        <v>6819236</v>
      </c>
      <c r="Z48" s="3">
        <f t="shared" si="27"/>
        <v>6819236</v>
      </c>
      <c r="AA48" s="3">
        <f t="shared" si="27"/>
        <v>6819236</v>
      </c>
    </row>
    <row r="49" spans="1:27" x14ac:dyDescent="0.3">
      <c r="A49" s="786"/>
      <c r="B49" s="11" t="str">
        <f t="shared" si="19"/>
        <v>Miscellaneous</v>
      </c>
      <c r="C49" s="3">
        <v>0</v>
      </c>
      <c r="D49" s="3">
        <v>0</v>
      </c>
      <c r="E49" s="3">
        <v>0</v>
      </c>
      <c r="F49" s="3">
        <v>0</v>
      </c>
      <c r="G49" s="3">
        <f t="shared" ref="G49:AA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445">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row>
    <row r="50" spans="1:27" ht="15" customHeight="1" x14ac:dyDescent="0.3">
      <c r="A50" s="786"/>
      <c r="B50" s="11" t="str">
        <f t="shared" si="19"/>
        <v>Motors</v>
      </c>
      <c r="C50" s="3">
        <v>0</v>
      </c>
      <c r="D50" s="3">
        <v>0</v>
      </c>
      <c r="E50" s="3">
        <v>0</v>
      </c>
      <c r="F50" s="3">
        <v>0</v>
      </c>
      <c r="G50" s="3">
        <f t="shared" ref="G50:AA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445">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row>
    <row r="51" spans="1:27" x14ac:dyDescent="0.3">
      <c r="A51" s="786"/>
      <c r="B51" s="11" t="str">
        <f t="shared" si="19"/>
        <v>Process</v>
      </c>
      <c r="C51" s="3">
        <v>0</v>
      </c>
      <c r="D51" s="3">
        <v>0</v>
      </c>
      <c r="E51" s="3">
        <v>0</v>
      </c>
      <c r="F51" s="3">
        <v>0</v>
      </c>
      <c r="G51" s="3">
        <f t="shared" ref="G51:AA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445">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row>
    <row r="52" spans="1:27" x14ac:dyDescent="0.3">
      <c r="A52" s="786"/>
      <c r="B52" s="11" t="str">
        <f t="shared" si="19"/>
        <v>Refrigeration</v>
      </c>
      <c r="C52" s="3">
        <v>0</v>
      </c>
      <c r="D52" s="3">
        <v>0</v>
      </c>
      <c r="E52" s="3">
        <v>0</v>
      </c>
      <c r="F52" s="3">
        <v>0</v>
      </c>
      <c r="G52" s="3">
        <f t="shared" ref="G52:AA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445">
        <v>29995</v>
      </c>
      <c r="R52" s="3">
        <f t="shared" si="31"/>
        <v>29995</v>
      </c>
      <c r="S52" s="3">
        <f t="shared" si="31"/>
        <v>29995</v>
      </c>
      <c r="T52" s="3">
        <f t="shared" si="31"/>
        <v>29995</v>
      </c>
      <c r="U52" s="3">
        <f t="shared" si="31"/>
        <v>29995</v>
      </c>
      <c r="V52" s="3">
        <f t="shared" si="31"/>
        <v>29995</v>
      </c>
      <c r="W52" s="3">
        <f t="shared" si="31"/>
        <v>29995</v>
      </c>
      <c r="X52" s="3">
        <f t="shared" si="31"/>
        <v>29995</v>
      </c>
      <c r="Y52" s="3">
        <f t="shared" si="31"/>
        <v>29995</v>
      </c>
      <c r="Z52" s="3">
        <f t="shared" si="31"/>
        <v>29995</v>
      </c>
      <c r="AA52" s="3">
        <f t="shared" si="31"/>
        <v>29995</v>
      </c>
    </row>
    <row r="53" spans="1:27" x14ac:dyDescent="0.3">
      <c r="A53" s="786"/>
      <c r="B53" s="11" t="str">
        <f t="shared" si="19"/>
        <v>Water Heating</v>
      </c>
      <c r="C53" s="3">
        <v>0</v>
      </c>
      <c r="D53" s="3">
        <v>0</v>
      </c>
      <c r="E53" s="3">
        <v>0</v>
      </c>
      <c r="F53" s="3">
        <v>0</v>
      </c>
      <c r="G53" s="3">
        <f t="shared" ref="G53:AA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445">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row>
    <row r="54" spans="1:27" ht="15" customHeight="1" x14ac:dyDescent="0.3">
      <c r="A54" s="786"/>
      <c r="B54" s="11" t="str">
        <f t="shared" si="19"/>
        <v xml:space="preserve"> </v>
      </c>
      <c r="C54" s="3"/>
      <c r="D54" s="3"/>
      <c r="E54" s="3"/>
      <c r="F54" s="3"/>
      <c r="G54" s="3"/>
      <c r="H54" s="3"/>
      <c r="I54" s="3"/>
      <c r="J54" s="3"/>
      <c r="K54" s="3"/>
      <c r="L54" s="3"/>
      <c r="M54" s="3"/>
      <c r="N54" s="3"/>
      <c r="O54" s="3"/>
      <c r="P54" s="3"/>
      <c r="Q54" s="445"/>
      <c r="R54" s="3"/>
      <c r="S54" s="3"/>
      <c r="T54" s="3"/>
      <c r="U54" s="3"/>
      <c r="V54" s="3"/>
      <c r="W54" s="3"/>
      <c r="X54" s="3"/>
      <c r="Y54" s="3"/>
      <c r="Z54" s="3"/>
      <c r="AA54" s="3"/>
    </row>
    <row r="55" spans="1:27" ht="15" customHeight="1" thickBot="1" x14ac:dyDescent="0.35">
      <c r="A55" s="787"/>
      <c r="B55" s="258" t="str">
        <f t="shared" si="19"/>
        <v>Monthly kWh</v>
      </c>
      <c r="C55" s="259">
        <f>SUM(C41:C54)</f>
        <v>0</v>
      </c>
      <c r="D55" s="259">
        <f t="shared" ref="D55:AA55" si="33">SUM(D41:D54)</f>
        <v>0</v>
      </c>
      <c r="E55" s="259">
        <f t="shared" si="33"/>
        <v>0</v>
      </c>
      <c r="F55" s="259">
        <f t="shared" si="33"/>
        <v>0</v>
      </c>
      <c r="G55" s="259">
        <f t="shared" si="33"/>
        <v>0</v>
      </c>
      <c r="H55" s="259">
        <f t="shared" si="33"/>
        <v>0</v>
      </c>
      <c r="I55" s="259">
        <f t="shared" si="33"/>
        <v>0</v>
      </c>
      <c r="J55" s="259">
        <f t="shared" si="33"/>
        <v>0</v>
      </c>
      <c r="K55" s="259">
        <f t="shared" si="33"/>
        <v>0</v>
      </c>
      <c r="L55" s="259">
        <f t="shared" si="33"/>
        <v>0</v>
      </c>
      <c r="M55" s="259">
        <f t="shared" si="33"/>
        <v>0</v>
      </c>
      <c r="N55" s="259">
        <f t="shared" si="33"/>
        <v>0</v>
      </c>
      <c r="O55" s="259">
        <f t="shared" si="33"/>
        <v>0</v>
      </c>
      <c r="P55" s="259">
        <f t="shared" si="33"/>
        <v>0</v>
      </c>
      <c r="Q55" s="259">
        <f t="shared" si="33"/>
        <v>8775492</v>
      </c>
      <c r="R55" s="259">
        <f t="shared" si="33"/>
        <v>8775492</v>
      </c>
      <c r="S55" s="259">
        <f t="shared" si="33"/>
        <v>8775492</v>
      </c>
      <c r="T55" s="259">
        <f t="shared" si="33"/>
        <v>8775492</v>
      </c>
      <c r="U55" s="259">
        <f t="shared" si="33"/>
        <v>8775492</v>
      </c>
      <c r="V55" s="259">
        <f t="shared" si="33"/>
        <v>8775492</v>
      </c>
      <c r="W55" s="259">
        <f t="shared" si="33"/>
        <v>8775492</v>
      </c>
      <c r="X55" s="259">
        <f t="shared" si="33"/>
        <v>8775492</v>
      </c>
      <c r="Y55" s="259">
        <f t="shared" si="33"/>
        <v>8775492</v>
      </c>
      <c r="Z55" s="259">
        <f t="shared" si="33"/>
        <v>8775492</v>
      </c>
      <c r="AA55" s="259">
        <f t="shared" si="33"/>
        <v>8775492</v>
      </c>
    </row>
    <row r="56" spans="1:27" s="42" customFormat="1" x14ac:dyDescent="0.3">
      <c r="A56" s="8"/>
      <c r="B56" s="285"/>
      <c r="C56" s="9"/>
      <c r="D56" s="285"/>
      <c r="E56" s="9"/>
      <c r="F56" s="285"/>
      <c r="G56" s="285"/>
      <c r="H56" s="9"/>
      <c r="I56" s="285"/>
      <c r="J56" s="285"/>
      <c r="K56" s="9"/>
      <c r="L56" s="285"/>
      <c r="M56" s="285"/>
      <c r="N56" s="9"/>
      <c r="O56" s="285"/>
      <c r="P56" s="285"/>
      <c r="Q56" s="9"/>
      <c r="R56" s="285"/>
      <c r="S56" s="285"/>
      <c r="T56" s="9"/>
      <c r="U56" s="285"/>
      <c r="V56" s="285"/>
      <c r="W56" s="9"/>
      <c r="X56" s="285"/>
      <c r="Y56" s="285"/>
      <c r="Z56" s="9"/>
      <c r="AA56" s="285"/>
    </row>
    <row r="57" spans="1:27" s="42" customFormat="1" ht="15" thickBot="1" x14ac:dyDescent="0.35">
      <c r="A57" s="225" t="s">
        <v>191</v>
      </c>
      <c r="B57" s="225"/>
      <c r="C57" s="225"/>
      <c r="D57" s="225"/>
      <c r="E57" s="225"/>
      <c r="F57" s="225"/>
      <c r="G57" s="225"/>
      <c r="H57" s="225"/>
      <c r="I57" s="225"/>
      <c r="J57" s="225"/>
      <c r="K57" s="142"/>
      <c r="L57" s="142"/>
      <c r="M57" s="142"/>
      <c r="N57" s="142"/>
      <c r="O57" s="142"/>
      <c r="P57" s="142"/>
      <c r="Q57" s="142"/>
      <c r="R57" s="142"/>
      <c r="S57" s="142"/>
      <c r="T57" s="142"/>
      <c r="U57" s="142"/>
      <c r="V57" s="142"/>
      <c r="W57" s="142"/>
      <c r="X57" s="142"/>
      <c r="Y57" s="142"/>
      <c r="Z57" s="142"/>
      <c r="AA57" s="142"/>
    </row>
    <row r="58" spans="1:27" ht="16.2" thickBot="1" x14ac:dyDescent="0.35">
      <c r="A58" s="788" t="s">
        <v>17</v>
      </c>
      <c r="B58" s="17" t="s">
        <v>10</v>
      </c>
      <c r="C58" s="158">
        <f>C$4</f>
        <v>44197</v>
      </c>
      <c r="D58" s="158">
        <f t="shared" ref="D58:AA58" si="34">D$4</f>
        <v>44228</v>
      </c>
      <c r="E58" s="158">
        <f t="shared" si="34"/>
        <v>44256</v>
      </c>
      <c r="F58" s="158">
        <f t="shared" si="34"/>
        <v>44287</v>
      </c>
      <c r="G58" s="158">
        <f t="shared" si="34"/>
        <v>44317</v>
      </c>
      <c r="H58" s="158">
        <f t="shared" si="34"/>
        <v>44348</v>
      </c>
      <c r="I58" s="158">
        <f t="shared" si="34"/>
        <v>44378</v>
      </c>
      <c r="J58" s="158">
        <f t="shared" si="34"/>
        <v>44409</v>
      </c>
      <c r="K58" s="158">
        <f t="shared" si="34"/>
        <v>44440</v>
      </c>
      <c r="L58" s="158">
        <f t="shared" si="34"/>
        <v>44470</v>
      </c>
      <c r="M58" s="158">
        <f t="shared" si="34"/>
        <v>44501</v>
      </c>
      <c r="N58" s="158">
        <f t="shared" si="34"/>
        <v>44531</v>
      </c>
      <c r="O58" s="158">
        <f t="shared" si="34"/>
        <v>44562</v>
      </c>
      <c r="P58" s="158">
        <f t="shared" si="34"/>
        <v>44593</v>
      </c>
      <c r="Q58" s="158">
        <f t="shared" si="34"/>
        <v>44621</v>
      </c>
      <c r="R58" s="158">
        <f t="shared" si="34"/>
        <v>44652</v>
      </c>
      <c r="S58" s="158">
        <f t="shared" si="34"/>
        <v>44682</v>
      </c>
      <c r="T58" s="158">
        <f t="shared" si="34"/>
        <v>44713</v>
      </c>
      <c r="U58" s="158">
        <f t="shared" si="34"/>
        <v>44743</v>
      </c>
      <c r="V58" s="158">
        <f t="shared" si="34"/>
        <v>44774</v>
      </c>
      <c r="W58" s="158">
        <f t="shared" si="34"/>
        <v>44805</v>
      </c>
      <c r="X58" s="158">
        <f t="shared" si="34"/>
        <v>44835</v>
      </c>
      <c r="Y58" s="158">
        <f t="shared" si="34"/>
        <v>44866</v>
      </c>
      <c r="Z58" s="158">
        <f t="shared" si="34"/>
        <v>44896</v>
      </c>
      <c r="AA58" s="158">
        <f t="shared" si="34"/>
        <v>44927</v>
      </c>
    </row>
    <row r="59" spans="1:27" ht="15" customHeight="1" x14ac:dyDescent="0.3">
      <c r="A59" s="789"/>
      <c r="B59" s="13" t="str">
        <f t="shared" ref="B59:B72" si="35">B41</f>
        <v>Air Comp</v>
      </c>
      <c r="C59" s="26">
        <f>IF(C23=0,0,(C5*0.5)-C41)*C78*C93*C$2</f>
        <v>0</v>
      </c>
      <c r="D59" s="26">
        <f>IF(D23=0,0,((D5*0.5)+C23-D41)*D78*D93*D$2)</f>
        <v>0</v>
      </c>
      <c r="E59" s="26">
        <f t="shared" ref="E59:AA60" si="36">IF(E23=0,0,((E5*0.5)+D23-E41)*E78*E93*E$2)</f>
        <v>0</v>
      </c>
      <c r="F59" s="26">
        <f t="shared" si="36"/>
        <v>0</v>
      </c>
      <c r="G59" s="26">
        <f t="shared" si="36"/>
        <v>0</v>
      </c>
      <c r="H59" s="26">
        <f t="shared" si="36"/>
        <v>516.97157729361743</v>
      </c>
      <c r="I59" s="26">
        <f t="shared" si="36"/>
        <v>1059.5742670134159</v>
      </c>
      <c r="J59" s="26">
        <f t="shared" si="36"/>
        <v>1104.8219849030859</v>
      </c>
      <c r="K59" s="26">
        <f t="shared" si="36"/>
        <v>1058.4458261177185</v>
      </c>
      <c r="L59" s="26">
        <f t="shared" si="36"/>
        <v>604.14983207820069</v>
      </c>
      <c r="M59" s="26">
        <f t="shared" si="36"/>
        <v>853.27080532743514</v>
      </c>
      <c r="N59" s="26">
        <f t="shared" si="36"/>
        <v>1967.510799629332</v>
      </c>
      <c r="O59" s="26">
        <f t="shared" si="36"/>
        <v>2994.8730062330424</v>
      </c>
      <c r="P59" s="26">
        <f t="shared" si="36"/>
        <v>2793.1350580404419</v>
      </c>
      <c r="Q59" s="26">
        <f t="shared" si="36"/>
        <v>2567.3246038800644</v>
      </c>
      <c r="R59" s="26">
        <f t="shared" si="36"/>
        <v>2410.0505761197351</v>
      </c>
      <c r="S59" s="26">
        <f t="shared" si="36"/>
        <v>2762.1368018007829</v>
      </c>
      <c r="T59" s="26">
        <f t="shared" si="36"/>
        <v>4849.240850422475</v>
      </c>
      <c r="U59" s="26">
        <f t="shared" si="36"/>
        <v>4833.1041693452971</v>
      </c>
      <c r="V59" s="26">
        <f t="shared" si="36"/>
        <v>4904.918337368711</v>
      </c>
      <c r="W59" s="26">
        <f t="shared" si="36"/>
        <v>4699.0288142135159</v>
      </c>
      <c r="X59" s="26">
        <f t="shared" si="36"/>
        <v>2682.1566101787275</v>
      </c>
      <c r="Y59" s="26">
        <f t="shared" si="36"/>
        <v>2615.6503278606783</v>
      </c>
      <c r="Z59" s="26">
        <f t="shared" si="36"/>
        <v>2381.3474002671828</v>
      </c>
      <c r="AA59" s="26">
        <f t="shared" si="36"/>
        <v>2444.2998763064779</v>
      </c>
    </row>
    <row r="60" spans="1:27" ht="15.6" x14ac:dyDescent="0.3">
      <c r="A60" s="789"/>
      <c r="B60" s="13" t="str">
        <f t="shared" si="35"/>
        <v>Building Shell</v>
      </c>
      <c r="C60" s="26">
        <f t="shared" ref="C60:C71" si="37">IF(C24=0,0,(C6*0.5)-C42)*C79*C94*C$2</f>
        <v>0</v>
      </c>
      <c r="D60" s="26">
        <f t="shared" ref="D60:S71" si="38">IF(D24=0,0,((D6*0.5)+C24-D42)*D79*D94*D$2)</f>
        <v>0</v>
      </c>
      <c r="E60" s="26">
        <f t="shared" si="38"/>
        <v>0</v>
      </c>
      <c r="F60" s="26">
        <f t="shared" si="38"/>
        <v>0</v>
      </c>
      <c r="G60" s="26">
        <f t="shared" si="38"/>
        <v>0</v>
      </c>
      <c r="H60" s="26">
        <f t="shared" si="38"/>
        <v>0</v>
      </c>
      <c r="I60" s="26">
        <f t="shared" si="38"/>
        <v>0</v>
      </c>
      <c r="J60" s="26">
        <f t="shared" si="38"/>
        <v>0</v>
      </c>
      <c r="K60" s="26">
        <f t="shared" si="38"/>
        <v>0</v>
      </c>
      <c r="L60" s="26">
        <f t="shared" si="38"/>
        <v>0</v>
      </c>
      <c r="M60" s="26">
        <f t="shared" si="38"/>
        <v>0.75801695157739324</v>
      </c>
      <c r="N60" s="26">
        <f t="shared" si="38"/>
        <v>7.3358140329462485</v>
      </c>
      <c r="O60" s="26">
        <f t="shared" si="38"/>
        <v>13.823952214947012</v>
      </c>
      <c r="P60" s="26">
        <f t="shared" si="38"/>
        <v>11.349972172134907</v>
      </c>
      <c r="Q60" s="26">
        <f t="shared" si="38"/>
        <v>9.0948955671530562</v>
      </c>
      <c r="R60" s="26">
        <f t="shared" si="38"/>
        <v>4.5771985253680985</v>
      </c>
      <c r="S60" s="26">
        <f t="shared" si="38"/>
        <v>6.7948571319464586</v>
      </c>
      <c r="T60" s="26">
        <f t="shared" si="36"/>
        <v>31.382386283868463</v>
      </c>
      <c r="U60" s="26">
        <f t="shared" si="36"/>
        <v>38.679252096468176</v>
      </c>
      <c r="V60" s="26">
        <f t="shared" si="36"/>
        <v>38.105001324320476</v>
      </c>
      <c r="W60" s="26">
        <f t="shared" si="36"/>
        <v>16.771754372635101</v>
      </c>
      <c r="X60" s="26">
        <f t="shared" si="36"/>
        <v>4.5741916702709462</v>
      </c>
      <c r="Y60" s="26">
        <f t="shared" si="36"/>
        <v>7.2260329276698032</v>
      </c>
      <c r="Z60" s="26">
        <f t="shared" si="36"/>
        <v>12.127300049096466</v>
      </c>
      <c r="AA60" s="26">
        <f t="shared" si="36"/>
        <v>13.823952214947012</v>
      </c>
    </row>
    <row r="61" spans="1:27" ht="15.6" x14ac:dyDescent="0.3">
      <c r="A61" s="789"/>
      <c r="B61" s="13" t="str">
        <f t="shared" si="35"/>
        <v>Cooking</v>
      </c>
      <c r="C61" s="26">
        <f t="shared" si="37"/>
        <v>0</v>
      </c>
      <c r="D61" s="26">
        <f t="shared" si="38"/>
        <v>0</v>
      </c>
      <c r="E61" s="26">
        <f t="shared" ref="E61:AA64" si="39">IF(E25=0,0,((E7*0.5)+D25-E43)*E80*E95*E$2)</f>
        <v>0</v>
      </c>
      <c r="F61" s="26">
        <f t="shared" si="39"/>
        <v>0</v>
      </c>
      <c r="G61" s="26">
        <f t="shared" si="39"/>
        <v>0</v>
      </c>
      <c r="H61" s="26">
        <f t="shared" si="39"/>
        <v>0</v>
      </c>
      <c r="I61" s="26">
        <f t="shared" si="39"/>
        <v>0</v>
      </c>
      <c r="J61" s="26">
        <f t="shared" si="39"/>
        <v>0</v>
      </c>
      <c r="K61" s="26">
        <f t="shared" si="39"/>
        <v>0</v>
      </c>
      <c r="L61" s="26">
        <f t="shared" si="39"/>
        <v>0</v>
      </c>
      <c r="M61" s="26">
        <f t="shared" si="39"/>
        <v>1.1950597516539321</v>
      </c>
      <c r="N61" s="26">
        <f t="shared" si="39"/>
        <v>6.7809952552220398</v>
      </c>
      <c r="O61" s="26">
        <f t="shared" si="39"/>
        <v>11.682957155970801</v>
      </c>
      <c r="P61" s="26">
        <f t="shared" si="39"/>
        <v>11.030702458897876</v>
      </c>
      <c r="Q61" s="26">
        <f t="shared" si="39"/>
        <v>12.477872463809987</v>
      </c>
      <c r="R61" s="26">
        <f t="shared" si="39"/>
        <v>11.728584544286624</v>
      </c>
      <c r="S61" s="26">
        <f t="shared" si="39"/>
        <v>14.270808079774508</v>
      </c>
      <c r="T61" s="26">
        <f t="shared" si="39"/>
        <v>25.840031742379875</v>
      </c>
      <c r="U61" s="26">
        <f t="shared" si="39"/>
        <v>25.518469712144721</v>
      </c>
      <c r="V61" s="26">
        <f t="shared" si="39"/>
        <v>26.20306797470024</v>
      </c>
      <c r="W61" s="26">
        <f t="shared" si="39"/>
        <v>24.593782764265086</v>
      </c>
      <c r="X61" s="26">
        <f t="shared" si="39"/>
        <v>13.800935675950344</v>
      </c>
      <c r="Y61" s="26">
        <f t="shared" si="39"/>
        <v>13.497257058390966</v>
      </c>
      <c r="Z61" s="26">
        <f t="shared" si="39"/>
        <v>11.521705388680559</v>
      </c>
      <c r="AA61" s="26">
        <f t="shared" si="39"/>
        <v>11.682957155970801</v>
      </c>
    </row>
    <row r="62" spans="1:27" ht="15.6" x14ac:dyDescent="0.3">
      <c r="A62" s="789"/>
      <c r="B62" s="13" t="str">
        <f t="shared" si="35"/>
        <v>Cooling</v>
      </c>
      <c r="C62" s="26">
        <f t="shared" si="37"/>
        <v>0</v>
      </c>
      <c r="D62" s="26">
        <f t="shared" si="38"/>
        <v>1.1595034619999998E-2</v>
      </c>
      <c r="E62" s="26">
        <f t="shared" si="39"/>
        <v>44.380572904411196</v>
      </c>
      <c r="F62" s="26">
        <f t="shared" si="39"/>
        <v>441.60409171123501</v>
      </c>
      <c r="G62" s="26">
        <f t="shared" si="39"/>
        <v>2506.0191899692595</v>
      </c>
      <c r="H62" s="26">
        <f t="shared" si="39"/>
        <v>15988.684471740882</v>
      </c>
      <c r="I62" s="26">
        <f t="shared" si="39"/>
        <v>23390.10044588922</v>
      </c>
      <c r="J62" s="26">
        <f t="shared" si="39"/>
        <v>27591.212871875785</v>
      </c>
      <c r="K62" s="26">
        <f t="shared" si="39"/>
        <v>12457.535562990322</v>
      </c>
      <c r="L62" s="26">
        <f t="shared" si="39"/>
        <v>933.85411958474333</v>
      </c>
      <c r="M62" s="26">
        <f t="shared" si="39"/>
        <v>218.78873543102529</v>
      </c>
      <c r="N62" s="26">
        <f t="shared" si="39"/>
        <v>3.9514806543729266</v>
      </c>
      <c r="O62" s="26">
        <f t="shared" si="39"/>
        <v>0.49108012859479344</v>
      </c>
      <c r="P62" s="26">
        <f t="shared" si="39"/>
        <v>20.322122339930992</v>
      </c>
      <c r="Q62" s="26">
        <f t="shared" si="39"/>
        <v>383.77149619752225</v>
      </c>
      <c r="R62" s="26">
        <f t="shared" si="39"/>
        <v>1807.0387457167787</v>
      </c>
      <c r="S62" s="26">
        <f t="shared" si="39"/>
        <v>7991.1894712783833</v>
      </c>
      <c r="T62" s="26">
        <f t="shared" si="39"/>
        <v>43336.212932904898</v>
      </c>
      <c r="U62" s="26">
        <f t="shared" si="39"/>
        <v>53633.838796905569</v>
      </c>
      <c r="V62" s="26">
        <f t="shared" si="39"/>
        <v>52777.634558148762</v>
      </c>
      <c r="W62" s="26">
        <f t="shared" si="39"/>
        <v>22546.768236521784</v>
      </c>
      <c r="X62" s="26">
        <f t="shared" si="39"/>
        <v>1630.8032678731006</v>
      </c>
      <c r="Y62" s="26">
        <f t="shared" si="39"/>
        <v>321.46641177960089</v>
      </c>
      <c r="Z62" s="26">
        <f t="shared" si="39"/>
        <v>3.3781988912211998</v>
      </c>
      <c r="AA62" s="26">
        <f t="shared" si="39"/>
        <v>0.31444444589089349</v>
      </c>
    </row>
    <row r="63" spans="1:27" ht="15.6" x14ac:dyDescent="0.3">
      <c r="A63" s="789"/>
      <c r="B63" s="13" t="str">
        <f t="shared" si="35"/>
        <v>Ext Lighting</v>
      </c>
      <c r="C63" s="26">
        <f t="shared" si="37"/>
        <v>0</v>
      </c>
      <c r="D63" s="26">
        <f t="shared" si="38"/>
        <v>0</v>
      </c>
      <c r="E63" s="26">
        <f t="shared" si="39"/>
        <v>0</v>
      </c>
      <c r="F63" s="26">
        <f t="shared" si="39"/>
        <v>0</v>
      </c>
      <c r="G63" s="26">
        <f t="shared" si="39"/>
        <v>0</v>
      </c>
      <c r="H63" s="26">
        <f t="shared" si="39"/>
        <v>0</v>
      </c>
      <c r="I63" s="26">
        <f t="shared" si="39"/>
        <v>0</v>
      </c>
      <c r="J63" s="26">
        <f t="shared" si="39"/>
        <v>0</v>
      </c>
      <c r="K63" s="26">
        <f t="shared" si="39"/>
        <v>0</v>
      </c>
      <c r="L63" s="26">
        <f t="shared" si="39"/>
        <v>0</v>
      </c>
      <c r="M63" s="26">
        <f t="shared" si="39"/>
        <v>0</v>
      </c>
      <c r="N63" s="26">
        <f t="shared" si="39"/>
        <v>0</v>
      </c>
      <c r="O63" s="26">
        <f t="shared" si="39"/>
        <v>0</v>
      </c>
      <c r="P63" s="26">
        <f t="shared" si="39"/>
        <v>0</v>
      </c>
      <c r="Q63" s="26">
        <f t="shared" si="39"/>
        <v>0</v>
      </c>
      <c r="R63" s="26">
        <f t="shared" si="39"/>
        <v>0</v>
      </c>
      <c r="S63" s="26">
        <f t="shared" si="39"/>
        <v>0</v>
      </c>
      <c r="T63" s="26">
        <f t="shared" si="39"/>
        <v>0</v>
      </c>
      <c r="U63" s="26">
        <f t="shared" si="39"/>
        <v>0</v>
      </c>
      <c r="V63" s="26">
        <f t="shared" si="39"/>
        <v>0</v>
      </c>
      <c r="W63" s="26">
        <f t="shared" si="39"/>
        <v>0</v>
      </c>
      <c r="X63" s="26">
        <f t="shared" si="39"/>
        <v>0</v>
      </c>
      <c r="Y63" s="26">
        <f t="shared" si="39"/>
        <v>0</v>
      </c>
      <c r="Z63" s="26">
        <f t="shared" si="39"/>
        <v>0</v>
      </c>
      <c r="AA63" s="26">
        <f t="shared" si="39"/>
        <v>0</v>
      </c>
    </row>
    <row r="64" spans="1:27" ht="15.6" x14ac:dyDescent="0.3">
      <c r="A64" s="789"/>
      <c r="B64" s="13" t="str">
        <f t="shared" si="35"/>
        <v>Heating</v>
      </c>
      <c r="C64" s="26">
        <f t="shared" si="37"/>
        <v>0</v>
      </c>
      <c r="D64" s="26">
        <f t="shared" si="38"/>
        <v>0</v>
      </c>
      <c r="E64" s="26">
        <f t="shared" si="39"/>
        <v>0</v>
      </c>
      <c r="F64" s="26">
        <f t="shared" si="39"/>
        <v>0</v>
      </c>
      <c r="G64" s="26">
        <f t="shared" si="39"/>
        <v>0</v>
      </c>
      <c r="H64" s="26">
        <f t="shared" si="39"/>
        <v>0</v>
      </c>
      <c r="I64" s="26">
        <f t="shared" si="39"/>
        <v>0</v>
      </c>
      <c r="J64" s="26">
        <f t="shared" si="39"/>
        <v>0</v>
      </c>
      <c r="K64" s="26">
        <f t="shared" si="39"/>
        <v>0</v>
      </c>
      <c r="L64" s="26">
        <f t="shared" si="39"/>
        <v>0</v>
      </c>
      <c r="M64" s="26">
        <f t="shared" si="39"/>
        <v>5.8696879988311794</v>
      </c>
      <c r="N64" s="26">
        <f t="shared" si="39"/>
        <v>58.655760975460872</v>
      </c>
      <c r="O64" s="26">
        <f t="shared" si="39"/>
        <v>110.54842611684339</v>
      </c>
      <c r="P64" s="26">
        <f t="shared" si="39"/>
        <v>90.696012900954713</v>
      </c>
      <c r="Q64" s="26">
        <f t="shared" si="39"/>
        <v>70.075868914620841</v>
      </c>
      <c r="R64" s="26">
        <f t="shared" si="39"/>
        <v>29.924833626566567</v>
      </c>
      <c r="S64" s="26">
        <f t="shared" si="39"/>
        <v>12.873267822701894</v>
      </c>
      <c r="T64" s="26">
        <f t="shared" si="39"/>
        <v>2.1787809378643845</v>
      </c>
      <c r="U64" s="26">
        <f t="shared" si="39"/>
        <v>1.4654503190514798</v>
      </c>
      <c r="V64" s="26">
        <f t="shared" si="39"/>
        <v>1.7433943313047859</v>
      </c>
      <c r="W64" s="26">
        <f t="shared" si="39"/>
        <v>8.6765649455349116</v>
      </c>
      <c r="X64" s="26">
        <f t="shared" si="39"/>
        <v>29.280593031649346</v>
      </c>
      <c r="Y64" s="26">
        <f t="shared" si="39"/>
        <v>55.954630917474745</v>
      </c>
      <c r="Z64" s="26">
        <f t="shared" si="39"/>
        <v>96.967563485494509</v>
      </c>
      <c r="AA64" s="26">
        <f t="shared" si="39"/>
        <v>110.54842611684339</v>
      </c>
    </row>
    <row r="65" spans="1:29" ht="15.6" x14ac:dyDescent="0.3">
      <c r="A65" s="789"/>
      <c r="B65" s="13" t="str">
        <f t="shared" si="35"/>
        <v>HVAC</v>
      </c>
      <c r="C65" s="26">
        <f t="shared" si="37"/>
        <v>0</v>
      </c>
      <c r="D65" s="26">
        <f t="shared" si="38"/>
        <v>0</v>
      </c>
      <c r="E65" s="26">
        <f t="shared" ref="E65:AA68" si="40">IF(E29=0,0,((E11*0.5)+D29-E47)*E84*E99*E$2)</f>
        <v>0</v>
      </c>
      <c r="F65" s="26">
        <f t="shared" si="40"/>
        <v>0</v>
      </c>
      <c r="G65" s="26">
        <f t="shared" si="40"/>
        <v>0</v>
      </c>
      <c r="H65" s="26">
        <f t="shared" si="40"/>
        <v>6.7842712481544005</v>
      </c>
      <c r="I65" s="26">
        <f t="shared" si="40"/>
        <v>899.6437375896312</v>
      </c>
      <c r="J65" s="26">
        <f t="shared" si="40"/>
        <v>1756.0992443984262</v>
      </c>
      <c r="K65" s="26">
        <f t="shared" si="40"/>
        <v>796.15197845373586</v>
      </c>
      <c r="L65" s="26">
        <f t="shared" si="40"/>
        <v>610.48951289481317</v>
      </c>
      <c r="M65" s="26">
        <f t="shared" si="40"/>
        <v>2101.8250926853871</v>
      </c>
      <c r="N65" s="26">
        <f t="shared" si="40"/>
        <v>8319.4033917525649</v>
      </c>
      <c r="O65" s="26">
        <f t="shared" si="40"/>
        <v>13939.37576802345</v>
      </c>
      <c r="P65" s="26">
        <f t="shared" si="40"/>
        <v>11444.739145794581</v>
      </c>
      <c r="Q65" s="26">
        <f t="shared" si="40"/>
        <v>8726.5132744363891</v>
      </c>
      <c r="R65" s="26">
        <f t="shared" si="40"/>
        <v>4391.8023463196942</v>
      </c>
      <c r="S65" s="26">
        <f t="shared" si="40"/>
        <v>6519.6362643216789</v>
      </c>
      <c r="T65" s="26">
        <f t="shared" si="40"/>
        <v>30111.264991181612</v>
      </c>
      <c r="U65" s="26">
        <f t="shared" si="40"/>
        <v>37112.57643068886</v>
      </c>
      <c r="V65" s="26">
        <f t="shared" si="40"/>
        <v>36561.585278673811</v>
      </c>
      <c r="W65" s="26">
        <f t="shared" si="40"/>
        <v>16092.426360229336</v>
      </c>
      <c r="X65" s="26">
        <f t="shared" si="40"/>
        <v>4388.9172817550862</v>
      </c>
      <c r="Y65" s="26">
        <f t="shared" si="40"/>
        <v>6933.3475903301478</v>
      </c>
      <c r="Z65" s="26">
        <f t="shared" si="40"/>
        <v>11636.092364130431</v>
      </c>
      <c r="AA65" s="26">
        <f t="shared" si="40"/>
        <v>13264.022837666444</v>
      </c>
    </row>
    <row r="66" spans="1:29" ht="15.6" x14ac:dyDescent="0.3">
      <c r="A66" s="789"/>
      <c r="B66" s="13" t="str">
        <f t="shared" si="35"/>
        <v>Lighting</v>
      </c>
      <c r="C66" s="26">
        <f t="shared" si="37"/>
        <v>0</v>
      </c>
      <c r="D66" s="26">
        <f t="shared" si="38"/>
        <v>316.35959154398552</v>
      </c>
      <c r="E66" s="26">
        <f t="shared" si="40"/>
        <v>3602.666143024273</v>
      </c>
      <c r="F66" s="26">
        <f t="shared" si="40"/>
        <v>7059.3599427069903</v>
      </c>
      <c r="G66" s="26">
        <f t="shared" si="40"/>
        <v>10817.475982395425</v>
      </c>
      <c r="H66" s="26">
        <f t="shared" si="40"/>
        <v>18776.971975085831</v>
      </c>
      <c r="I66" s="26">
        <f t="shared" si="40"/>
        <v>27479.016226300206</v>
      </c>
      <c r="J66" s="26">
        <f t="shared" si="40"/>
        <v>26913.946279336335</v>
      </c>
      <c r="K66" s="26">
        <f t="shared" si="40"/>
        <v>30134.111790208837</v>
      </c>
      <c r="L66" s="26">
        <f t="shared" si="40"/>
        <v>24710.195931936767</v>
      </c>
      <c r="M66" s="26">
        <f t="shared" si="40"/>
        <v>23792.262177126813</v>
      </c>
      <c r="N66" s="26">
        <f t="shared" si="40"/>
        <v>27199.884670644162</v>
      </c>
      <c r="O66" s="26">
        <f t="shared" si="40"/>
        <v>37083.874220831829</v>
      </c>
      <c r="P66" s="26">
        <f t="shared" si="40"/>
        <v>28821.891240062447</v>
      </c>
      <c r="Q66" s="26">
        <f t="shared" si="40"/>
        <v>16001.714574989066</v>
      </c>
      <c r="R66" s="26">
        <f t="shared" si="40"/>
        <v>16484.963532412385</v>
      </c>
      <c r="S66" s="26">
        <f t="shared" si="40"/>
        <v>21432.387726045847</v>
      </c>
      <c r="T66" s="26">
        <f t="shared" si="40"/>
        <v>31430.66336155016</v>
      </c>
      <c r="U66" s="26">
        <f t="shared" si="40"/>
        <v>38355.018251848051</v>
      </c>
      <c r="V66" s="26">
        <f t="shared" si="40"/>
        <v>31475.946744990619</v>
      </c>
      <c r="W66" s="26">
        <f t="shared" si="40"/>
        <v>31351.421089669071</v>
      </c>
      <c r="X66" s="26">
        <f t="shared" si="40"/>
        <v>20775.710541228269</v>
      </c>
      <c r="Y66" s="26">
        <f t="shared" si="40"/>
        <v>16679.031701724671</v>
      </c>
      <c r="Z66" s="26">
        <f t="shared" si="40"/>
        <v>15573.613977931982</v>
      </c>
      <c r="AA66" s="26">
        <f t="shared" si="40"/>
        <v>18454.847392887787</v>
      </c>
    </row>
    <row r="67" spans="1:29" ht="15.6" x14ac:dyDescent="0.3">
      <c r="A67" s="789"/>
      <c r="B67" s="13" t="str">
        <f t="shared" si="35"/>
        <v>Miscellaneous</v>
      </c>
      <c r="C67" s="26">
        <f t="shared" si="37"/>
        <v>0</v>
      </c>
      <c r="D67" s="26">
        <f t="shared" si="38"/>
        <v>0</v>
      </c>
      <c r="E67" s="26">
        <f t="shared" si="40"/>
        <v>0</v>
      </c>
      <c r="F67" s="26">
        <f t="shared" si="40"/>
        <v>0</v>
      </c>
      <c r="G67" s="26">
        <f t="shared" si="40"/>
        <v>0</v>
      </c>
      <c r="H67" s="26">
        <f t="shared" si="40"/>
        <v>0</v>
      </c>
      <c r="I67" s="26">
        <f t="shared" si="40"/>
        <v>0</v>
      </c>
      <c r="J67" s="26">
        <f t="shared" si="40"/>
        <v>0</v>
      </c>
      <c r="K67" s="26">
        <f t="shared" si="40"/>
        <v>0</v>
      </c>
      <c r="L67" s="26">
        <f t="shared" si="40"/>
        <v>0</v>
      </c>
      <c r="M67" s="26">
        <f t="shared" si="40"/>
        <v>16.776550948281916</v>
      </c>
      <c r="N67" s="26">
        <f t="shared" si="40"/>
        <v>88.074656956130809</v>
      </c>
      <c r="O67" s="26">
        <f t="shared" si="40"/>
        <v>149.45088776362536</v>
      </c>
      <c r="P67" s="26">
        <f t="shared" si="40"/>
        <v>139.3837111620642</v>
      </c>
      <c r="Q67" s="26">
        <f t="shared" si="40"/>
        <v>156.97294139173152</v>
      </c>
      <c r="R67" s="26">
        <f t="shared" si="40"/>
        <v>147.35679596752121</v>
      </c>
      <c r="S67" s="26">
        <f t="shared" si="40"/>
        <v>168.88426872462375</v>
      </c>
      <c r="T67" s="26">
        <f t="shared" si="40"/>
        <v>296.49526929993067</v>
      </c>
      <c r="U67" s="26">
        <f t="shared" si="40"/>
        <v>295.50863041166667</v>
      </c>
      <c r="V67" s="26">
        <f t="shared" si="40"/>
        <v>299.8995364822112</v>
      </c>
      <c r="W67" s="26">
        <f t="shared" si="40"/>
        <v>287.31091251056102</v>
      </c>
      <c r="X67" s="26">
        <f t="shared" si="40"/>
        <v>163.99407061215518</v>
      </c>
      <c r="Y67" s="26">
        <f t="shared" si="40"/>
        <v>159.92770255697616</v>
      </c>
      <c r="Z67" s="26">
        <f t="shared" si="40"/>
        <v>145.60180871968754</v>
      </c>
      <c r="AA67" s="26">
        <f t="shared" si="40"/>
        <v>149.45088776362536</v>
      </c>
    </row>
    <row r="68" spans="1:29" ht="15.75" customHeight="1" x14ac:dyDescent="0.3">
      <c r="A68" s="789"/>
      <c r="B68" s="13" t="str">
        <f t="shared" si="35"/>
        <v>Motors</v>
      </c>
      <c r="C68" s="26">
        <f t="shared" si="37"/>
        <v>0</v>
      </c>
      <c r="D68" s="26">
        <f t="shared" si="38"/>
        <v>0</v>
      </c>
      <c r="E68" s="26">
        <f t="shared" si="40"/>
        <v>0</v>
      </c>
      <c r="F68" s="26">
        <f t="shared" si="40"/>
        <v>0</v>
      </c>
      <c r="G68" s="26">
        <f t="shared" si="40"/>
        <v>0</v>
      </c>
      <c r="H68" s="26">
        <f>IF(H32=0,0,((H14*0.5)+G32-H50)*H87*H102*H$2)</f>
        <v>0</v>
      </c>
      <c r="I68" s="26">
        <f t="shared" si="40"/>
        <v>0</v>
      </c>
      <c r="J68" s="26">
        <f t="shared" si="40"/>
        <v>0</v>
      </c>
      <c r="K68" s="26">
        <f t="shared" si="40"/>
        <v>0</v>
      </c>
      <c r="L68" s="26">
        <f t="shared" si="40"/>
        <v>0</v>
      </c>
      <c r="M68" s="26">
        <f t="shared" si="40"/>
        <v>139.04537517265476</v>
      </c>
      <c r="N68" s="26">
        <f t="shared" si="40"/>
        <v>743.28548105813491</v>
      </c>
      <c r="O68" s="26">
        <f t="shared" si="40"/>
        <v>1265.9963272911677</v>
      </c>
      <c r="P68" s="26">
        <f t="shared" si="40"/>
        <v>1180.7174186511215</v>
      </c>
      <c r="Q68" s="26">
        <f t="shared" si="40"/>
        <v>1329.7155357172242</v>
      </c>
      <c r="R68" s="26">
        <f t="shared" si="40"/>
        <v>1248.2573057132468</v>
      </c>
      <c r="S68" s="26">
        <f t="shared" si="40"/>
        <v>1430.6162187593673</v>
      </c>
      <c r="T68" s="26">
        <f t="shared" si="40"/>
        <v>2511.6071748372497</v>
      </c>
      <c r="U68" s="26">
        <f t="shared" si="40"/>
        <v>2503.2493709620362</v>
      </c>
      <c r="V68" s="26">
        <f t="shared" si="40"/>
        <v>2540.4446733250575</v>
      </c>
      <c r="W68" s="26">
        <f t="shared" si="40"/>
        <v>2433.8066201676525</v>
      </c>
      <c r="X68" s="26">
        <f t="shared" si="40"/>
        <v>1389.1914206684842</v>
      </c>
      <c r="Y68" s="26">
        <f t="shared" si="40"/>
        <v>1354.7452751801218</v>
      </c>
      <c r="Z68" s="26">
        <f t="shared" si="40"/>
        <v>1233.390833901354</v>
      </c>
      <c r="AA68" s="26">
        <f t="shared" si="40"/>
        <v>1265.9963272911677</v>
      </c>
    </row>
    <row r="69" spans="1:29" ht="15.6" x14ac:dyDescent="0.3">
      <c r="A69" s="789"/>
      <c r="B69" s="13" t="str">
        <f t="shared" si="35"/>
        <v>Process</v>
      </c>
      <c r="C69" s="26">
        <f t="shared" si="37"/>
        <v>0</v>
      </c>
      <c r="D69" s="26">
        <f t="shared" si="38"/>
        <v>0</v>
      </c>
      <c r="E69" s="26">
        <f t="shared" ref="E69:AA71" si="41">IF(E33=0,0,((E15*0.5)+D33-E51)*E88*E103*E$2)</f>
        <v>0</v>
      </c>
      <c r="F69" s="26">
        <f t="shared" si="41"/>
        <v>0</v>
      </c>
      <c r="G69" s="26">
        <f t="shared" si="41"/>
        <v>0</v>
      </c>
      <c r="H69" s="26">
        <f t="shared" si="41"/>
        <v>0</v>
      </c>
      <c r="I69" s="26">
        <f t="shared" si="41"/>
        <v>0</v>
      </c>
      <c r="J69" s="26">
        <f t="shared" si="41"/>
        <v>0</v>
      </c>
      <c r="K69" s="26">
        <f t="shared" si="41"/>
        <v>0</v>
      </c>
      <c r="L69" s="26">
        <f t="shared" si="41"/>
        <v>0</v>
      </c>
      <c r="M69" s="26">
        <f t="shared" si="41"/>
        <v>213.6884980831091</v>
      </c>
      <c r="N69" s="26">
        <f t="shared" si="41"/>
        <v>1121.8361403461215</v>
      </c>
      <c r="O69" s="26">
        <f t="shared" si="41"/>
        <v>1903.6055648057363</v>
      </c>
      <c r="P69" s="26">
        <f t="shared" si="41"/>
        <v>1775.3765948251498</v>
      </c>
      <c r="Q69" s="26">
        <f t="shared" si="41"/>
        <v>1999.4164586685906</v>
      </c>
      <c r="R69" s="26">
        <f t="shared" si="41"/>
        <v>1876.9324225050852</v>
      </c>
      <c r="S69" s="26">
        <f t="shared" si="41"/>
        <v>2151.1349886446642</v>
      </c>
      <c r="T69" s="26">
        <f t="shared" si="41"/>
        <v>3776.5586610004361</v>
      </c>
      <c r="U69" s="26">
        <f t="shared" si="41"/>
        <v>3763.9915139847312</v>
      </c>
      <c r="V69" s="26">
        <f t="shared" si="41"/>
        <v>3819.9199420824489</v>
      </c>
      <c r="W69" s="26">
        <f t="shared" si="41"/>
        <v>3659.5744600028647</v>
      </c>
      <c r="X69" s="26">
        <f t="shared" si="41"/>
        <v>2088.846912078528</v>
      </c>
      <c r="Y69" s="26">
        <f t="shared" si="41"/>
        <v>2037.0522324067017</v>
      </c>
      <c r="Z69" s="26">
        <f t="shared" si="41"/>
        <v>1854.5785673950156</v>
      </c>
      <c r="AA69" s="26">
        <f t="shared" si="41"/>
        <v>1903.6055648057363</v>
      </c>
    </row>
    <row r="70" spans="1:29" ht="15.6" x14ac:dyDescent="0.3">
      <c r="A70" s="789"/>
      <c r="B70" s="13" t="str">
        <f t="shared" si="35"/>
        <v>Refrigeration</v>
      </c>
      <c r="C70" s="26">
        <f t="shared" si="37"/>
        <v>0</v>
      </c>
      <c r="D70" s="26">
        <f t="shared" si="38"/>
        <v>0</v>
      </c>
      <c r="E70" s="26">
        <f t="shared" si="41"/>
        <v>0</v>
      </c>
      <c r="F70" s="26">
        <f t="shared" si="41"/>
        <v>0</v>
      </c>
      <c r="G70" s="26">
        <f t="shared" si="41"/>
        <v>0</v>
      </c>
      <c r="H70" s="26">
        <f t="shared" si="41"/>
        <v>0</v>
      </c>
      <c r="I70" s="26">
        <f t="shared" si="41"/>
        <v>0</v>
      </c>
      <c r="J70" s="26">
        <f t="shared" si="41"/>
        <v>69.687748531651252</v>
      </c>
      <c r="K70" s="26">
        <f t="shared" si="41"/>
        <v>129.93798315548401</v>
      </c>
      <c r="L70" s="26">
        <f t="shared" si="41"/>
        <v>73.181009811386744</v>
      </c>
      <c r="M70" s="26">
        <f t="shared" si="41"/>
        <v>81.38165647516638</v>
      </c>
      <c r="N70" s="26">
        <f t="shared" si="41"/>
        <v>126.41731983885352</v>
      </c>
      <c r="O70" s="26">
        <f t="shared" si="41"/>
        <v>175.08346006861402</v>
      </c>
      <c r="P70" s="26">
        <f t="shared" si="41"/>
        <v>162.46448598917246</v>
      </c>
      <c r="Q70" s="26">
        <f t="shared" si="41"/>
        <v>117.35065862978465</v>
      </c>
      <c r="R70" s="26">
        <f t="shared" si="41"/>
        <v>115.55128521394427</v>
      </c>
      <c r="S70" s="26">
        <f t="shared" si="41"/>
        <v>125.46152863043849</v>
      </c>
      <c r="T70" s="26">
        <f t="shared" si="41"/>
        <v>196.77515166043301</v>
      </c>
      <c r="U70" s="26">
        <f t="shared" si="41"/>
        <v>226.48371425778072</v>
      </c>
      <c r="V70" s="26">
        <f t="shared" si="41"/>
        <v>230.14481352877846</v>
      </c>
      <c r="W70" s="26">
        <f t="shared" si="41"/>
        <v>214.56104935031854</v>
      </c>
      <c r="X70" s="26">
        <f t="shared" si="41"/>
        <v>120.84068011782439</v>
      </c>
      <c r="Y70" s="26">
        <f t="shared" si="41"/>
        <v>117.24097420502977</v>
      </c>
      <c r="Z70" s="26">
        <f t="shared" si="41"/>
        <v>105.86473432153069</v>
      </c>
      <c r="AA70" s="26">
        <f t="shared" si="41"/>
        <v>109.04556289450151</v>
      </c>
    </row>
    <row r="71" spans="1:29" ht="15.6" x14ac:dyDescent="0.3">
      <c r="A71" s="789"/>
      <c r="B71" s="13" t="str">
        <f t="shared" si="35"/>
        <v>Water Heating</v>
      </c>
      <c r="C71" s="26">
        <f t="shared" si="37"/>
        <v>0</v>
      </c>
      <c r="D71" s="26">
        <f t="shared" si="38"/>
        <v>0</v>
      </c>
      <c r="E71" s="26">
        <f t="shared" si="41"/>
        <v>0</v>
      </c>
      <c r="F71" s="26">
        <f t="shared" si="41"/>
        <v>0</v>
      </c>
      <c r="G71" s="26">
        <f t="shared" si="41"/>
        <v>0</v>
      </c>
      <c r="H71" s="26">
        <f t="shared" si="41"/>
        <v>0</v>
      </c>
      <c r="I71" s="26">
        <f t="shared" si="41"/>
        <v>0</v>
      </c>
      <c r="J71" s="26">
        <f t="shared" si="41"/>
        <v>0</v>
      </c>
      <c r="K71" s="26">
        <f t="shared" si="41"/>
        <v>0</v>
      </c>
      <c r="L71" s="26">
        <f t="shared" si="41"/>
        <v>0</v>
      </c>
      <c r="M71" s="26">
        <f t="shared" si="41"/>
        <v>1.2182634292906753</v>
      </c>
      <c r="N71" s="26">
        <f t="shared" si="41"/>
        <v>7.2264518207939235</v>
      </c>
      <c r="O71" s="26">
        <f t="shared" si="41"/>
        <v>14.068215453870026</v>
      </c>
      <c r="P71" s="26">
        <f t="shared" si="41"/>
        <v>12.425333839567827</v>
      </c>
      <c r="Q71" s="26">
        <f t="shared" si="41"/>
        <v>12.761448175397211</v>
      </c>
      <c r="R71" s="26">
        <f t="shared" si="41"/>
        <v>11.472570300436507</v>
      </c>
      <c r="S71" s="26">
        <f t="shared" si="41"/>
        <v>13.017639727794776</v>
      </c>
      <c r="T71" s="26">
        <f t="shared" si="41"/>
        <v>22.528163505498085</v>
      </c>
      <c r="U71" s="26">
        <f t="shared" si="41"/>
        <v>21.926374716966119</v>
      </c>
      <c r="V71" s="26">
        <f t="shared" si="41"/>
        <v>23.118913561320262</v>
      </c>
      <c r="W71" s="26">
        <f t="shared" si="41"/>
        <v>21.932717577031589</v>
      </c>
      <c r="X71" s="26">
        <f t="shared" si="41"/>
        <v>13.07193233251119</v>
      </c>
      <c r="Y71" s="26">
        <f t="shared" si="41"/>
        <v>13.75932429087011</v>
      </c>
      <c r="Z71" s="26">
        <f t="shared" si="41"/>
        <v>12.278588282533089</v>
      </c>
      <c r="AA71" s="26">
        <f t="shared" si="41"/>
        <v>14.068215453870026</v>
      </c>
    </row>
    <row r="72" spans="1:29" ht="15.75" customHeight="1" x14ac:dyDescent="0.3">
      <c r="A72" s="789"/>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9" ht="15.75" customHeight="1" x14ac:dyDescent="0.3">
      <c r="A73" s="789"/>
      <c r="B73" s="262" t="s">
        <v>26</v>
      </c>
      <c r="C73" s="26">
        <f>SUM(C59:C72)</f>
        <v>0</v>
      </c>
      <c r="D73" s="26">
        <f>SUM(D59:D72)</f>
        <v>316.37118657860549</v>
      </c>
      <c r="E73" s="26">
        <f t="shared" ref="E73:AA73" si="42">SUM(E59:E72)</f>
        <v>3647.0467159286841</v>
      </c>
      <c r="F73" s="26">
        <f t="shared" si="42"/>
        <v>7500.9640344182253</v>
      </c>
      <c r="G73" s="26">
        <f t="shared" si="42"/>
        <v>13323.495172364685</v>
      </c>
      <c r="H73" s="26">
        <f t="shared" si="42"/>
        <v>35289.412295368486</v>
      </c>
      <c r="I73" s="26">
        <f t="shared" si="42"/>
        <v>52828.334676792474</v>
      </c>
      <c r="J73" s="26">
        <f t="shared" si="42"/>
        <v>57435.768129045282</v>
      </c>
      <c r="K73" s="26">
        <f t="shared" si="42"/>
        <v>44576.183140926099</v>
      </c>
      <c r="L73" s="26">
        <f t="shared" si="42"/>
        <v>26931.870406305909</v>
      </c>
      <c r="M73" s="26">
        <f t="shared" si="42"/>
        <v>27426.079919381227</v>
      </c>
      <c r="N73" s="26">
        <f t="shared" si="42"/>
        <v>39650.3629629641</v>
      </c>
      <c r="O73" s="26">
        <f t="shared" si="42"/>
        <v>57662.873866087699</v>
      </c>
      <c r="P73" s="26">
        <f t="shared" si="42"/>
        <v>46463.531798236458</v>
      </c>
      <c r="Q73" s="26">
        <f t="shared" si="42"/>
        <v>31387.189629031353</v>
      </c>
      <c r="R73" s="26">
        <f t="shared" si="42"/>
        <v>28539.656196965047</v>
      </c>
      <c r="S73" s="26">
        <f t="shared" si="42"/>
        <v>42628.403840968</v>
      </c>
      <c r="T73" s="26">
        <f t="shared" si="42"/>
        <v>116590.74775532683</v>
      </c>
      <c r="U73" s="26">
        <f t="shared" si="42"/>
        <v>140811.36042524865</v>
      </c>
      <c r="V73" s="26">
        <f t="shared" si="42"/>
        <v>132699.66426179203</v>
      </c>
      <c r="W73" s="26">
        <f t="shared" si="42"/>
        <v>81356.872362324561</v>
      </c>
      <c r="X73" s="26">
        <f t="shared" si="42"/>
        <v>33301.188437222561</v>
      </c>
      <c r="Y73" s="26">
        <f t="shared" si="42"/>
        <v>30308.899461238332</v>
      </c>
      <c r="Z73" s="26">
        <f t="shared" si="42"/>
        <v>33066.7630427642</v>
      </c>
      <c r="AA73" s="26">
        <f t="shared" si="42"/>
        <v>37741.706445003263</v>
      </c>
    </row>
    <row r="74" spans="1:29" ht="16.5" customHeight="1" thickBot="1" x14ac:dyDescent="0.35">
      <c r="A74" s="790"/>
      <c r="B74" s="150" t="s">
        <v>27</v>
      </c>
      <c r="C74" s="27">
        <f>C73</f>
        <v>0</v>
      </c>
      <c r="D74" s="27">
        <f>C74+D73</f>
        <v>316.37118657860549</v>
      </c>
      <c r="E74" s="27">
        <f t="shared" ref="E74:AA74" si="43">D74+E73</f>
        <v>3963.4179025072895</v>
      </c>
      <c r="F74" s="27">
        <f t="shared" si="43"/>
        <v>11464.381936925514</v>
      </c>
      <c r="G74" s="27">
        <f t="shared" si="43"/>
        <v>24787.877109290199</v>
      </c>
      <c r="H74" s="27">
        <f t="shared" si="43"/>
        <v>60077.289404658688</v>
      </c>
      <c r="I74" s="27">
        <f t="shared" si="43"/>
        <v>112905.62408145115</v>
      </c>
      <c r="J74" s="27">
        <f t="shared" si="43"/>
        <v>170341.39221049644</v>
      </c>
      <c r="K74" s="27">
        <f t="shared" si="43"/>
        <v>214917.57535142254</v>
      </c>
      <c r="L74" s="27">
        <f t="shared" si="43"/>
        <v>241849.44575772845</v>
      </c>
      <c r="M74" s="27">
        <f t="shared" si="43"/>
        <v>269275.52567710966</v>
      </c>
      <c r="N74" s="27">
        <f t="shared" si="43"/>
        <v>308925.88864007377</v>
      </c>
      <c r="O74" s="27">
        <f t="shared" si="43"/>
        <v>366588.76250616147</v>
      </c>
      <c r="P74" s="27">
        <f t="shared" si="43"/>
        <v>413052.29430439795</v>
      </c>
      <c r="Q74" s="27">
        <f t="shared" si="43"/>
        <v>444439.48393342929</v>
      </c>
      <c r="R74" s="27">
        <f t="shared" si="43"/>
        <v>472979.14013039431</v>
      </c>
      <c r="S74" s="27">
        <f t="shared" si="43"/>
        <v>515607.54397136229</v>
      </c>
      <c r="T74" s="27">
        <f t="shared" si="43"/>
        <v>632198.29172668909</v>
      </c>
      <c r="U74" s="27">
        <f t="shared" si="43"/>
        <v>773009.65215193771</v>
      </c>
      <c r="V74" s="27">
        <f t="shared" si="43"/>
        <v>905709.31641372968</v>
      </c>
      <c r="W74" s="27">
        <f t="shared" si="43"/>
        <v>987066.18877605419</v>
      </c>
      <c r="X74" s="27">
        <f t="shared" si="43"/>
        <v>1020367.3772132767</v>
      </c>
      <c r="Y74" s="27">
        <f t="shared" si="43"/>
        <v>1050676.2766745151</v>
      </c>
      <c r="Z74" s="27">
        <f t="shared" si="43"/>
        <v>1083743.0397172794</v>
      </c>
      <c r="AA74" s="27">
        <f t="shared" si="43"/>
        <v>1121484.7461622825</v>
      </c>
    </row>
    <row r="75" spans="1:29" x14ac:dyDescent="0.3">
      <c r="A75" s="8"/>
      <c r="B75" s="34"/>
      <c r="C75" s="228"/>
      <c r="D75" s="229"/>
      <c r="E75" s="228"/>
      <c r="F75" s="229"/>
      <c r="G75" s="228"/>
      <c r="H75" s="229"/>
      <c r="I75" s="228"/>
      <c r="J75" s="229"/>
      <c r="K75" s="228"/>
      <c r="L75" s="229"/>
      <c r="M75" s="228"/>
      <c r="N75" s="229"/>
      <c r="O75" s="228"/>
      <c r="P75" s="229"/>
      <c r="Q75" s="228"/>
      <c r="R75" s="229"/>
      <c r="S75" s="228"/>
      <c r="T75" s="229"/>
      <c r="U75" s="228"/>
      <c r="V75" s="229"/>
      <c r="W75" s="228"/>
      <c r="X75" s="229"/>
      <c r="Y75" s="228"/>
      <c r="Z75" s="229"/>
      <c r="AA75" s="228"/>
    </row>
    <row r="76" spans="1:29" ht="15" thickBot="1" x14ac:dyDescent="0.35">
      <c r="B76" s="16"/>
      <c r="C76" s="8"/>
      <c r="D76" s="8"/>
      <c r="E76" s="8"/>
      <c r="F76" s="8"/>
      <c r="G76" s="8"/>
      <c r="H76" s="8"/>
      <c r="I76" s="8"/>
      <c r="J76" s="8"/>
      <c r="K76" s="8"/>
      <c r="L76" s="8"/>
      <c r="M76" s="8"/>
      <c r="N76" s="8"/>
      <c r="O76" s="8"/>
      <c r="P76" s="8"/>
      <c r="Q76" s="8"/>
      <c r="R76" s="8"/>
      <c r="S76" s="8"/>
      <c r="T76" s="8"/>
      <c r="U76" s="8"/>
      <c r="V76" s="8"/>
      <c r="W76" s="8"/>
      <c r="X76" s="8"/>
      <c r="Y76" s="8"/>
      <c r="Z76" s="8"/>
      <c r="AA76" s="8"/>
      <c r="AB76" s="214"/>
    </row>
    <row r="77" spans="1:29" ht="16.2" thickBot="1" x14ac:dyDescent="0.35">
      <c r="A77" s="791" t="s">
        <v>12</v>
      </c>
      <c r="B77" s="17" t="s">
        <v>12</v>
      </c>
      <c r="C77" s="158">
        <f>C$4</f>
        <v>44197</v>
      </c>
      <c r="D77" s="158">
        <f t="shared" ref="D77:AA77" si="44">D$4</f>
        <v>44228</v>
      </c>
      <c r="E77" s="158">
        <f t="shared" si="44"/>
        <v>44256</v>
      </c>
      <c r="F77" s="158">
        <f t="shared" si="44"/>
        <v>44287</v>
      </c>
      <c r="G77" s="158">
        <f t="shared" si="44"/>
        <v>44317</v>
      </c>
      <c r="H77" s="158">
        <f t="shared" si="44"/>
        <v>44348</v>
      </c>
      <c r="I77" s="158">
        <f t="shared" si="44"/>
        <v>44378</v>
      </c>
      <c r="J77" s="158">
        <f t="shared" si="44"/>
        <v>44409</v>
      </c>
      <c r="K77" s="158">
        <f t="shared" si="44"/>
        <v>44440</v>
      </c>
      <c r="L77" s="158">
        <f t="shared" si="44"/>
        <v>44470</v>
      </c>
      <c r="M77" s="158">
        <f t="shared" si="44"/>
        <v>44501</v>
      </c>
      <c r="N77" s="158">
        <f t="shared" si="44"/>
        <v>44531</v>
      </c>
      <c r="O77" s="158">
        <f t="shared" si="44"/>
        <v>44562</v>
      </c>
      <c r="P77" s="158">
        <f t="shared" si="44"/>
        <v>44593</v>
      </c>
      <c r="Q77" s="158">
        <f t="shared" si="44"/>
        <v>44621</v>
      </c>
      <c r="R77" s="158">
        <f t="shared" si="44"/>
        <v>44652</v>
      </c>
      <c r="S77" s="158">
        <f t="shared" si="44"/>
        <v>44682</v>
      </c>
      <c r="T77" s="158">
        <f t="shared" si="44"/>
        <v>44713</v>
      </c>
      <c r="U77" s="158">
        <f t="shared" si="44"/>
        <v>44743</v>
      </c>
      <c r="V77" s="158">
        <f t="shared" si="44"/>
        <v>44774</v>
      </c>
      <c r="W77" s="158">
        <f t="shared" si="44"/>
        <v>44805</v>
      </c>
      <c r="X77" s="158">
        <f t="shared" si="44"/>
        <v>44835</v>
      </c>
      <c r="Y77" s="158">
        <f t="shared" si="44"/>
        <v>44866</v>
      </c>
      <c r="Z77" s="158">
        <f t="shared" si="44"/>
        <v>44896</v>
      </c>
      <c r="AA77" s="158">
        <f t="shared" si="44"/>
        <v>44927</v>
      </c>
      <c r="AC77" s="216" t="s">
        <v>190</v>
      </c>
    </row>
    <row r="78" spans="1:29" ht="15.75" customHeight="1" x14ac:dyDescent="0.3">
      <c r="A78" s="792"/>
      <c r="B78" s="13" t="str">
        <f>B59</f>
        <v>Air Comp</v>
      </c>
      <c r="C78" s="357">
        <f>'2M - SGS'!C78</f>
        <v>8.5109000000000004E-2</v>
      </c>
      <c r="D78" s="357">
        <f>'2M - SGS'!D78</f>
        <v>7.7715000000000006E-2</v>
      </c>
      <c r="E78" s="357">
        <f>'2M - SGS'!E78</f>
        <v>8.6136000000000004E-2</v>
      </c>
      <c r="F78" s="357">
        <f>'2M - SGS'!F78</f>
        <v>7.9796000000000006E-2</v>
      </c>
      <c r="G78" s="357">
        <f>'2M - SGS'!G78</f>
        <v>8.5334999999999994E-2</v>
      </c>
      <c r="H78" s="357">
        <f>'2M - SGS'!H78</f>
        <v>8.1994999999999998E-2</v>
      </c>
      <c r="I78" s="357">
        <f>'2M - SGS'!I78</f>
        <v>8.4098999999999993E-2</v>
      </c>
      <c r="J78" s="357">
        <f>'2M - SGS'!J78</f>
        <v>8.4198999999999996E-2</v>
      </c>
      <c r="K78" s="357">
        <f>'2M - SGS'!K78</f>
        <v>8.2512000000000002E-2</v>
      </c>
      <c r="L78" s="357">
        <f>'2M - SGS'!L78</f>
        <v>8.5277000000000006E-2</v>
      </c>
      <c r="M78" s="357">
        <f>'2M - SGS'!M78</f>
        <v>8.2588999999999996E-2</v>
      </c>
      <c r="N78" s="357">
        <f>'2M - SGS'!N78</f>
        <v>8.5237999999999994E-2</v>
      </c>
      <c r="O78" s="357">
        <f>'2M - SGS'!O78</f>
        <v>8.5109000000000004E-2</v>
      </c>
      <c r="P78" s="357">
        <f>'2M - SGS'!P78</f>
        <v>7.7715000000000006E-2</v>
      </c>
      <c r="Q78" s="357">
        <f>'2M - SGS'!Q78</f>
        <v>8.6136000000000004E-2</v>
      </c>
      <c r="R78" s="357">
        <f>'2M - SGS'!R78</f>
        <v>7.9796000000000006E-2</v>
      </c>
      <c r="S78" s="357">
        <f>'2M - SGS'!S78</f>
        <v>8.5334999999999994E-2</v>
      </c>
      <c r="T78" s="357">
        <f>'2M - SGS'!T78</f>
        <v>8.1994999999999998E-2</v>
      </c>
      <c r="U78" s="357">
        <f>'2M - SGS'!U78</f>
        <v>8.4098999999999993E-2</v>
      </c>
      <c r="V78" s="357">
        <f>'2M - SGS'!V78</f>
        <v>8.4198999999999996E-2</v>
      </c>
      <c r="W78" s="357">
        <f>'2M - SGS'!W78</f>
        <v>8.2512000000000002E-2</v>
      </c>
      <c r="X78" s="357">
        <f>'2M - SGS'!X78</f>
        <v>8.5277000000000006E-2</v>
      </c>
      <c r="Y78" s="357">
        <f>'2M - SGS'!Y78</f>
        <v>8.2588999999999996E-2</v>
      </c>
      <c r="Z78" s="357">
        <f>'2M - SGS'!Z78</f>
        <v>8.5237999999999994E-2</v>
      </c>
      <c r="AA78" s="357">
        <f>'2M - SGS'!AA78</f>
        <v>8.5109000000000004E-2</v>
      </c>
      <c r="AC78" s="232">
        <f t="shared" ref="AC78:AC90" si="45">SUM(C78:N78)</f>
        <v>1.0000000000000002</v>
      </c>
    </row>
    <row r="79" spans="1:29" ht="15.6" x14ac:dyDescent="0.3">
      <c r="A79" s="792"/>
      <c r="B79" s="13" t="str">
        <f t="shared" ref="B79:B90" si="46">B60</f>
        <v>Building Shell</v>
      </c>
      <c r="C79" s="357">
        <f>'2M - SGS'!C79</f>
        <v>0.107824</v>
      </c>
      <c r="D79" s="357">
        <f>'2M - SGS'!D79</f>
        <v>9.1051999999999994E-2</v>
      </c>
      <c r="E79" s="357">
        <f>'2M - SGS'!E79</f>
        <v>7.1135000000000004E-2</v>
      </c>
      <c r="F79" s="357">
        <f>'2M - SGS'!F79</f>
        <v>4.1179E-2</v>
      </c>
      <c r="G79" s="357">
        <f>'2M - SGS'!G79</f>
        <v>4.4423999999999998E-2</v>
      </c>
      <c r="H79" s="357">
        <f>'2M - SGS'!H79</f>
        <v>0.106128</v>
      </c>
      <c r="I79" s="357">
        <f>'2M - SGS'!I79</f>
        <v>0.14288100000000001</v>
      </c>
      <c r="J79" s="357">
        <f>'2M - SGS'!J79</f>
        <v>0.133494</v>
      </c>
      <c r="K79" s="357">
        <f>'2M - SGS'!K79</f>
        <v>5.781E-2</v>
      </c>
      <c r="L79" s="357">
        <f>'2M - SGS'!L79</f>
        <v>3.8018000000000003E-2</v>
      </c>
      <c r="M79" s="357">
        <f>'2M - SGS'!M79</f>
        <v>6.2103999999999999E-2</v>
      </c>
      <c r="N79" s="357">
        <f>'2M - SGS'!N79</f>
        <v>0.10395</v>
      </c>
      <c r="O79" s="357">
        <f>'2M - SGS'!O79</f>
        <v>0.107824</v>
      </c>
      <c r="P79" s="357">
        <f>'2M - SGS'!P79</f>
        <v>9.1051999999999994E-2</v>
      </c>
      <c r="Q79" s="357">
        <f>'2M - SGS'!Q79</f>
        <v>7.1135000000000004E-2</v>
      </c>
      <c r="R79" s="357">
        <f>'2M - SGS'!R79</f>
        <v>4.1179E-2</v>
      </c>
      <c r="S79" s="357">
        <f>'2M - SGS'!S79</f>
        <v>4.4423999999999998E-2</v>
      </c>
      <c r="T79" s="357">
        <f>'2M - SGS'!T79</f>
        <v>0.106128</v>
      </c>
      <c r="U79" s="357">
        <f>'2M - SGS'!U79</f>
        <v>0.14288100000000001</v>
      </c>
      <c r="V79" s="357">
        <f>'2M - SGS'!V79</f>
        <v>0.133494</v>
      </c>
      <c r="W79" s="357">
        <f>'2M - SGS'!W79</f>
        <v>5.781E-2</v>
      </c>
      <c r="X79" s="357">
        <f>'2M - SGS'!X79</f>
        <v>3.8018000000000003E-2</v>
      </c>
      <c r="Y79" s="357">
        <f>'2M - SGS'!Y79</f>
        <v>6.2103999999999999E-2</v>
      </c>
      <c r="Z79" s="357">
        <f>'2M - SGS'!Z79</f>
        <v>0.10395</v>
      </c>
      <c r="AA79" s="357">
        <f>'2M - SGS'!AA79</f>
        <v>0.107824</v>
      </c>
      <c r="AC79" s="232">
        <f t="shared" si="45"/>
        <v>0.99999900000000008</v>
      </c>
    </row>
    <row r="80" spans="1:29" ht="15.6" x14ac:dyDescent="0.3">
      <c r="A80" s="792"/>
      <c r="B80" s="13" t="str">
        <f t="shared" si="46"/>
        <v>Cooking</v>
      </c>
      <c r="C80" s="357">
        <f>'2M - SGS'!C80</f>
        <v>8.6096000000000006E-2</v>
      </c>
      <c r="D80" s="357">
        <f>'2M - SGS'!D80</f>
        <v>7.8608999999999998E-2</v>
      </c>
      <c r="E80" s="357">
        <f>'2M - SGS'!E80</f>
        <v>8.1547999999999995E-2</v>
      </c>
      <c r="F80" s="357">
        <f>'2M - SGS'!F80</f>
        <v>7.2947999999999999E-2</v>
      </c>
      <c r="G80" s="357">
        <f>'2M - SGS'!G80</f>
        <v>8.6277000000000006E-2</v>
      </c>
      <c r="H80" s="357">
        <f>'2M - SGS'!H80</f>
        <v>8.3294000000000007E-2</v>
      </c>
      <c r="I80" s="357">
        <f>'2M - SGS'!I80</f>
        <v>8.5859000000000005E-2</v>
      </c>
      <c r="J80" s="357">
        <f>'2M - SGS'!J80</f>
        <v>8.5885000000000003E-2</v>
      </c>
      <c r="K80" s="357">
        <f>'2M - SGS'!K80</f>
        <v>8.3474999999999994E-2</v>
      </c>
      <c r="L80" s="357">
        <f>'2M - SGS'!L80</f>
        <v>8.6262000000000005E-2</v>
      </c>
      <c r="M80" s="357">
        <f>'2M - SGS'!M80</f>
        <v>8.3496000000000001E-2</v>
      </c>
      <c r="N80" s="357">
        <f>'2M - SGS'!N80</f>
        <v>8.6250999999999994E-2</v>
      </c>
      <c r="O80" s="357">
        <f>'2M - SGS'!O80</f>
        <v>8.6096000000000006E-2</v>
      </c>
      <c r="P80" s="357">
        <f>'2M - SGS'!P80</f>
        <v>7.8608999999999998E-2</v>
      </c>
      <c r="Q80" s="357">
        <f>'2M - SGS'!Q80</f>
        <v>8.1547999999999995E-2</v>
      </c>
      <c r="R80" s="357">
        <f>'2M - SGS'!R80</f>
        <v>7.2947999999999999E-2</v>
      </c>
      <c r="S80" s="357">
        <f>'2M - SGS'!S80</f>
        <v>8.6277000000000006E-2</v>
      </c>
      <c r="T80" s="357">
        <f>'2M - SGS'!T80</f>
        <v>8.3294000000000007E-2</v>
      </c>
      <c r="U80" s="357">
        <f>'2M - SGS'!U80</f>
        <v>8.5859000000000005E-2</v>
      </c>
      <c r="V80" s="357">
        <f>'2M - SGS'!V80</f>
        <v>8.5885000000000003E-2</v>
      </c>
      <c r="W80" s="357">
        <f>'2M - SGS'!W80</f>
        <v>8.3474999999999994E-2</v>
      </c>
      <c r="X80" s="357">
        <f>'2M - SGS'!X80</f>
        <v>8.6262000000000005E-2</v>
      </c>
      <c r="Y80" s="357">
        <f>'2M - SGS'!Y80</f>
        <v>8.3496000000000001E-2</v>
      </c>
      <c r="Z80" s="357">
        <f>'2M - SGS'!Z80</f>
        <v>8.6250999999999994E-2</v>
      </c>
      <c r="AA80" s="357">
        <f>'2M - SGS'!AA80</f>
        <v>8.6096000000000006E-2</v>
      </c>
      <c r="AC80" s="232">
        <f t="shared" si="45"/>
        <v>0.99999999999999989</v>
      </c>
    </row>
    <row r="81" spans="1:29" ht="15.6" x14ac:dyDescent="0.3">
      <c r="A81" s="792"/>
      <c r="B81" s="13" t="str">
        <f t="shared" si="46"/>
        <v>Cooling</v>
      </c>
      <c r="C81" s="357">
        <f>'2M - SGS'!C81</f>
        <v>6.0000000000000002E-6</v>
      </c>
      <c r="D81" s="357">
        <f>'2M - SGS'!D81</f>
        <v>2.4699999999999999E-4</v>
      </c>
      <c r="E81" s="357">
        <f>'2M - SGS'!E81</f>
        <v>7.2360000000000002E-3</v>
      </c>
      <c r="F81" s="357">
        <f>'2M - SGS'!F81</f>
        <v>2.1690999999999998E-2</v>
      </c>
      <c r="G81" s="357">
        <f>'2M - SGS'!G81</f>
        <v>6.2979999999999994E-2</v>
      </c>
      <c r="H81" s="357">
        <f>'2M - SGS'!H81</f>
        <v>0.21317</v>
      </c>
      <c r="I81" s="357">
        <f>'2M - SGS'!I81</f>
        <v>0.29002899999999998</v>
      </c>
      <c r="J81" s="357">
        <f>'2M - SGS'!J81</f>
        <v>0.270206</v>
      </c>
      <c r="K81" s="357">
        <f>'2M - SGS'!K81</f>
        <v>0.108695</v>
      </c>
      <c r="L81" s="357">
        <f>'2M - SGS'!L81</f>
        <v>1.9643000000000001E-2</v>
      </c>
      <c r="M81" s="357">
        <f>'2M - SGS'!M81</f>
        <v>6.0299999999999998E-3</v>
      </c>
      <c r="N81" s="357">
        <f>'2M - SGS'!N81</f>
        <v>6.3999999999999997E-5</v>
      </c>
      <c r="O81" s="357">
        <f>'2M - SGS'!O81</f>
        <v>6.0000000000000002E-6</v>
      </c>
      <c r="P81" s="357">
        <f>'2M - SGS'!P81</f>
        <v>2.4699999999999999E-4</v>
      </c>
      <c r="Q81" s="357">
        <f>'2M - SGS'!Q81</f>
        <v>7.2360000000000002E-3</v>
      </c>
      <c r="R81" s="357">
        <f>'2M - SGS'!R81</f>
        <v>2.1690999999999998E-2</v>
      </c>
      <c r="S81" s="357">
        <f>'2M - SGS'!S81</f>
        <v>6.2979999999999994E-2</v>
      </c>
      <c r="T81" s="357">
        <f>'2M - SGS'!T81</f>
        <v>0.21317</v>
      </c>
      <c r="U81" s="357">
        <f>'2M - SGS'!U81</f>
        <v>0.29002899999999998</v>
      </c>
      <c r="V81" s="357">
        <f>'2M - SGS'!V81</f>
        <v>0.270206</v>
      </c>
      <c r="W81" s="357">
        <f>'2M - SGS'!W81</f>
        <v>0.108695</v>
      </c>
      <c r="X81" s="357">
        <f>'2M - SGS'!X81</f>
        <v>1.9643000000000001E-2</v>
      </c>
      <c r="Y81" s="357">
        <f>'2M - SGS'!Y81</f>
        <v>6.0299999999999998E-3</v>
      </c>
      <c r="Z81" s="357">
        <f>'2M - SGS'!Z81</f>
        <v>6.3999999999999997E-5</v>
      </c>
      <c r="AA81" s="357">
        <f>'2M - SGS'!AA81</f>
        <v>6.0000000000000002E-6</v>
      </c>
      <c r="AC81" s="232">
        <f t="shared" si="45"/>
        <v>0.9999969999999998</v>
      </c>
    </row>
    <row r="82" spans="1:29" ht="15.6" x14ac:dyDescent="0.3">
      <c r="A82" s="792"/>
      <c r="B82" s="13" t="str">
        <f t="shared" si="46"/>
        <v>Ext Lighting</v>
      </c>
      <c r="C82" s="357">
        <f>'2M - SGS'!C82</f>
        <v>0.106265</v>
      </c>
      <c r="D82" s="357">
        <f>'2M - SGS'!D82</f>
        <v>8.2161999999999999E-2</v>
      </c>
      <c r="E82" s="357">
        <f>'2M - SGS'!E82</f>
        <v>7.0887000000000006E-2</v>
      </c>
      <c r="F82" s="357">
        <f>'2M - SGS'!F82</f>
        <v>6.8145999999999998E-2</v>
      </c>
      <c r="G82" s="357">
        <f>'2M - SGS'!G82</f>
        <v>8.1852999999999995E-2</v>
      </c>
      <c r="H82" s="357">
        <f>'2M - SGS'!H82</f>
        <v>6.7163E-2</v>
      </c>
      <c r="I82" s="357">
        <f>'2M - SGS'!I82</f>
        <v>8.6751999999999996E-2</v>
      </c>
      <c r="J82" s="357">
        <f>'2M - SGS'!J82</f>
        <v>6.9401000000000004E-2</v>
      </c>
      <c r="K82" s="357">
        <f>'2M - SGS'!K82</f>
        <v>8.2907999999999996E-2</v>
      </c>
      <c r="L82" s="357">
        <f>'2M - SGS'!L82</f>
        <v>0.100507</v>
      </c>
      <c r="M82" s="357">
        <f>'2M - SGS'!M82</f>
        <v>8.7251999999999996E-2</v>
      </c>
      <c r="N82" s="357">
        <f>'2M - SGS'!N82</f>
        <v>9.6703999999999998E-2</v>
      </c>
      <c r="O82" s="357">
        <f>'2M - SGS'!O82</f>
        <v>0.106265</v>
      </c>
      <c r="P82" s="357">
        <f>'2M - SGS'!P82</f>
        <v>8.2161999999999999E-2</v>
      </c>
      <c r="Q82" s="357">
        <f>'2M - SGS'!Q82</f>
        <v>7.0887000000000006E-2</v>
      </c>
      <c r="R82" s="357">
        <f>'2M - SGS'!R82</f>
        <v>6.8145999999999998E-2</v>
      </c>
      <c r="S82" s="357">
        <f>'2M - SGS'!S82</f>
        <v>8.1852999999999995E-2</v>
      </c>
      <c r="T82" s="357">
        <f>'2M - SGS'!T82</f>
        <v>6.7163E-2</v>
      </c>
      <c r="U82" s="357">
        <f>'2M - SGS'!U82</f>
        <v>8.6751999999999996E-2</v>
      </c>
      <c r="V82" s="357">
        <f>'2M - SGS'!V82</f>
        <v>6.9401000000000004E-2</v>
      </c>
      <c r="W82" s="357">
        <f>'2M - SGS'!W82</f>
        <v>8.2907999999999996E-2</v>
      </c>
      <c r="X82" s="357">
        <f>'2M - SGS'!X82</f>
        <v>0.100507</v>
      </c>
      <c r="Y82" s="357">
        <f>'2M - SGS'!Y82</f>
        <v>8.7251999999999996E-2</v>
      </c>
      <c r="Z82" s="357">
        <f>'2M - SGS'!Z82</f>
        <v>9.6703999999999998E-2</v>
      </c>
      <c r="AA82" s="357">
        <f>'2M - SGS'!AA82</f>
        <v>0.106265</v>
      </c>
      <c r="AC82" s="232">
        <f t="shared" si="45"/>
        <v>1</v>
      </c>
    </row>
    <row r="83" spans="1:29" ht="15.6" x14ac:dyDescent="0.3">
      <c r="A83" s="792"/>
      <c r="B83" s="13" t="str">
        <f t="shared" si="46"/>
        <v>Heating</v>
      </c>
      <c r="C83" s="357">
        <f>'2M - SGS'!C83</f>
        <v>0.210397</v>
      </c>
      <c r="D83" s="357">
        <f>'2M - SGS'!D83</f>
        <v>0.17743600000000001</v>
      </c>
      <c r="E83" s="357">
        <f>'2M - SGS'!E83</f>
        <v>0.13192400000000001</v>
      </c>
      <c r="F83" s="357">
        <f>'2M - SGS'!F83</f>
        <v>5.9718E-2</v>
      </c>
      <c r="G83" s="357">
        <f>'2M - SGS'!G83</f>
        <v>2.6769000000000001E-2</v>
      </c>
      <c r="H83" s="357">
        <f>'2M - SGS'!H83</f>
        <v>4.2950000000000002E-3</v>
      </c>
      <c r="I83" s="357">
        <f>'2M - SGS'!I83</f>
        <v>2.895E-3</v>
      </c>
      <c r="J83" s="357">
        <f>'2M - SGS'!J83</f>
        <v>3.4320000000000002E-3</v>
      </c>
      <c r="K83" s="357">
        <f>'2M - SGS'!K83</f>
        <v>9.4020000000000006E-3</v>
      </c>
      <c r="L83" s="357">
        <f>'2M - SGS'!L83</f>
        <v>5.5496999999999998E-2</v>
      </c>
      <c r="M83" s="357">
        <f>'2M - SGS'!M83</f>
        <v>0.115452</v>
      </c>
      <c r="N83" s="357">
        <f>'2M - SGS'!N83</f>
        <v>0.20278099999999999</v>
      </c>
      <c r="O83" s="357">
        <f>'2M - SGS'!O83</f>
        <v>0.210397</v>
      </c>
      <c r="P83" s="357">
        <f>'2M - SGS'!P83</f>
        <v>0.17743600000000001</v>
      </c>
      <c r="Q83" s="357">
        <f>'2M - SGS'!Q83</f>
        <v>0.13192400000000001</v>
      </c>
      <c r="R83" s="357">
        <f>'2M - SGS'!R83</f>
        <v>5.9718E-2</v>
      </c>
      <c r="S83" s="357">
        <f>'2M - SGS'!S83</f>
        <v>2.6769000000000001E-2</v>
      </c>
      <c r="T83" s="357">
        <f>'2M - SGS'!T83</f>
        <v>4.2950000000000002E-3</v>
      </c>
      <c r="U83" s="357">
        <f>'2M - SGS'!U83</f>
        <v>2.895E-3</v>
      </c>
      <c r="V83" s="357">
        <f>'2M - SGS'!V83</f>
        <v>3.4320000000000002E-3</v>
      </c>
      <c r="W83" s="357">
        <f>'2M - SGS'!W83</f>
        <v>9.4020000000000006E-3</v>
      </c>
      <c r="X83" s="357">
        <f>'2M - SGS'!X83</f>
        <v>5.5496999999999998E-2</v>
      </c>
      <c r="Y83" s="357">
        <f>'2M - SGS'!Y83</f>
        <v>0.115452</v>
      </c>
      <c r="Z83" s="357">
        <f>'2M - SGS'!Z83</f>
        <v>0.20278099999999999</v>
      </c>
      <c r="AA83" s="357">
        <f>'2M - SGS'!AA83</f>
        <v>0.210397</v>
      </c>
      <c r="AC83" s="232">
        <f t="shared" si="45"/>
        <v>0.99999800000000016</v>
      </c>
    </row>
    <row r="84" spans="1:29" ht="15.6" x14ac:dyDescent="0.3">
      <c r="A84" s="792"/>
      <c r="B84" s="13" t="str">
        <f t="shared" si="46"/>
        <v>HVAC</v>
      </c>
      <c r="C84" s="357">
        <f>'2M - SGS'!C84</f>
        <v>0.107824</v>
      </c>
      <c r="D84" s="357">
        <f>'2M - SGS'!D84</f>
        <v>9.1051999999999994E-2</v>
      </c>
      <c r="E84" s="357">
        <f>'2M - SGS'!E84</f>
        <v>7.1135000000000004E-2</v>
      </c>
      <c r="F84" s="357">
        <f>'2M - SGS'!F84</f>
        <v>4.1179E-2</v>
      </c>
      <c r="G84" s="357">
        <f>'2M - SGS'!G84</f>
        <v>4.4423999999999998E-2</v>
      </c>
      <c r="H84" s="357">
        <f>'2M - SGS'!H84</f>
        <v>0.106128</v>
      </c>
      <c r="I84" s="357">
        <f>'2M - SGS'!I84</f>
        <v>0.14288100000000001</v>
      </c>
      <c r="J84" s="357">
        <f>'2M - SGS'!J84</f>
        <v>0.133494</v>
      </c>
      <c r="K84" s="357">
        <f>'2M - SGS'!K84</f>
        <v>5.781E-2</v>
      </c>
      <c r="L84" s="357">
        <f>'2M - SGS'!L84</f>
        <v>3.8018000000000003E-2</v>
      </c>
      <c r="M84" s="357">
        <f>'2M - SGS'!M84</f>
        <v>6.2103999999999999E-2</v>
      </c>
      <c r="N84" s="357">
        <f>'2M - SGS'!N84</f>
        <v>0.10395</v>
      </c>
      <c r="O84" s="357">
        <f>'2M - SGS'!O84</f>
        <v>0.107824</v>
      </c>
      <c r="P84" s="357">
        <f>'2M - SGS'!P84</f>
        <v>9.1051999999999994E-2</v>
      </c>
      <c r="Q84" s="357">
        <f>'2M - SGS'!Q84</f>
        <v>7.1135000000000004E-2</v>
      </c>
      <c r="R84" s="357">
        <f>'2M - SGS'!R84</f>
        <v>4.1179E-2</v>
      </c>
      <c r="S84" s="357">
        <f>'2M - SGS'!S84</f>
        <v>4.4423999999999998E-2</v>
      </c>
      <c r="T84" s="357">
        <f>'2M - SGS'!T84</f>
        <v>0.106128</v>
      </c>
      <c r="U84" s="357">
        <f>'2M - SGS'!U84</f>
        <v>0.14288100000000001</v>
      </c>
      <c r="V84" s="357">
        <f>'2M - SGS'!V84</f>
        <v>0.133494</v>
      </c>
      <c r="W84" s="357">
        <f>'2M - SGS'!W84</f>
        <v>5.781E-2</v>
      </c>
      <c r="X84" s="357">
        <f>'2M - SGS'!X84</f>
        <v>3.8018000000000003E-2</v>
      </c>
      <c r="Y84" s="357">
        <f>'2M - SGS'!Y84</f>
        <v>6.2103999999999999E-2</v>
      </c>
      <c r="Z84" s="357">
        <f>'2M - SGS'!Z84</f>
        <v>0.10395</v>
      </c>
      <c r="AA84" s="357">
        <f>'2M - SGS'!AA84</f>
        <v>0.107824</v>
      </c>
      <c r="AC84" s="232">
        <f t="shared" si="45"/>
        <v>0.99999900000000008</v>
      </c>
    </row>
    <row r="85" spans="1:29" ht="15.6" x14ac:dyDescent="0.3">
      <c r="A85" s="792"/>
      <c r="B85" s="13" t="str">
        <f t="shared" si="46"/>
        <v>Lighting</v>
      </c>
      <c r="C85" s="357">
        <f>'2M - SGS'!C85</f>
        <v>9.3563999999999994E-2</v>
      </c>
      <c r="D85" s="357">
        <f>'2M - SGS'!D85</f>
        <v>7.2162000000000004E-2</v>
      </c>
      <c r="E85" s="357">
        <f>'2M - SGS'!E85</f>
        <v>7.8372999999999998E-2</v>
      </c>
      <c r="F85" s="357">
        <f>'2M - SGS'!F85</f>
        <v>7.6534000000000005E-2</v>
      </c>
      <c r="G85" s="357">
        <f>'2M - SGS'!G85</f>
        <v>9.4246999999999997E-2</v>
      </c>
      <c r="H85" s="357">
        <f>'2M - SGS'!H85</f>
        <v>7.5599E-2</v>
      </c>
      <c r="I85" s="357">
        <f>'2M - SGS'!I85</f>
        <v>9.6199999999999994E-2</v>
      </c>
      <c r="J85" s="357">
        <f>'2M - SGS'!J85</f>
        <v>7.7077999999999994E-2</v>
      </c>
      <c r="K85" s="357">
        <f>'2M - SGS'!K85</f>
        <v>8.1374000000000002E-2</v>
      </c>
      <c r="L85" s="357">
        <f>'2M - SGS'!L85</f>
        <v>9.4072000000000003E-2</v>
      </c>
      <c r="M85" s="357">
        <f>'2M - SGS'!M85</f>
        <v>7.6706999999999997E-2</v>
      </c>
      <c r="N85" s="357">
        <f>'2M - SGS'!N85</f>
        <v>8.4089999999999998E-2</v>
      </c>
      <c r="O85" s="357">
        <f>'2M - SGS'!O85</f>
        <v>9.3563999999999994E-2</v>
      </c>
      <c r="P85" s="357">
        <f>'2M - SGS'!P85</f>
        <v>7.2162000000000004E-2</v>
      </c>
      <c r="Q85" s="357">
        <f>'2M - SGS'!Q85</f>
        <v>7.8372999999999998E-2</v>
      </c>
      <c r="R85" s="357">
        <f>'2M - SGS'!R85</f>
        <v>7.6534000000000005E-2</v>
      </c>
      <c r="S85" s="357">
        <f>'2M - SGS'!S85</f>
        <v>9.4246999999999997E-2</v>
      </c>
      <c r="T85" s="357">
        <f>'2M - SGS'!T85</f>
        <v>7.5599E-2</v>
      </c>
      <c r="U85" s="357">
        <f>'2M - SGS'!U85</f>
        <v>9.6199999999999994E-2</v>
      </c>
      <c r="V85" s="357">
        <f>'2M - SGS'!V85</f>
        <v>7.7077999999999994E-2</v>
      </c>
      <c r="W85" s="357">
        <f>'2M - SGS'!W85</f>
        <v>8.1374000000000002E-2</v>
      </c>
      <c r="X85" s="357">
        <f>'2M - SGS'!X85</f>
        <v>9.4072000000000003E-2</v>
      </c>
      <c r="Y85" s="357">
        <f>'2M - SGS'!Y85</f>
        <v>7.6706999999999997E-2</v>
      </c>
      <c r="Z85" s="357">
        <f>'2M - SGS'!Z85</f>
        <v>8.4089999999999998E-2</v>
      </c>
      <c r="AA85" s="357">
        <f>'2M - SGS'!AA85</f>
        <v>9.3563999999999994E-2</v>
      </c>
      <c r="AC85" s="232">
        <f t="shared" si="45"/>
        <v>1</v>
      </c>
    </row>
    <row r="86" spans="1:29" ht="15.6" x14ac:dyDescent="0.3">
      <c r="A86" s="792"/>
      <c r="B86" s="13" t="str">
        <f t="shared" si="46"/>
        <v>Miscellaneous</v>
      </c>
      <c r="C86" s="357">
        <f>'2M - SGS'!C86</f>
        <v>8.5109000000000004E-2</v>
      </c>
      <c r="D86" s="357">
        <f>'2M - SGS'!D86</f>
        <v>7.7715000000000006E-2</v>
      </c>
      <c r="E86" s="357">
        <f>'2M - SGS'!E86</f>
        <v>8.6136000000000004E-2</v>
      </c>
      <c r="F86" s="357">
        <f>'2M - SGS'!F86</f>
        <v>7.9796000000000006E-2</v>
      </c>
      <c r="G86" s="357">
        <f>'2M - SGS'!G86</f>
        <v>8.5334999999999994E-2</v>
      </c>
      <c r="H86" s="357">
        <f>'2M - SGS'!H86</f>
        <v>8.1994999999999998E-2</v>
      </c>
      <c r="I86" s="357">
        <f>'2M - SGS'!I86</f>
        <v>8.4098999999999993E-2</v>
      </c>
      <c r="J86" s="357">
        <f>'2M - SGS'!J86</f>
        <v>8.4198999999999996E-2</v>
      </c>
      <c r="K86" s="357">
        <f>'2M - SGS'!K86</f>
        <v>8.2512000000000002E-2</v>
      </c>
      <c r="L86" s="357">
        <f>'2M - SGS'!L86</f>
        <v>8.5277000000000006E-2</v>
      </c>
      <c r="M86" s="357">
        <f>'2M - SGS'!M86</f>
        <v>8.2588999999999996E-2</v>
      </c>
      <c r="N86" s="357">
        <f>'2M - SGS'!N86</f>
        <v>8.5237999999999994E-2</v>
      </c>
      <c r="O86" s="357">
        <f>'2M - SGS'!O86</f>
        <v>8.5109000000000004E-2</v>
      </c>
      <c r="P86" s="357">
        <f>'2M - SGS'!P86</f>
        <v>7.7715000000000006E-2</v>
      </c>
      <c r="Q86" s="357">
        <f>'2M - SGS'!Q86</f>
        <v>8.6136000000000004E-2</v>
      </c>
      <c r="R86" s="357">
        <f>'2M - SGS'!R86</f>
        <v>7.9796000000000006E-2</v>
      </c>
      <c r="S86" s="357">
        <f>'2M - SGS'!S86</f>
        <v>8.5334999999999994E-2</v>
      </c>
      <c r="T86" s="357">
        <f>'2M - SGS'!T86</f>
        <v>8.1994999999999998E-2</v>
      </c>
      <c r="U86" s="357">
        <f>'2M - SGS'!U86</f>
        <v>8.4098999999999993E-2</v>
      </c>
      <c r="V86" s="357">
        <f>'2M - SGS'!V86</f>
        <v>8.4198999999999996E-2</v>
      </c>
      <c r="W86" s="357">
        <f>'2M - SGS'!W86</f>
        <v>8.2512000000000002E-2</v>
      </c>
      <c r="X86" s="357">
        <f>'2M - SGS'!X86</f>
        <v>8.5277000000000006E-2</v>
      </c>
      <c r="Y86" s="357">
        <f>'2M - SGS'!Y86</f>
        <v>8.2588999999999996E-2</v>
      </c>
      <c r="Z86" s="357">
        <f>'2M - SGS'!Z86</f>
        <v>8.5237999999999994E-2</v>
      </c>
      <c r="AA86" s="357">
        <f>'2M - SGS'!AA86</f>
        <v>8.5109000000000004E-2</v>
      </c>
      <c r="AC86" s="232">
        <f t="shared" si="45"/>
        <v>1.0000000000000002</v>
      </c>
    </row>
    <row r="87" spans="1:29" ht="15.6" x14ac:dyDescent="0.3">
      <c r="A87" s="792"/>
      <c r="B87" s="13" t="str">
        <f t="shared" si="46"/>
        <v>Motors</v>
      </c>
      <c r="C87" s="357">
        <f>'2M - SGS'!C87</f>
        <v>8.5109000000000004E-2</v>
      </c>
      <c r="D87" s="357">
        <f>'2M - SGS'!D87</f>
        <v>7.7715000000000006E-2</v>
      </c>
      <c r="E87" s="357">
        <f>'2M - SGS'!E87</f>
        <v>8.6136000000000004E-2</v>
      </c>
      <c r="F87" s="357">
        <f>'2M - SGS'!F87</f>
        <v>7.9796000000000006E-2</v>
      </c>
      <c r="G87" s="357">
        <f>'2M - SGS'!G87</f>
        <v>8.5334999999999994E-2</v>
      </c>
      <c r="H87" s="357">
        <f>'2M - SGS'!H87</f>
        <v>8.1994999999999998E-2</v>
      </c>
      <c r="I87" s="357">
        <f>'2M - SGS'!I87</f>
        <v>8.4098999999999993E-2</v>
      </c>
      <c r="J87" s="357">
        <f>'2M - SGS'!J87</f>
        <v>8.4198999999999996E-2</v>
      </c>
      <c r="K87" s="357">
        <f>'2M - SGS'!K87</f>
        <v>8.2512000000000002E-2</v>
      </c>
      <c r="L87" s="357">
        <f>'2M - SGS'!L87</f>
        <v>8.5277000000000006E-2</v>
      </c>
      <c r="M87" s="357">
        <f>'2M - SGS'!M87</f>
        <v>8.2588999999999996E-2</v>
      </c>
      <c r="N87" s="357">
        <f>'2M - SGS'!N87</f>
        <v>8.5237999999999994E-2</v>
      </c>
      <c r="O87" s="357">
        <f>'2M - SGS'!O87</f>
        <v>8.5109000000000004E-2</v>
      </c>
      <c r="P87" s="357">
        <f>'2M - SGS'!P87</f>
        <v>7.7715000000000006E-2</v>
      </c>
      <c r="Q87" s="357">
        <f>'2M - SGS'!Q87</f>
        <v>8.6136000000000004E-2</v>
      </c>
      <c r="R87" s="357">
        <f>'2M - SGS'!R87</f>
        <v>7.9796000000000006E-2</v>
      </c>
      <c r="S87" s="357">
        <f>'2M - SGS'!S87</f>
        <v>8.5334999999999994E-2</v>
      </c>
      <c r="T87" s="357">
        <f>'2M - SGS'!T87</f>
        <v>8.1994999999999998E-2</v>
      </c>
      <c r="U87" s="357">
        <f>'2M - SGS'!U87</f>
        <v>8.4098999999999993E-2</v>
      </c>
      <c r="V87" s="357">
        <f>'2M - SGS'!V87</f>
        <v>8.4198999999999996E-2</v>
      </c>
      <c r="W87" s="357">
        <f>'2M - SGS'!W87</f>
        <v>8.2512000000000002E-2</v>
      </c>
      <c r="X87" s="357">
        <f>'2M - SGS'!X87</f>
        <v>8.5277000000000006E-2</v>
      </c>
      <c r="Y87" s="357">
        <f>'2M - SGS'!Y87</f>
        <v>8.2588999999999996E-2</v>
      </c>
      <c r="Z87" s="357">
        <f>'2M - SGS'!Z87</f>
        <v>8.5237999999999994E-2</v>
      </c>
      <c r="AA87" s="357">
        <f>'2M - SGS'!AA87</f>
        <v>8.5109000000000004E-2</v>
      </c>
      <c r="AC87" s="232">
        <f t="shared" si="45"/>
        <v>1.0000000000000002</v>
      </c>
    </row>
    <row r="88" spans="1:29" ht="15.6" x14ac:dyDescent="0.3">
      <c r="A88" s="792"/>
      <c r="B88" s="13" t="str">
        <f t="shared" si="46"/>
        <v>Process</v>
      </c>
      <c r="C88" s="357">
        <f>'2M - SGS'!C88</f>
        <v>8.5109000000000004E-2</v>
      </c>
      <c r="D88" s="357">
        <f>'2M - SGS'!D88</f>
        <v>7.7715000000000006E-2</v>
      </c>
      <c r="E88" s="357">
        <f>'2M - SGS'!E88</f>
        <v>8.6136000000000004E-2</v>
      </c>
      <c r="F88" s="357">
        <f>'2M - SGS'!F88</f>
        <v>7.9796000000000006E-2</v>
      </c>
      <c r="G88" s="357">
        <f>'2M - SGS'!G88</f>
        <v>8.5334999999999994E-2</v>
      </c>
      <c r="H88" s="357">
        <f>'2M - SGS'!H88</f>
        <v>8.1994999999999998E-2</v>
      </c>
      <c r="I88" s="357">
        <f>'2M - SGS'!I88</f>
        <v>8.4098999999999993E-2</v>
      </c>
      <c r="J88" s="357">
        <f>'2M - SGS'!J88</f>
        <v>8.4198999999999996E-2</v>
      </c>
      <c r="K88" s="357">
        <f>'2M - SGS'!K88</f>
        <v>8.2512000000000002E-2</v>
      </c>
      <c r="L88" s="357">
        <f>'2M - SGS'!L88</f>
        <v>8.5277000000000006E-2</v>
      </c>
      <c r="M88" s="357">
        <f>'2M - SGS'!M88</f>
        <v>8.2588999999999996E-2</v>
      </c>
      <c r="N88" s="357">
        <f>'2M - SGS'!N88</f>
        <v>8.5237999999999994E-2</v>
      </c>
      <c r="O88" s="357">
        <f>'2M - SGS'!O88</f>
        <v>8.5109000000000004E-2</v>
      </c>
      <c r="P88" s="357">
        <f>'2M - SGS'!P88</f>
        <v>7.7715000000000006E-2</v>
      </c>
      <c r="Q88" s="357">
        <f>'2M - SGS'!Q88</f>
        <v>8.6136000000000004E-2</v>
      </c>
      <c r="R88" s="357">
        <f>'2M - SGS'!R88</f>
        <v>7.9796000000000006E-2</v>
      </c>
      <c r="S88" s="357">
        <f>'2M - SGS'!S88</f>
        <v>8.5334999999999994E-2</v>
      </c>
      <c r="T88" s="357">
        <f>'2M - SGS'!T88</f>
        <v>8.1994999999999998E-2</v>
      </c>
      <c r="U88" s="357">
        <f>'2M - SGS'!U88</f>
        <v>8.4098999999999993E-2</v>
      </c>
      <c r="V88" s="357">
        <f>'2M - SGS'!V88</f>
        <v>8.4198999999999996E-2</v>
      </c>
      <c r="W88" s="357">
        <f>'2M - SGS'!W88</f>
        <v>8.2512000000000002E-2</v>
      </c>
      <c r="X88" s="357">
        <f>'2M - SGS'!X88</f>
        <v>8.5277000000000006E-2</v>
      </c>
      <c r="Y88" s="357">
        <f>'2M - SGS'!Y88</f>
        <v>8.2588999999999996E-2</v>
      </c>
      <c r="Z88" s="357">
        <f>'2M - SGS'!Z88</f>
        <v>8.5237999999999994E-2</v>
      </c>
      <c r="AA88" s="357">
        <f>'2M - SGS'!AA88</f>
        <v>8.5109000000000004E-2</v>
      </c>
      <c r="AC88" s="232">
        <f t="shared" si="45"/>
        <v>1.0000000000000002</v>
      </c>
    </row>
    <row r="89" spans="1:29" ht="15.6" x14ac:dyDescent="0.3">
      <c r="A89" s="792"/>
      <c r="B89" s="13" t="str">
        <f t="shared" si="46"/>
        <v>Refrigeration</v>
      </c>
      <c r="C89" s="357">
        <f>'2M - SGS'!C89</f>
        <v>8.3486000000000005E-2</v>
      </c>
      <c r="D89" s="357">
        <f>'2M - SGS'!D89</f>
        <v>7.6158000000000003E-2</v>
      </c>
      <c r="E89" s="357">
        <f>'2M - SGS'!E89</f>
        <v>8.3346000000000003E-2</v>
      </c>
      <c r="F89" s="357">
        <f>'2M - SGS'!F89</f>
        <v>8.0782999999999994E-2</v>
      </c>
      <c r="G89" s="357">
        <f>'2M - SGS'!G89</f>
        <v>8.5133E-2</v>
      </c>
      <c r="H89" s="357">
        <f>'2M - SGS'!H89</f>
        <v>8.4294999999999995E-2</v>
      </c>
      <c r="I89" s="357">
        <f>'2M - SGS'!I89</f>
        <v>8.7456999999999993E-2</v>
      </c>
      <c r="J89" s="357">
        <f>'2M - SGS'!J89</f>
        <v>8.7230000000000002E-2</v>
      </c>
      <c r="K89" s="357">
        <f>'2M - SGS'!K89</f>
        <v>8.3319000000000004E-2</v>
      </c>
      <c r="L89" s="357">
        <f>'2M - SGS'!L89</f>
        <v>8.4562999999999999E-2</v>
      </c>
      <c r="M89" s="357">
        <f>'2M - SGS'!M89</f>
        <v>8.1112000000000004E-2</v>
      </c>
      <c r="N89" s="357">
        <f>'2M - SGS'!N89</f>
        <v>8.3118999999999998E-2</v>
      </c>
      <c r="O89" s="357">
        <f>'2M - SGS'!O89</f>
        <v>8.3486000000000005E-2</v>
      </c>
      <c r="P89" s="357">
        <f>'2M - SGS'!P89</f>
        <v>7.6158000000000003E-2</v>
      </c>
      <c r="Q89" s="357">
        <f>'2M - SGS'!Q89</f>
        <v>8.3346000000000003E-2</v>
      </c>
      <c r="R89" s="357">
        <f>'2M - SGS'!R89</f>
        <v>8.0782999999999994E-2</v>
      </c>
      <c r="S89" s="357">
        <f>'2M - SGS'!S89</f>
        <v>8.5133E-2</v>
      </c>
      <c r="T89" s="357">
        <f>'2M - SGS'!T89</f>
        <v>8.4294999999999995E-2</v>
      </c>
      <c r="U89" s="357">
        <f>'2M - SGS'!U89</f>
        <v>8.7456999999999993E-2</v>
      </c>
      <c r="V89" s="357">
        <f>'2M - SGS'!V89</f>
        <v>8.7230000000000002E-2</v>
      </c>
      <c r="W89" s="357">
        <f>'2M - SGS'!W89</f>
        <v>8.3319000000000004E-2</v>
      </c>
      <c r="X89" s="357">
        <f>'2M - SGS'!X89</f>
        <v>8.4562999999999999E-2</v>
      </c>
      <c r="Y89" s="357">
        <f>'2M - SGS'!Y89</f>
        <v>8.1112000000000004E-2</v>
      </c>
      <c r="Z89" s="357">
        <f>'2M - SGS'!Z89</f>
        <v>8.3118999999999998E-2</v>
      </c>
      <c r="AA89" s="357">
        <f>'2M - SGS'!AA89</f>
        <v>8.3486000000000005E-2</v>
      </c>
      <c r="AC89" s="232">
        <f t="shared" si="45"/>
        <v>1.0000010000000001</v>
      </c>
    </row>
    <row r="90" spans="1:29" ht="16.2" thickBot="1" x14ac:dyDescent="0.35">
      <c r="A90" s="793"/>
      <c r="B90" s="14" t="str">
        <f t="shared" si="46"/>
        <v>Water Heating</v>
      </c>
      <c r="C90" s="358">
        <f>'2M - SGS'!C90</f>
        <v>0.108255</v>
      </c>
      <c r="D90" s="358">
        <f>'2M - SGS'!D90</f>
        <v>9.1078000000000006E-2</v>
      </c>
      <c r="E90" s="358">
        <f>'2M - SGS'!E90</f>
        <v>8.5239999999999996E-2</v>
      </c>
      <c r="F90" s="358">
        <f>'2M - SGS'!F90</f>
        <v>7.2980000000000003E-2</v>
      </c>
      <c r="G90" s="358">
        <f>'2M - SGS'!G90</f>
        <v>7.9849000000000003E-2</v>
      </c>
      <c r="H90" s="358">
        <f>'2M - SGS'!H90</f>
        <v>7.2720999999999994E-2</v>
      </c>
      <c r="I90" s="358">
        <f>'2M - SGS'!I90</f>
        <v>7.4929999999999997E-2</v>
      </c>
      <c r="J90" s="358">
        <f>'2M - SGS'!J90</f>
        <v>7.5861999999999999E-2</v>
      </c>
      <c r="K90" s="358">
        <f>'2M - SGS'!K90</f>
        <v>7.5733999999999996E-2</v>
      </c>
      <c r="L90" s="358">
        <f>'2M - SGS'!L90</f>
        <v>8.2808000000000007E-2</v>
      </c>
      <c r="M90" s="358">
        <f>'2M - SGS'!M90</f>
        <v>8.6345000000000005E-2</v>
      </c>
      <c r="N90" s="358">
        <f>'2M - SGS'!N90</f>
        <v>9.4200000000000006E-2</v>
      </c>
      <c r="O90" s="358">
        <f>'2M - SGS'!O90</f>
        <v>0.108255</v>
      </c>
      <c r="P90" s="358">
        <f>'2M - SGS'!P90</f>
        <v>9.1078000000000006E-2</v>
      </c>
      <c r="Q90" s="358">
        <f>'2M - SGS'!Q90</f>
        <v>8.5239999999999996E-2</v>
      </c>
      <c r="R90" s="358">
        <f>'2M - SGS'!R90</f>
        <v>7.2980000000000003E-2</v>
      </c>
      <c r="S90" s="358">
        <f>'2M - SGS'!S90</f>
        <v>7.9849000000000003E-2</v>
      </c>
      <c r="T90" s="358">
        <f>'2M - SGS'!T90</f>
        <v>7.2720999999999994E-2</v>
      </c>
      <c r="U90" s="358">
        <f>'2M - SGS'!U90</f>
        <v>7.4929999999999997E-2</v>
      </c>
      <c r="V90" s="358">
        <f>'2M - SGS'!V90</f>
        <v>7.5861999999999999E-2</v>
      </c>
      <c r="W90" s="358">
        <f>'2M - SGS'!W90</f>
        <v>7.5733999999999996E-2</v>
      </c>
      <c r="X90" s="358">
        <f>'2M - SGS'!X90</f>
        <v>8.2808000000000007E-2</v>
      </c>
      <c r="Y90" s="358">
        <f>'2M - SGS'!Y90</f>
        <v>8.6345000000000005E-2</v>
      </c>
      <c r="Z90" s="358">
        <f>'2M - SGS'!Z90</f>
        <v>9.4200000000000006E-2</v>
      </c>
      <c r="AA90" s="358">
        <f>'2M - SGS'!AA90</f>
        <v>0.108255</v>
      </c>
      <c r="AC90" s="232">
        <f t="shared" si="45"/>
        <v>1.0000020000000001</v>
      </c>
    </row>
    <row r="91" spans="1:29" ht="15" thickBot="1" x14ac:dyDescent="0.35">
      <c r="AC91" s="216" t="s">
        <v>194</v>
      </c>
    </row>
    <row r="92" spans="1:29" ht="15" customHeight="1" thickBot="1" x14ac:dyDescent="0.35">
      <c r="A92" s="813" t="s">
        <v>28</v>
      </c>
      <c r="B92" s="264" t="s">
        <v>32</v>
      </c>
      <c r="C92" s="158">
        <f>C$4</f>
        <v>44197</v>
      </c>
      <c r="D92" s="158">
        <f t="shared" ref="D92:AA92" si="47">D$4</f>
        <v>44228</v>
      </c>
      <c r="E92" s="158">
        <f t="shared" si="47"/>
        <v>44256</v>
      </c>
      <c r="F92" s="158">
        <f t="shared" si="47"/>
        <v>44287</v>
      </c>
      <c r="G92" s="158">
        <f t="shared" si="47"/>
        <v>44317</v>
      </c>
      <c r="H92" s="158">
        <f t="shared" si="47"/>
        <v>44348</v>
      </c>
      <c r="I92" s="158">
        <f t="shared" si="47"/>
        <v>44378</v>
      </c>
      <c r="J92" s="158">
        <f t="shared" si="47"/>
        <v>44409</v>
      </c>
      <c r="K92" s="158">
        <f t="shared" si="47"/>
        <v>44440</v>
      </c>
      <c r="L92" s="158">
        <f t="shared" si="47"/>
        <v>44470</v>
      </c>
      <c r="M92" s="158">
        <f t="shared" si="47"/>
        <v>44501</v>
      </c>
      <c r="N92" s="158">
        <f t="shared" si="47"/>
        <v>44531</v>
      </c>
      <c r="O92" s="158">
        <f t="shared" si="47"/>
        <v>44562</v>
      </c>
      <c r="P92" s="158">
        <f t="shared" si="47"/>
        <v>44593</v>
      </c>
      <c r="Q92" s="158">
        <f t="shared" si="47"/>
        <v>44621</v>
      </c>
      <c r="R92" s="158">
        <f t="shared" si="47"/>
        <v>44652</v>
      </c>
      <c r="S92" s="158">
        <f t="shared" si="47"/>
        <v>44682</v>
      </c>
      <c r="T92" s="158">
        <f t="shared" si="47"/>
        <v>44713</v>
      </c>
      <c r="U92" s="158">
        <f t="shared" si="47"/>
        <v>44743</v>
      </c>
      <c r="V92" s="158">
        <f t="shared" si="47"/>
        <v>44774</v>
      </c>
      <c r="W92" s="158">
        <f t="shared" si="47"/>
        <v>44805</v>
      </c>
      <c r="X92" s="158">
        <f t="shared" si="47"/>
        <v>44835</v>
      </c>
      <c r="Y92" s="158">
        <f t="shared" si="47"/>
        <v>44866</v>
      </c>
      <c r="Z92" s="158">
        <f t="shared" si="47"/>
        <v>44896</v>
      </c>
      <c r="AA92" s="158">
        <f t="shared" si="47"/>
        <v>44927</v>
      </c>
    </row>
    <row r="93" spans="1:29" ht="15.75" customHeight="1" x14ac:dyDescent="0.3">
      <c r="A93" s="814"/>
      <c r="B93" s="11" t="str">
        <f>B78</f>
        <v>Air Comp</v>
      </c>
      <c r="C93" s="337">
        <v>3.2612000000000002E-2</v>
      </c>
      <c r="D93" s="337">
        <v>3.3308999999999998E-2</v>
      </c>
      <c r="E93" s="337">
        <v>3.3845E-2</v>
      </c>
      <c r="F93" s="337">
        <v>3.4296E-2</v>
      </c>
      <c r="G93" s="337">
        <v>3.6755000000000003E-2</v>
      </c>
      <c r="H93" s="337">
        <v>6.7155999999999993E-2</v>
      </c>
      <c r="I93" s="337">
        <v>6.5257999999999997E-2</v>
      </c>
      <c r="J93" s="337">
        <v>6.6148999999999999E-2</v>
      </c>
      <c r="K93" s="337">
        <v>6.4668000000000003E-2</v>
      </c>
      <c r="L93" s="337">
        <v>3.5714999999999997E-2</v>
      </c>
      <c r="M93" s="337">
        <v>3.5963000000000002E-2</v>
      </c>
      <c r="N93" s="337">
        <v>3.1724000000000002E-2</v>
      </c>
      <c r="O93" s="337">
        <v>3.2612000000000002E-2</v>
      </c>
      <c r="P93" s="337">
        <v>3.3308999999999998E-2</v>
      </c>
      <c r="Q93" s="337">
        <v>3.3845E-2</v>
      </c>
      <c r="R93" s="337">
        <v>3.4296E-2</v>
      </c>
      <c r="S93" s="337">
        <v>3.6755000000000003E-2</v>
      </c>
      <c r="T93" s="337">
        <v>6.7155999999999993E-2</v>
      </c>
      <c r="U93" s="337">
        <v>6.5257999999999997E-2</v>
      </c>
      <c r="V93" s="337">
        <v>6.6148999999999999E-2</v>
      </c>
      <c r="W93" s="337">
        <v>6.4668000000000003E-2</v>
      </c>
      <c r="X93" s="337">
        <v>3.5714999999999997E-2</v>
      </c>
      <c r="Y93" s="337">
        <v>3.5963000000000002E-2</v>
      </c>
      <c r="Z93" s="337">
        <v>3.1724000000000002E-2</v>
      </c>
      <c r="AA93" s="337">
        <v>3.2612000000000002E-2</v>
      </c>
      <c r="AC93" s="216" t="s">
        <v>195</v>
      </c>
    </row>
    <row r="94" spans="1:29" x14ac:dyDescent="0.3">
      <c r="A94" s="814"/>
      <c r="B94" s="11" t="str">
        <f t="shared" ref="B94:B105" si="48">B79</f>
        <v>Building Shell</v>
      </c>
      <c r="C94" s="337">
        <v>3.8338999999999998E-2</v>
      </c>
      <c r="D94" s="337">
        <v>3.7275999999999997E-2</v>
      </c>
      <c r="E94" s="337">
        <v>3.8233000000000003E-2</v>
      </c>
      <c r="F94" s="337">
        <v>3.3238999999999998E-2</v>
      </c>
      <c r="G94" s="337">
        <v>4.5739000000000002E-2</v>
      </c>
      <c r="H94" s="337">
        <v>8.8426000000000005E-2</v>
      </c>
      <c r="I94" s="337">
        <v>8.0951999999999996E-2</v>
      </c>
      <c r="J94" s="337">
        <v>8.5358000000000003E-2</v>
      </c>
      <c r="K94" s="337">
        <v>8.6756E-2</v>
      </c>
      <c r="L94" s="337">
        <v>3.5978999999999997E-2</v>
      </c>
      <c r="M94" s="337">
        <v>3.4793999999999999E-2</v>
      </c>
      <c r="N94" s="337">
        <v>3.4887000000000001E-2</v>
      </c>
      <c r="O94" s="337">
        <v>3.8338999999999998E-2</v>
      </c>
      <c r="P94" s="337">
        <v>3.7275999999999997E-2</v>
      </c>
      <c r="Q94" s="337">
        <v>3.8233000000000003E-2</v>
      </c>
      <c r="R94" s="337">
        <v>3.3238999999999998E-2</v>
      </c>
      <c r="S94" s="337">
        <v>4.5739000000000002E-2</v>
      </c>
      <c r="T94" s="337">
        <v>8.8426000000000005E-2</v>
      </c>
      <c r="U94" s="337">
        <v>8.0951999999999996E-2</v>
      </c>
      <c r="V94" s="337">
        <v>8.5358000000000003E-2</v>
      </c>
      <c r="W94" s="337">
        <v>8.6756E-2</v>
      </c>
      <c r="X94" s="337">
        <v>3.5978999999999997E-2</v>
      </c>
      <c r="Y94" s="337">
        <v>3.4793999999999999E-2</v>
      </c>
      <c r="Z94" s="337">
        <v>3.4887000000000001E-2</v>
      </c>
      <c r="AA94" s="337">
        <v>3.8338999999999998E-2</v>
      </c>
      <c r="AC94" s="216" t="s">
        <v>209</v>
      </c>
    </row>
    <row r="95" spans="1:29" x14ac:dyDescent="0.3">
      <c r="A95" s="814"/>
      <c r="B95" s="11" t="str">
        <f t="shared" si="48"/>
        <v>Cooking</v>
      </c>
      <c r="C95" s="337">
        <v>3.2231999999999997E-2</v>
      </c>
      <c r="D95" s="337">
        <v>3.3331E-2</v>
      </c>
      <c r="E95" s="337">
        <v>3.6345000000000002E-2</v>
      </c>
      <c r="F95" s="337">
        <v>3.8190000000000002E-2</v>
      </c>
      <c r="G95" s="337">
        <v>3.9288999999999998E-2</v>
      </c>
      <c r="H95" s="337">
        <v>7.3688000000000003E-2</v>
      </c>
      <c r="I95" s="337">
        <v>7.0596999999999993E-2</v>
      </c>
      <c r="J95" s="337">
        <v>7.2469000000000006E-2</v>
      </c>
      <c r="K95" s="337">
        <v>6.9982000000000003E-2</v>
      </c>
      <c r="L95" s="337">
        <v>3.8002000000000001E-2</v>
      </c>
      <c r="M95" s="337">
        <v>3.8397000000000001E-2</v>
      </c>
      <c r="N95" s="337">
        <v>3.1730000000000001E-2</v>
      </c>
      <c r="O95" s="337">
        <v>3.2231999999999997E-2</v>
      </c>
      <c r="P95" s="337">
        <v>3.3331E-2</v>
      </c>
      <c r="Q95" s="337">
        <v>3.6345000000000002E-2</v>
      </c>
      <c r="R95" s="337">
        <v>3.8190000000000002E-2</v>
      </c>
      <c r="S95" s="337">
        <v>3.9288999999999998E-2</v>
      </c>
      <c r="T95" s="337">
        <v>7.3688000000000003E-2</v>
      </c>
      <c r="U95" s="337">
        <v>7.0596999999999993E-2</v>
      </c>
      <c r="V95" s="337">
        <v>7.2469000000000006E-2</v>
      </c>
      <c r="W95" s="337">
        <v>6.9982000000000003E-2</v>
      </c>
      <c r="X95" s="337">
        <v>3.8002000000000001E-2</v>
      </c>
      <c r="Y95" s="337">
        <v>3.8397000000000001E-2</v>
      </c>
      <c r="Z95" s="337">
        <v>3.1730000000000001E-2</v>
      </c>
      <c r="AA95" s="337">
        <v>3.2231999999999997E-2</v>
      </c>
    </row>
    <row r="96" spans="1:29" x14ac:dyDescent="0.3">
      <c r="A96" s="814"/>
      <c r="B96" s="11" t="str">
        <f t="shared" si="48"/>
        <v>Cooling</v>
      </c>
      <c r="C96" s="337">
        <v>2.3078999999999999E-2</v>
      </c>
      <c r="D96" s="337">
        <v>2.3199999999999998E-2</v>
      </c>
      <c r="E96" s="337">
        <v>2.3355999999999998E-2</v>
      </c>
      <c r="F96" s="337">
        <v>3.6686999999999997E-2</v>
      </c>
      <c r="G96" s="337">
        <v>5.5877000000000003E-2</v>
      </c>
      <c r="H96" s="337">
        <v>8.9525999999999994E-2</v>
      </c>
      <c r="I96" s="337">
        <v>8.1436999999999996E-2</v>
      </c>
      <c r="J96" s="337">
        <v>8.6015999999999995E-2</v>
      </c>
      <c r="K96" s="337">
        <v>9.1347999999999999E-2</v>
      </c>
      <c r="L96" s="337">
        <v>3.6561000000000003E-2</v>
      </c>
      <c r="M96" s="337">
        <v>2.3477000000000001E-2</v>
      </c>
      <c r="N96" s="337">
        <v>2.3244999999999998E-2</v>
      </c>
      <c r="O96" s="337">
        <v>2.3078999999999999E-2</v>
      </c>
      <c r="P96" s="337">
        <v>2.3199999999999998E-2</v>
      </c>
      <c r="Q96" s="337">
        <v>2.3355999999999998E-2</v>
      </c>
      <c r="R96" s="337">
        <v>3.6686999999999997E-2</v>
      </c>
      <c r="S96" s="337">
        <v>5.5877000000000003E-2</v>
      </c>
      <c r="T96" s="337">
        <v>8.9525999999999994E-2</v>
      </c>
      <c r="U96" s="337">
        <v>8.1436999999999996E-2</v>
      </c>
      <c r="V96" s="337">
        <v>8.6015999999999995E-2</v>
      </c>
      <c r="W96" s="337">
        <v>9.1347999999999999E-2</v>
      </c>
      <c r="X96" s="337">
        <v>3.6561000000000003E-2</v>
      </c>
      <c r="Y96" s="337">
        <v>2.3477000000000001E-2</v>
      </c>
      <c r="Z96" s="337">
        <v>2.3244999999999998E-2</v>
      </c>
      <c r="AA96" s="337">
        <v>2.3078999999999999E-2</v>
      </c>
    </row>
    <row r="97" spans="1:27" x14ac:dyDescent="0.3">
      <c r="A97" s="814"/>
      <c r="B97" s="11" t="str">
        <f t="shared" si="48"/>
        <v>Ext Lighting</v>
      </c>
      <c r="C97" s="337">
        <v>2.4801E-2</v>
      </c>
      <c r="D97" s="337">
        <v>2.3220000000000001E-2</v>
      </c>
      <c r="E97" s="337">
        <v>2.3622000000000001E-2</v>
      </c>
      <c r="F97" s="337">
        <v>2.4778999999999999E-2</v>
      </c>
      <c r="G97" s="337">
        <v>2.3963000000000002E-2</v>
      </c>
      <c r="H97" s="337">
        <v>3.7585E-2</v>
      </c>
      <c r="I97" s="337">
        <v>3.7498999999999998E-2</v>
      </c>
      <c r="J97" s="337">
        <v>3.7609999999999998E-2</v>
      </c>
      <c r="K97" s="337">
        <v>3.7858000000000003E-2</v>
      </c>
      <c r="L97" s="337">
        <v>2.3675000000000002E-2</v>
      </c>
      <c r="M97" s="337">
        <v>2.3668999999999999E-2</v>
      </c>
      <c r="N97" s="337">
        <v>2.3265000000000001E-2</v>
      </c>
      <c r="O97" s="337">
        <v>2.4801E-2</v>
      </c>
      <c r="P97" s="337">
        <v>2.3220000000000001E-2</v>
      </c>
      <c r="Q97" s="337">
        <v>2.3622000000000001E-2</v>
      </c>
      <c r="R97" s="337">
        <v>2.4778999999999999E-2</v>
      </c>
      <c r="S97" s="337">
        <v>2.3963000000000002E-2</v>
      </c>
      <c r="T97" s="337">
        <v>3.7585E-2</v>
      </c>
      <c r="U97" s="337">
        <v>3.7498999999999998E-2</v>
      </c>
      <c r="V97" s="337">
        <v>3.7609999999999998E-2</v>
      </c>
      <c r="W97" s="337">
        <v>3.7858000000000003E-2</v>
      </c>
      <c r="X97" s="337">
        <v>2.3675000000000002E-2</v>
      </c>
      <c r="Y97" s="337">
        <v>2.3668999999999999E-2</v>
      </c>
      <c r="Z97" s="337">
        <v>2.3265000000000001E-2</v>
      </c>
      <c r="AA97" s="337">
        <v>2.4801E-2</v>
      </c>
    </row>
    <row r="98" spans="1:27" x14ac:dyDescent="0.3">
      <c r="A98" s="814"/>
      <c r="B98" s="11" t="str">
        <f t="shared" si="48"/>
        <v>Heating</v>
      </c>
      <c r="C98" s="337">
        <v>3.8339999999999999E-2</v>
      </c>
      <c r="D98" s="337">
        <v>3.7297999999999998E-2</v>
      </c>
      <c r="E98" s="337">
        <v>3.8760000000000003E-2</v>
      </c>
      <c r="F98" s="337">
        <v>3.6565E-2</v>
      </c>
      <c r="G98" s="337">
        <v>3.5090999999999997E-2</v>
      </c>
      <c r="H98" s="337">
        <v>3.7016E-2</v>
      </c>
      <c r="I98" s="337">
        <v>3.6936999999999998E-2</v>
      </c>
      <c r="J98" s="337">
        <v>3.7067000000000003E-2</v>
      </c>
      <c r="K98" s="337">
        <v>6.7338999999999996E-2</v>
      </c>
      <c r="L98" s="337">
        <v>3.8498999999999999E-2</v>
      </c>
      <c r="M98" s="337">
        <v>3.5365000000000001E-2</v>
      </c>
      <c r="N98" s="337">
        <v>3.4893E-2</v>
      </c>
      <c r="O98" s="337">
        <v>3.8339999999999999E-2</v>
      </c>
      <c r="P98" s="337">
        <v>3.7297999999999998E-2</v>
      </c>
      <c r="Q98" s="337">
        <v>3.8760000000000003E-2</v>
      </c>
      <c r="R98" s="337">
        <v>3.6565E-2</v>
      </c>
      <c r="S98" s="337">
        <v>3.5090999999999997E-2</v>
      </c>
      <c r="T98" s="337">
        <v>3.7016E-2</v>
      </c>
      <c r="U98" s="337">
        <v>3.6936999999999998E-2</v>
      </c>
      <c r="V98" s="337">
        <v>3.7067000000000003E-2</v>
      </c>
      <c r="W98" s="337">
        <v>6.7338999999999996E-2</v>
      </c>
      <c r="X98" s="337">
        <v>3.8498999999999999E-2</v>
      </c>
      <c r="Y98" s="337">
        <v>3.5365000000000001E-2</v>
      </c>
      <c r="Z98" s="337">
        <v>3.4893E-2</v>
      </c>
      <c r="AA98" s="337">
        <v>3.8339999999999999E-2</v>
      </c>
    </row>
    <row r="99" spans="1:27" x14ac:dyDescent="0.3">
      <c r="A99" s="814"/>
      <c r="B99" s="11" t="str">
        <f t="shared" si="48"/>
        <v>HVAC</v>
      </c>
      <c r="C99" s="337">
        <v>3.8338999999999998E-2</v>
      </c>
      <c r="D99" s="337">
        <v>3.7275999999999997E-2</v>
      </c>
      <c r="E99" s="337">
        <v>3.8233000000000003E-2</v>
      </c>
      <c r="F99" s="337">
        <v>3.3238999999999998E-2</v>
      </c>
      <c r="G99" s="337">
        <v>4.5739000000000002E-2</v>
      </c>
      <c r="H99" s="337">
        <v>8.8426000000000005E-2</v>
      </c>
      <c r="I99" s="337">
        <v>8.0951999999999996E-2</v>
      </c>
      <c r="J99" s="337">
        <v>8.5358000000000003E-2</v>
      </c>
      <c r="K99" s="337">
        <v>8.6756E-2</v>
      </c>
      <c r="L99" s="337">
        <v>3.5978999999999997E-2</v>
      </c>
      <c r="M99" s="337">
        <v>3.4793999999999999E-2</v>
      </c>
      <c r="N99" s="337">
        <v>3.4887000000000001E-2</v>
      </c>
      <c r="O99" s="337">
        <v>3.8338999999999998E-2</v>
      </c>
      <c r="P99" s="337">
        <v>3.7275999999999997E-2</v>
      </c>
      <c r="Q99" s="337">
        <v>3.8233000000000003E-2</v>
      </c>
      <c r="R99" s="337">
        <v>3.3238999999999998E-2</v>
      </c>
      <c r="S99" s="337">
        <v>4.5739000000000002E-2</v>
      </c>
      <c r="T99" s="337">
        <v>8.8426000000000005E-2</v>
      </c>
      <c r="U99" s="337">
        <v>8.0951999999999996E-2</v>
      </c>
      <c r="V99" s="337">
        <v>8.5358000000000003E-2</v>
      </c>
      <c r="W99" s="337">
        <v>8.6756E-2</v>
      </c>
      <c r="X99" s="337">
        <v>3.5978999999999997E-2</v>
      </c>
      <c r="Y99" s="337">
        <v>3.4793999999999999E-2</v>
      </c>
      <c r="Z99" s="337">
        <v>3.4887000000000001E-2</v>
      </c>
      <c r="AA99" s="337">
        <v>3.8338999999999998E-2</v>
      </c>
    </row>
    <row r="100" spans="1:27" x14ac:dyDescent="0.3">
      <c r="A100" s="814"/>
      <c r="B100" s="11" t="str">
        <f t="shared" si="48"/>
        <v>Lighting</v>
      </c>
      <c r="C100" s="337">
        <v>3.4349999999999999E-2</v>
      </c>
      <c r="D100" s="337">
        <v>3.4615E-2</v>
      </c>
      <c r="E100" s="337">
        <v>3.5556999999999998E-2</v>
      </c>
      <c r="F100" s="337">
        <v>3.7511000000000003E-2</v>
      </c>
      <c r="G100" s="337">
        <v>3.9602999999999999E-2</v>
      </c>
      <c r="H100" s="337">
        <v>7.2403999999999996E-2</v>
      </c>
      <c r="I100" s="337">
        <v>6.9433999999999996E-2</v>
      </c>
      <c r="J100" s="337">
        <v>7.1117E-2</v>
      </c>
      <c r="K100" s="337">
        <v>6.7096000000000003E-2</v>
      </c>
      <c r="L100" s="337">
        <v>3.8461000000000002E-2</v>
      </c>
      <c r="M100" s="337">
        <v>3.7866999999999998E-2</v>
      </c>
      <c r="N100" s="337">
        <v>3.2252999999999997E-2</v>
      </c>
      <c r="O100" s="337">
        <v>3.4349999999999999E-2</v>
      </c>
      <c r="P100" s="337">
        <v>3.4615E-2</v>
      </c>
      <c r="Q100" s="337">
        <v>3.5556999999999998E-2</v>
      </c>
      <c r="R100" s="337">
        <v>3.7511000000000003E-2</v>
      </c>
      <c r="S100" s="337">
        <v>3.9602999999999999E-2</v>
      </c>
      <c r="T100" s="337">
        <v>7.2403999999999996E-2</v>
      </c>
      <c r="U100" s="337">
        <v>6.9433999999999996E-2</v>
      </c>
      <c r="V100" s="337">
        <v>7.1117E-2</v>
      </c>
      <c r="W100" s="337">
        <v>6.7096000000000003E-2</v>
      </c>
      <c r="X100" s="337">
        <v>3.8461000000000002E-2</v>
      </c>
      <c r="Y100" s="337">
        <v>3.7866999999999998E-2</v>
      </c>
      <c r="Z100" s="337">
        <v>3.2252999999999997E-2</v>
      </c>
      <c r="AA100" s="337">
        <v>3.4349999999999999E-2</v>
      </c>
    </row>
    <row r="101" spans="1:27" x14ac:dyDescent="0.3">
      <c r="A101" s="814"/>
      <c r="B101" s="11" t="str">
        <f t="shared" si="48"/>
        <v>Miscellaneous</v>
      </c>
      <c r="C101" s="337">
        <v>3.2612000000000002E-2</v>
      </c>
      <c r="D101" s="337">
        <v>3.3308999999999998E-2</v>
      </c>
      <c r="E101" s="337">
        <v>3.3845E-2</v>
      </c>
      <c r="F101" s="337">
        <v>3.4296E-2</v>
      </c>
      <c r="G101" s="337">
        <v>3.6755000000000003E-2</v>
      </c>
      <c r="H101" s="337">
        <v>6.7155999999999993E-2</v>
      </c>
      <c r="I101" s="337">
        <v>6.5257999999999997E-2</v>
      </c>
      <c r="J101" s="337">
        <v>6.6148999999999999E-2</v>
      </c>
      <c r="K101" s="337">
        <v>6.4668000000000003E-2</v>
      </c>
      <c r="L101" s="337">
        <v>3.5714999999999997E-2</v>
      </c>
      <c r="M101" s="337">
        <v>3.5963000000000002E-2</v>
      </c>
      <c r="N101" s="337">
        <v>3.1724000000000002E-2</v>
      </c>
      <c r="O101" s="337">
        <v>3.2612000000000002E-2</v>
      </c>
      <c r="P101" s="337">
        <v>3.3308999999999998E-2</v>
      </c>
      <c r="Q101" s="337">
        <v>3.3845E-2</v>
      </c>
      <c r="R101" s="337">
        <v>3.4296E-2</v>
      </c>
      <c r="S101" s="337">
        <v>3.6755000000000003E-2</v>
      </c>
      <c r="T101" s="337">
        <v>6.7155999999999993E-2</v>
      </c>
      <c r="U101" s="337">
        <v>6.5257999999999997E-2</v>
      </c>
      <c r="V101" s="337">
        <v>6.6148999999999999E-2</v>
      </c>
      <c r="W101" s="337">
        <v>6.4668000000000003E-2</v>
      </c>
      <c r="X101" s="337">
        <v>3.5714999999999997E-2</v>
      </c>
      <c r="Y101" s="337">
        <v>3.5963000000000002E-2</v>
      </c>
      <c r="Z101" s="337">
        <v>3.1724000000000002E-2</v>
      </c>
      <c r="AA101" s="337">
        <v>3.2612000000000002E-2</v>
      </c>
    </row>
    <row r="102" spans="1:27" x14ac:dyDescent="0.3">
      <c r="A102" s="814"/>
      <c r="B102" s="11" t="str">
        <f t="shared" si="48"/>
        <v>Motors</v>
      </c>
      <c r="C102" s="337">
        <v>3.2612000000000002E-2</v>
      </c>
      <c r="D102" s="337">
        <v>3.3308999999999998E-2</v>
      </c>
      <c r="E102" s="337">
        <v>3.3845E-2</v>
      </c>
      <c r="F102" s="337">
        <v>3.4296E-2</v>
      </c>
      <c r="G102" s="337">
        <v>3.6755000000000003E-2</v>
      </c>
      <c r="H102" s="337">
        <v>6.7155999999999993E-2</v>
      </c>
      <c r="I102" s="337">
        <v>6.5257999999999997E-2</v>
      </c>
      <c r="J102" s="337">
        <v>6.6148999999999999E-2</v>
      </c>
      <c r="K102" s="337">
        <v>6.4668000000000003E-2</v>
      </c>
      <c r="L102" s="337">
        <v>3.5714999999999997E-2</v>
      </c>
      <c r="M102" s="337">
        <v>3.5963000000000002E-2</v>
      </c>
      <c r="N102" s="337">
        <v>3.1724000000000002E-2</v>
      </c>
      <c r="O102" s="337">
        <v>3.2612000000000002E-2</v>
      </c>
      <c r="P102" s="337">
        <v>3.3308999999999998E-2</v>
      </c>
      <c r="Q102" s="337">
        <v>3.3845E-2</v>
      </c>
      <c r="R102" s="337">
        <v>3.4296E-2</v>
      </c>
      <c r="S102" s="337">
        <v>3.6755000000000003E-2</v>
      </c>
      <c r="T102" s="337">
        <v>6.7155999999999993E-2</v>
      </c>
      <c r="U102" s="337">
        <v>6.5257999999999997E-2</v>
      </c>
      <c r="V102" s="337">
        <v>6.6148999999999999E-2</v>
      </c>
      <c r="W102" s="337">
        <v>6.4668000000000003E-2</v>
      </c>
      <c r="X102" s="337">
        <v>3.5714999999999997E-2</v>
      </c>
      <c r="Y102" s="337">
        <v>3.5963000000000002E-2</v>
      </c>
      <c r="Z102" s="337">
        <v>3.1724000000000002E-2</v>
      </c>
      <c r="AA102" s="337">
        <v>3.2612000000000002E-2</v>
      </c>
    </row>
    <row r="103" spans="1:27" x14ac:dyDescent="0.3">
      <c r="A103" s="814"/>
      <c r="B103" s="11" t="str">
        <f t="shared" si="48"/>
        <v>Process</v>
      </c>
      <c r="C103" s="337">
        <v>3.2612000000000002E-2</v>
      </c>
      <c r="D103" s="337">
        <v>3.3308999999999998E-2</v>
      </c>
      <c r="E103" s="337">
        <v>3.3845E-2</v>
      </c>
      <c r="F103" s="337">
        <v>3.4296E-2</v>
      </c>
      <c r="G103" s="337">
        <v>3.6755000000000003E-2</v>
      </c>
      <c r="H103" s="337">
        <v>6.7155999999999993E-2</v>
      </c>
      <c r="I103" s="337">
        <v>6.5257999999999997E-2</v>
      </c>
      <c r="J103" s="337">
        <v>6.6148999999999999E-2</v>
      </c>
      <c r="K103" s="337">
        <v>6.4668000000000003E-2</v>
      </c>
      <c r="L103" s="337">
        <v>3.5714999999999997E-2</v>
      </c>
      <c r="M103" s="337">
        <v>3.5963000000000002E-2</v>
      </c>
      <c r="N103" s="337">
        <v>3.1724000000000002E-2</v>
      </c>
      <c r="O103" s="337">
        <v>3.2612000000000002E-2</v>
      </c>
      <c r="P103" s="337">
        <v>3.3308999999999998E-2</v>
      </c>
      <c r="Q103" s="337">
        <v>3.3845E-2</v>
      </c>
      <c r="R103" s="337">
        <v>3.4296E-2</v>
      </c>
      <c r="S103" s="337">
        <v>3.6755000000000003E-2</v>
      </c>
      <c r="T103" s="337">
        <v>6.7155999999999993E-2</v>
      </c>
      <c r="U103" s="337">
        <v>6.5257999999999997E-2</v>
      </c>
      <c r="V103" s="337">
        <v>6.6148999999999999E-2</v>
      </c>
      <c r="W103" s="337">
        <v>6.4668000000000003E-2</v>
      </c>
      <c r="X103" s="337">
        <v>3.5714999999999997E-2</v>
      </c>
      <c r="Y103" s="337">
        <v>3.5963000000000002E-2</v>
      </c>
      <c r="Z103" s="337">
        <v>3.1724000000000002E-2</v>
      </c>
      <c r="AA103" s="337">
        <v>3.2612000000000002E-2</v>
      </c>
    </row>
    <row r="104" spans="1:27" x14ac:dyDescent="0.3">
      <c r="A104" s="814"/>
      <c r="B104" s="11" t="str">
        <f t="shared" si="48"/>
        <v>Refrigeration</v>
      </c>
      <c r="C104" s="337">
        <v>3.1025E-2</v>
      </c>
      <c r="D104" s="337">
        <v>3.1558999999999997E-2</v>
      </c>
      <c r="E104" s="337">
        <v>3.3444000000000002E-2</v>
      </c>
      <c r="F104" s="337">
        <v>3.3975999999999999E-2</v>
      </c>
      <c r="G104" s="337">
        <v>3.5005000000000001E-2</v>
      </c>
      <c r="H104" s="337">
        <v>5.5447999999999997E-2</v>
      </c>
      <c r="I104" s="337">
        <v>6.1511999999999997E-2</v>
      </c>
      <c r="J104" s="337">
        <v>6.2669000000000002E-2</v>
      </c>
      <c r="K104" s="337">
        <v>6.1168E-2</v>
      </c>
      <c r="L104" s="337">
        <v>3.3943000000000001E-2</v>
      </c>
      <c r="M104" s="337">
        <v>3.4333000000000002E-2</v>
      </c>
      <c r="N104" s="337">
        <v>3.0252999999999999E-2</v>
      </c>
      <c r="O104" s="337">
        <v>3.1025E-2</v>
      </c>
      <c r="P104" s="337">
        <v>3.1558999999999997E-2</v>
      </c>
      <c r="Q104" s="337">
        <v>3.3444000000000002E-2</v>
      </c>
      <c r="R104" s="337">
        <v>3.3975999999999999E-2</v>
      </c>
      <c r="S104" s="337">
        <v>3.5005000000000001E-2</v>
      </c>
      <c r="T104" s="337">
        <v>5.5447999999999997E-2</v>
      </c>
      <c r="U104" s="337">
        <v>6.1511999999999997E-2</v>
      </c>
      <c r="V104" s="337">
        <v>6.2669000000000002E-2</v>
      </c>
      <c r="W104" s="337">
        <v>6.1168E-2</v>
      </c>
      <c r="X104" s="337">
        <v>3.3943000000000001E-2</v>
      </c>
      <c r="Y104" s="337">
        <v>3.4333000000000002E-2</v>
      </c>
      <c r="Z104" s="337">
        <v>3.0252999999999999E-2</v>
      </c>
      <c r="AA104" s="337">
        <v>3.1025E-2</v>
      </c>
    </row>
    <row r="105" spans="1:27" ht="15" thickBot="1" x14ac:dyDescent="0.35">
      <c r="A105" s="815"/>
      <c r="B105" s="15" t="str">
        <f t="shared" si="48"/>
        <v>Water Heating</v>
      </c>
      <c r="C105" s="336">
        <v>3.0868E-2</v>
      </c>
      <c r="D105" s="336">
        <v>3.2405000000000003E-2</v>
      </c>
      <c r="E105" s="336">
        <v>3.5561000000000002E-2</v>
      </c>
      <c r="F105" s="336">
        <v>3.7339999999999998E-2</v>
      </c>
      <c r="G105" s="336">
        <v>3.8724000000000001E-2</v>
      </c>
      <c r="H105" s="336">
        <v>7.3583999999999997E-2</v>
      </c>
      <c r="I105" s="336">
        <v>6.9506999999999999E-2</v>
      </c>
      <c r="J105" s="336">
        <v>7.2387000000000007E-2</v>
      </c>
      <c r="K105" s="336">
        <v>6.8789000000000003E-2</v>
      </c>
      <c r="L105" s="336">
        <v>3.7496000000000002E-2</v>
      </c>
      <c r="M105" s="336">
        <v>3.7851000000000003E-2</v>
      </c>
      <c r="N105" s="336">
        <v>3.0960999999999999E-2</v>
      </c>
      <c r="O105" s="336">
        <v>3.0868E-2</v>
      </c>
      <c r="P105" s="336">
        <v>3.2405000000000003E-2</v>
      </c>
      <c r="Q105" s="336">
        <v>3.5561000000000002E-2</v>
      </c>
      <c r="R105" s="336">
        <v>3.7339999999999998E-2</v>
      </c>
      <c r="S105" s="336">
        <v>3.8724000000000001E-2</v>
      </c>
      <c r="T105" s="336">
        <v>7.3583999999999997E-2</v>
      </c>
      <c r="U105" s="336">
        <v>6.9506999999999999E-2</v>
      </c>
      <c r="V105" s="336">
        <v>7.2387000000000007E-2</v>
      </c>
      <c r="W105" s="336">
        <v>6.8789000000000003E-2</v>
      </c>
      <c r="X105" s="336">
        <v>3.7496000000000002E-2</v>
      </c>
      <c r="Y105" s="336">
        <v>3.7851000000000003E-2</v>
      </c>
      <c r="Z105" s="336">
        <v>3.0960999999999999E-2</v>
      </c>
      <c r="AA105" s="336">
        <v>3.0868E-2</v>
      </c>
    </row>
    <row r="107" spans="1:27" hidden="1" x14ac:dyDescent="0.3">
      <c r="A107" s="801" t="s">
        <v>126</v>
      </c>
      <c r="B107" s="803" t="s">
        <v>127</v>
      </c>
      <c r="C107" s="804"/>
      <c r="D107" s="804"/>
      <c r="E107" s="804"/>
      <c r="F107" s="804"/>
      <c r="G107" s="804"/>
      <c r="H107" s="804"/>
      <c r="I107" s="804"/>
      <c r="J107" s="804"/>
      <c r="K107" s="804"/>
      <c r="L107" s="804"/>
      <c r="M107" s="804"/>
      <c r="N107" s="816"/>
      <c r="O107" s="803" t="s">
        <v>127</v>
      </c>
      <c r="P107" s="804"/>
      <c r="Q107" s="804"/>
      <c r="R107" s="804"/>
      <c r="S107" s="804"/>
      <c r="T107" s="804"/>
      <c r="U107" s="804"/>
      <c r="V107" s="804"/>
      <c r="W107" s="804"/>
      <c r="X107" s="804"/>
      <c r="Y107" s="804"/>
      <c r="Z107" s="804"/>
      <c r="AA107" s="625" t="s">
        <v>127</v>
      </c>
    </row>
    <row r="108" spans="1:27" ht="15" hidden="1" thickBot="1" x14ac:dyDescent="0.35">
      <c r="A108" s="802"/>
      <c r="B108" s="805" t="s">
        <v>128</v>
      </c>
      <c r="C108" s="806"/>
      <c r="D108" s="806"/>
      <c r="E108" s="806"/>
      <c r="F108" s="806"/>
      <c r="G108" s="806"/>
      <c r="H108" s="806"/>
      <c r="I108" s="806"/>
      <c r="J108" s="806"/>
      <c r="K108" s="806"/>
      <c r="L108" s="806"/>
      <c r="M108" s="806"/>
      <c r="N108" s="817"/>
      <c r="O108" s="805" t="s">
        <v>128</v>
      </c>
      <c r="P108" s="806"/>
      <c r="Q108" s="806"/>
      <c r="R108" s="806"/>
      <c r="S108" s="806"/>
      <c r="T108" s="806"/>
      <c r="U108" s="806"/>
      <c r="V108" s="806"/>
      <c r="W108" s="806"/>
      <c r="X108" s="806"/>
      <c r="Y108" s="806"/>
      <c r="Z108" s="806"/>
      <c r="AA108" s="627" t="s">
        <v>128</v>
      </c>
    </row>
    <row r="109" spans="1:27" ht="16.2" hidden="1" thickBot="1" x14ac:dyDescent="0.35">
      <c r="A109" s="795"/>
      <c r="B109" s="265" t="s">
        <v>148</v>
      </c>
      <c r="C109" s="158">
        <f>C$4</f>
        <v>44197</v>
      </c>
      <c r="D109" s="158">
        <f t="shared" ref="D109:AA109" si="49">D$4</f>
        <v>44228</v>
      </c>
      <c r="E109" s="158">
        <f t="shared" si="49"/>
        <v>44256</v>
      </c>
      <c r="F109" s="158">
        <f t="shared" si="49"/>
        <v>44287</v>
      </c>
      <c r="G109" s="158">
        <f t="shared" si="49"/>
        <v>44317</v>
      </c>
      <c r="H109" s="158">
        <f t="shared" si="49"/>
        <v>44348</v>
      </c>
      <c r="I109" s="158">
        <f t="shared" si="49"/>
        <v>44378</v>
      </c>
      <c r="J109" s="158">
        <f t="shared" si="49"/>
        <v>44409</v>
      </c>
      <c r="K109" s="158">
        <f t="shared" si="49"/>
        <v>44440</v>
      </c>
      <c r="L109" s="158">
        <f t="shared" si="49"/>
        <v>44470</v>
      </c>
      <c r="M109" s="158">
        <f t="shared" si="49"/>
        <v>44501</v>
      </c>
      <c r="N109" s="158">
        <f t="shared" si="49"/>
        <v>44531</v>
      </c>
      <c r="O109" s="158">
        <f t="shared" si="49"/>
        <v>44562</v>
      </c>
      <c r="P109" s="158">
        <f t="shared" si="49"/>
        <v>44593</v>
      </c>
      <c r="Q109" s="158">
        <f t="shared" si="49"/>
        <v>44621</v>
      </c>
      <c r="R109" s="158">
        <f t="shared" si="49"/>
        <v>44652</v>
      </c>
      <c r="S109" s="158">
        <f t="shared" si="49"/>
        <v>44682</v>
      </c>
      <c r="T109" s="158">
        <f t="shared" si="49"/>
        <v>44713</v>
      </c>
      <c r="U109" s="158">
        <f t="shared" si="49"/>
        <v>44743</v>
      </c>
      <c r="V109" s="158">
        <f t="shared" si="49"/>
        <v>44774</v>
      </c>
      <c r="W109" s="158">
        <f t="shared" si="49"/>
        <v>44805</v>
      </c>
      <c r="X109" s="158">
        <f t="shared" si="49"/>
        <v>44835</v>
      </c>
      <c r="Y109" s="158">
        <f t="shared" si="49"/>
        <v>44866</v>
      </c>
      <c r="Z109" s="158">
        <f t="shared" si="49"/>
        <v>44896</v>
      </c>
      <c r="AA109" s="158">
        <f t="shared" si="49"/>
        <v>44927</v>
      </c>
    </row>
    <row r="110" spans="1:27" hidden="1" x14ac:dyDescent="0.3">
      <c r="A110" s="795"/>
      <c r="B110" s="266" t="s">
        <v>20</v>
      </c>
      <c r="C110" s="350">
        <v>2.9968999999999999E-2</v>
      </c>
      <c r="D110" s="350">
        <v>3.0577E-2</v>
      </c>
      <c r="E110" s="350">
        <v>3.1021E-2</v>
      </c>
      <c r="F110" s="350">
        <v>3.141E-2</v>
      </c>
      <c r="G110" s="350">
        <v>3.3187000000000001E-2</v>
      </c>
      <c r="H110" s="350">
        <v>5.7666000000000002E-2</v>
      </c>
      <c r="I110" s="350">
        <v>5.6468999999999998E-2</v>
      </c>
      <c r="J110" s="350">
        <v>5.7072999999999999E-2</v>
      </c>
      <c r="K110" s="350">
        <v>5.6027E-2</v>
      </c>
      <c r="L110" s="350">
        <v>3.2396000000000001E-2</v>
      </c>
      <c r="M110" s="350">
        <v>3.2539000000000005E-2</v>
      </c>
      <c r="N110" s="350">
        <v>2.9391E-2</v>
      </c>
      <c r="O110" s="350">
        <v>2.9968999999999999E-2</v>
      </c>
      <c r="P110" s="350">
        <v>3.0577E-2</v>
      </c>
      <c r="Q110" s="350">
        <v>3.1021E-2</v>
      </c>
      <c r="R110" s="350">
        <v>3.141E-2</v>
      </c>
      <c r="S110" s="350">
        <v>3.3187000000000001E-2</v>
      </c>
      <c r="T110" s="350">
        <v>5.7666000000000002E-2</v>
      </c>
      <c r="U110" s="350">
        <v>5.6468999999999998E-2</v>
      </c>
      <c r="V110" s="350">
        <v>5.7072999999999999E-2</v>
      </c>
      <c r="W110" s="350">
        <v>5.6027E-2</v>
      </c>
      <c r="X110" s="350">
        <v>3.2396000000000001E-2</v>
      </c>
      <c r="Y110" s="350">
        <v>3.2539000000000005E-2</v>
      </c>
      <c r="Z110" s="350">
        <v>2.9391E-2</v>
      </c>
      <c r="AA110" s="350">
        <v>2.9968999999999999E-2</v>
      </c>
    </row>
    <row r="111" spans="1:27" hidden="1" x14ac:dyDescent="0.3">
      <c r="A111" s="795"/>
      <c r="B111" s="266" t="s">
        <v>0</v>
      </c>
      <c r="C111" s="350">
        <v>3.4132000000000003E-2</v>
      </c>
      <c r="D111" s="350">
        <v>3.3488999999999998E-2</v>
      </c>
      <c r="E111" s="350">
        <v>3.4247E-2</v>
      </c>
      <c r="F111" s="350">
        <v>3.0629999999999998E-2</v>
      </c>
      <c r="G111" s="350">
        <v>3.9796999999999999E-2</v>
      </c>
      <c r="H111" s="350">
        <v>7.2358000000000006E-2</v>
      </c>
      <c r="I111" s="350">
        <v>6.7395999999999998E-2</v>
      </c>
      <c r="J111" s="350">
        <v>7.0425000000000001E-2</v>
      </c>
      <c r="K111" s="350">
        <v>7.1262999999999993E-2</v>
      </c>
      <c r="L111" s="350">
        <v>3.2589E-2</v>
      </c>
      <c r="M111" s="350">
        <v>3.1684999999999998E-2</v>
      </c>
      <c r="N111" s="350">
        <v>3.1695000000000001E-2</v>
      </c>
      <c r="O111" s="350">
        <v>3.4132000000000003E-2</v>
      </c>
      <c r="P111" s="350">
        <v>3.3488999999999998E-2</v>
      </c>
      <c r="Q111" s="350">
        <v>3.4247E-2</v>
      </c>
      <c r="R111" s="350">
        <v>3.0629999999999998E-2</v>
      </c>
      <c r="S111" s="350">
        <v>3.9796999999999999E-2</v>
      </c>
      <c r="T111" s="350">
        <v>7.2358000000000006E-2</v>
      </c>
      <c r="U111" s="350">
        <v>6.7395999999999998E-2</v>
      </c>
      <c r="V111" s="350">
        <v>7.0425000000000001E-2</v>
      </c>
      <c r="W111" s="350">
        <v>7.1262999999999993E-2</v>
      </c>
      <c r="X111" s="350">
        <v>3.2589E-2</v>
      </c>
      <c r="Y111" s="350">
        <v>3.1684999999999998E-2</v>
      </c>
      <c r="Z111" s="350">
        <v>3.1695000000000001E-2</v>
      </c>
      <c r="AA111" s="350">
        <v>3.4132000000000003E-2</v>
      </c>
    </row>
    <row r="112" spans="1:27" hidden="1" x14ac:dyDescent="0.3">
      <c r="A112" s="795"/>
      <c r="B112" s="266" t="s">
        <v>21</v>
      </c>
      <c r="C112" s="350">
        <v>2.9693000000000001E-2</v>
      </c>
      <c r="D112" s="350">
        <v>3.0592999999999999E-2</v>
      </c>
      <c r="E112" s="350">
        <v>3.2857999999999998E-2</v>
      </c>
      <c r="F112" s="350">
        <v>3.4287999999999999E-2</v>
      </c>
      <c r="G112" s="350">
        <v>3.5048000000000003E-2</v>
      </c>
      <c r="H112" s="350">
        <v>6.2170000000000003E-2</v>
      </c>
      <c r="I112" s="350">
        <v>6.0176E-2</v>
      </c>
      <c r="J112" s="350">
        <v>6.1452E-2</v>
      </c>
      <c r="K112" s="350">
        <v>5.9685000000000002E-2</v>
      </c>
      <c r="L112" s="350">
        <v>3.4070000000000003E-2</v>
      </c>
      <c r="M112" s="350">
        <v>3.4317E-2</v>
      </c>
      <c r="N112" s="350">
        <v>2.9395000000000001E-2</v>
      </c>
      <c r="O112" s="350">
        <v>2.9693000000000001E-2</v>
      </c>
      <c r="P112" s="350">
        <v>3.0592999999999999E-2</v>
      </c>
      <c r="Q112" s="350">
        <v>3.2857999999999998E-2</v>
      </c>
      <c r="R112" s="350">
        <v>3.4287999999999999E-2</v>
      </c>
      <c r="S112" s="350">
        <v>3.5048000000000003E-2</v>
      </c>
      <c r="T112" s="350">
        <v>6.2170000000000003E-2</v>
      </c>
      <c r="U112" s="350">
        <v>6.0176E-2</v>
      </c>
      <c r="V112" s="350">
        <v>6.1452E-2</v>
      </c>
      <c r="W112" s="350">
        <v>5.9685000000000002E-2</v>
      </c>
      <c r="X112" s="350">
        <v>3.4070000000000003E-2</v>
      </c>
      <c r="Y112" s="350">
        <v>3.4317E-2</v>
      </c>
      <c r="Z112" s="350">
        <v>2.9395000000000001E-2</v>
      </c>
      <c r="AA112" s="350">
        <v>2.9693000000000001E-2</v>
      </c>
    </row>
    <row r="113" spans="1:27" hidden="1" x14ac:dyDescent="0.3">
      <c r="A113" s="795"/>
      <c r="B113" s="266" t="s">
        <v>1</v>
      </c>
      <c r="C113" s="350">
        <v>2.3078999999999999E-2</v>
      </c>
      <c r="D113" s="350">
        <v>2.3199999999999998E-2</v>
      </c>
      <c r="E113" s="350">
        <v>2.3355999999999998E-2</v>
      </c>
      <c r="F113" s="350">
        <v>3.3175999999999997E-2</v>
      </c>
      <c r="G113" s="350">
        <v>4.7296999999999999E-2</v>
      </c>
      <c r="H113" s="350">
        <v>7.3122000000000006E-2</v>
      </c>
      <c r="I113" s="350">
        <v>6.7735000000000004E-2</v>
      </c>
      <c r="J113" s="350">
        <v>7.0883000000000002E-2</v>
      </c>
      <c r="K113" s="350">
        <v>7.4445999999999998E-2</v>
      </c>
      <c r="L113" s="350">
        <v>3.3015000000000003E-2</v>
      </c>
      <c r="M113" s="350">
        <v>2.3477000000000001E-2</v>
      </c>
      <c r="N113" s="350">
        <v>2.3244999999999998E-2</v>
      </c>
      <c r="O113" s="350">
        <v>2.3078999999999999E-2</v>
      </c>
      <c r="P113" s="350">
        <v>2.3199999999999998E-2</v>
      </c>
      <c r="Q113" s="350">
        <v>2.3355999999999998E-2</v>
      </c>
      <c r="R113" s="350">
        <v>3.3175999999999997E-2</v>
      </c>
      <c r="S113" s="350">
        <v>4.7296999999999999E-2</v>
      </c>
      <c r="T113" s="350">
        <v>7.3122000000000006E-2</v>
      </c>
      <c r="U113" s="350">
        <v>6.7735000000000004E-2</v>
      </c>
      <c r="V113" s="350">
        <v>7.0883000000000002E-2</v>
      </c>
      <c r="W113" s="350">
        <v>7.4445999999999998E-2</v>
      </c>
      <c r="X113" s="350">
        <v>3.3015000000000003E-2</v>
      </c>
      <c r="Y113" s="350">
        <v>2.3477000000000001E-2</v>
      </c>
      <c r="Z113" s="350">
        <v>2.3244999999999998E-2</v>
      </c>
      <c r="AA113" s="350">
        <v>2.3078999999999999E-2</v>
      </c>
    </row>
    <row r="114" spans="1:27" hidden="1" x14ac:dyDescent="0.3">
      <c r="A114" s="795"/>
      <c r="B114" s="266" t="s">
        <v>22</v>
      </c>
      <c r="C114" s="350">
        <v>2.4317999999999999E-2</v>
      </c>
      <c r="D114" s="350">
        <v>2.3214000000000002E-2</v>
      </c>
      <c r="E114" s="350">
        <v>2.3549E-2</v>
      </c>
      <c r="F114" s="350">
        <v>2.4410999999999999E-2</v>
      </c>
      <c r="G114" s="350">
        <v>2.3886999999999999E-2</v>
      </c>
      <c r="H114" s="350">
        <v>3.7404E-2</v>
      </c>
      <c r="I114" s="350">
        <v>3.7322000000000001E-2</v>
      </c>
      <c r="J114" s="350">
        <v>3.7436999999999998E-2</v>
      </c>
      <c r="K114" s="350">
        <v>3.7679999999999998E-2</v>
      </c>
      <c r="L114" s="350">
        <v>2.3616999999999999E-2</v>
      </c>
      <c r="M114" s="350">
        <v>2.3615999999999998E-2</v>
      </c>
      <c r="N114" s="350">
        <v>2.3258999999999998E-2</v>
      </c>
      <c r="O114" s="350">
        <v>2.4317999999999999E-2</v>
      </c>
      <c r="P114" s="350">
        <v>2.3214000000000002E-2</v>
      </c>
      <c r="Q114" s="350">
        <v>2.3549E-2</v>
      </c>
      <c r="R114" s="350">
        <v>2.4410999999999999E-2</v>
      </c>
      <c r="S114" s="350">
        <v>2.3886999999999999E-2</v>
      </c>
      <c r="T114" s="350">
        <v>3.7404E-2</v>
      </c>
      <c r="U114" s="350">
        <v>3.7322000000000001E-2</v>
      </c>
      <c r="V114" s="350">
        <v>3.7436999999999998E-2</v>
      </c>
      <c r="W114" s="350">
        <v>3.7679999999999998E-2</v>
      </c>
      <c r="X114" s="350">
        <v>2.3616999999999999E-2</v>
      </c>
      <c r="Y114" s="350">
        <v>2.3615999999999998E-2</v>
      </c>
      <c r="Z114" s="350">
        <v>2.3258999999999998E-2</v>
      </c>
      <c r="AA114" s="350">
        <v>2.4317999999999999E-2</v>
      </c>
    </row>
    <row r="115" spans="1:27" hidden="1" x14ac:dyDescent="0.3">
      <c r="A115" s="795"/>
      <c r="B115" s="267" t="s">
        <v>9</v>
      </c>
      <c r="C115" s="350">
        <v>3.4132999999999997E-2</v>
      </c>
      <c r="D115" s="350">
        <v>3.3505E-2</v>
      </c>
      <c r="E115" s="350">
        <v>3.4636E-2</v>
      </c>
      <c r="F115" s="350">
        <v>3.3085999999999997E-2</v>
      </c>
      <c r="G115" s="350">
        <v>3.1968000000000003E-2</v>
      </c>
      <c r="H115" s="350">
        <v>3.7016E-2</v>
      </c>
      <c r="I115" s="350">
        <v>3.6936999999999998E-2</v>
      </c>
      <c r="J115" s="350">
        <v>3.7067000000000003E-2</v>
      </c>
      <c r="K115" s="350">
        <v>5.7865E-2</v>
      </c>
      <c r="L115" s="350">
        <v>3.4433999999999999E-2</v>
      </c>
      <c r="M115" s="350">
        <v>3.2101999999999999E-2</v>
      </c>
      <c r="N115" s="350">
        <v>3.1699999999999999E-2</v>
      </c>
      <c r="O115" s="350">
        <v>3.4132999999999997E-2</v>
      </c>
      <c r="P115" s="350">
        <v>3.3505E-2</v>
      </c>
      <c r="Q115" s="350">
        <v>3.4636E-2</v>
      </c>
      <c r="R115" s="350">
        <v>3.3085999999999997E-2</v>
      </c>
      <c r="S115" s="350">
        <v>3.1968000000000003E-2</v>
      </c>
      <c r="T115" s="350">
        <v>3.7016E-2</v>
      </c>
      <c r="U115" s="350">
        <v>3.6936999999999998E-2</v>
      </c>
      <c r="V115" s="350">
        <v>3.7067000000000003E-2</v>
      </c>
      <c r="W115" s="350">
        <v>5.7865E-2</v>
      </c>
      <c r="X115" s="350">
        <v>3.4433999999999999E-2</v>
      </c>
      <c r="Y115" s="350">
        <v>3.2101999999999999E-2</v>
      </c>
      <c r="Z115" s="350">
        <v>3.1699999999999999E-2</v>
      </c>
      <c r="AA115" s="350">
        <v>3.4132999999999997E-2</v>
      </c>
    </row>
    <row r="116" spans="1:27" hidden="1" x14ac:dyDescent="0.3">
      <c r="A116" s="795"/>
      <c r="B116" s="267" t="s">
        <v>3</v>
      </c>
      <c r="C116" s="350">
        <v>3.4132000000000003E-2</v>
      </c>
      <c r="D116" s="350">
        <v>3.3488999999999998E-2</v>
      </c>
      <c r="E116" s="350">
        <v>3.4247E-2</v>
      </c>
      <c r="F116" s="350">
        <v>3.0629999999999998E-2</v>
      </c>
      <c r="G116" s="350">
        <v>3.9796999999999999E-2</v>
      </c>
      <c r="H116" s="350">
        <v>7.2358000000000006E-2</v>
      </c>
      <c r="I116" s="350">
        <v>6.7395999999999998E-2</v>
      </c>
      <c r="J116" s="350">
        <v>7.0425000000000001E-2</v>
      </c>
      <c r="K116" s="350">
        <v>7.1262999999999993E-2</v>
      </c>
      <c r="L116" s="350">
        <v>3.2589E-2</v>
      </c>
      <c r="M116" s="350">
        <v>3.1684999999999998E-2</v>
      </c>
      <c r="N116" s="350">
        <v>3.1695000000000001E-2</v>
      </c>
      <c r="O116" s="350">
        <v>3.4132000000000003E-2</v>
      </c>
      <c r="P116" s="350">
        <v>3.3488999999999998E-2</v>
      </c>
      <c r="Q116" s="350">
        <v>3.4247E-2</v>
      </c>
      <c r="R116" s="350">
        <v>3.0629999999999998E-2</v>
      </c>
      <c r="S116" s="350">
        <v>3.9796999999999999E-2</v>
      </c>
      <c r="T116" s="350">
        <v>7.2358000000000006E-2</v>
      </c>
      <c r="U116" s="350">
        <v>6.7395999999999998E-2</v>
      </c>
      <c r="V116" s="350">
        <v>7.0425000000000001E-2</v>
      </c>
      <c r="W116" s="350">
        <v>7.1262999999999993E-2</v>
      </c>
      <c r="X116" s="350">
        <v>3.2589E-2</v>
      </c>
      <c r="Y116" s="350">
        <v>3.1684999999999998E-2</v>
      </c>
      <c r="Z116" s="350">
        <v>3.1695000000000001E-2</v>
      </c>
      <c r="AA116" s="350">
        <v>3.4132000000000003E-2</v>
      </c>
    </row>
    <row r="117" spans="1:27" hidden="1" x14ac:dyDescent="0.3">
      <c r="A117" s="795"/>
      <c r="B117" s="267" t="s">
        <v>4</v>
      </c>
      <c r="C117" s="350">
        <v>3.1230999999999998E-2</v>
      </c>
      <c r="D117" s="350">
        <v>3.1535000000000001E-2</v>
      </c>
      <c r="E117" s="350">
        <v>3.2278999999999995E-2</v>
      </c>
      <c r="F117" s="350">
        <v>3.3785999999999997E-2</v>
      </c>
      <c r="G117" s="350">
        <v>3.5278999999999998E-2</v>
      </c>
      <c r="H117" s="350">
        <v>6.1283999999999998E-2</v>
      </c>
      <c r="I117" s="350">
        <v>5.9367999999999997E-2</v>
      </c>
      <c r="J117" s="350">
        <v>6.0514999999999999E-2</v>
      </c>
      <c r="K117" s="350">
        <v>5.7696999999999998E-2</v>
      </c>
      <c r="L117" s="350">
        <v>3.4405999999999999E-2</v>
      </c>
      <c r="M117" s="350">
        <v>3.3929000000000001E-2</v>
      </c>
      <c r="N117" s="350">
        <v>2.9774999999999999E-2</v>
      </c>
      <c r="O117" s="350">
        <v>3.1230999999999998E-2</v>
      </c>
      <c r="P117" s="350">
        <v>3.1535000000000001E-2</v>
      </c>
      <c r="Q117" s="350">
        <v>3.2278999999999995E-2</v>
      </c>
      <c r="R117" s="350">
        <v>3.3785999999999997E-2</v>
      </c>
      <c r="S117" s="350">
        <v>3.5278999999999998E-2</v>
      </c>
      <c r="T117" s="350">
        <v>6.1283999999999998E-2</v>
      </c>
      <c r="U117" s="350">
        <v>5.9367999999999997E-2</v>
      </c>
      <c r="V117" s="350">
        <v>6.0514999999999999E-2</v>
      </c>
      <c r="W117" s="350">
        <v>5.7696999999999998E-2</v>
      </c>
      <c r="X117" s="350">
        <v>3.4405999999999999E-2</v>
      </c>
      <c r="Y117" s="350">
        <v>3.3929000000000001E-2</v>
      </c>
      <c r="Z117" s="350">
        <v>2.9774999999999999E-2</v>
      </c>
      <c r="AA117" s="350">
        <v>3.1230999999999998E-2</v>
      </c>
    </row>
    <row r="118" spans="1:27" hidden="1" x14ac:dyDescent="0.3">
      <c r="A118" s="795"/>
      <c r="B118" s="267" t="s">
        <v>5</v>
      </c>
      <c r="C118" s="350">
        <v>2.9968999999999999E-2</v>
      </c>
      <c r="D118" s="350">
        <v>3.0577E-2</v>
      </c>
      <c r="E118" s="350">
        <v>3.1021E-2</v>
      </c>
      <c r="F118" s="350">
        <v>3.141E-2</v>
      </c>
      <c r="G118" s="350">
        <v>3.3187000000000001E-2</v>
      </c>
      <c r="H118" s="350">
        <v>5.7666000000000002E-2</v>
      </c>
      <c r="I118" s="350">
        <v>5.6468999999999998E-2</v>
      </c>
      <c r="J118" s="350">
        <v>5.7072999999999999E-2</v>
      </c>
      <c r="K118" s="350">
        <v>5.6027E-2</v>
      </c>
      <c r="L118" s="350">
        <v>3.2396000000000001E-2</v>
      </c>
      <c r="M118" s="350">
        <v>3.2539000000000005E-2</v>
      </c>
      <c r="N118" s="350">
        <v>2.9391E-2</v>
      </c>
      <c r="O118" s="350">
        <v>2.9968999999999999E-2</v>
      </c>
      <c r="P118" s="350">
        <v>3.0577E-2</v>
      </c>
      <c r="Q118" s="350">
        <v>3.1021E-2</v>
      </c>
      <c r="R118" s="350">
        <v>3.141E-2</v>
      </c>
      <c r="S118" s="350">
        <v>3.3187000000000001E-2</v>
      </c>
      <c r="T118" s="350">
        <v>5.7666000000000002E-2</v>
      </c>
      <c r="U118" s="350">
        <v>5.6468999999999998E-2</v>
      </c>
      <c r="V118" s="350">
        <v>5.7072999999999999E-2</v>
      </c>
      <c r="W118" s="350">
        <v>5.6027E-2</v>
      </c>
      <c r="X118" s="350">
        <v>3.2396000000000001E-2</v>
      </c>
      <c r="Y118" s="350">
        <v>3.2539000000000005E-2</v>
      </c>
      <c r="Z118" s="350">
        <v>2.9391E-2</v>
      </c>
      <c r="AA118" s="350">
        <v>2.9968999999999999E-2</v>
      </c>
    </row>
    <row r="119" spans="1:27" hidden="1" x14ac:dyDescent="0.3">
      <c r="A119" s="795"/>
      <c r="B119" s="267" t="s">
        <v>23</v>
      </c>
      <c r="C119" s="350">
        <v>2.9968999999999999E-2</v>
      </c>
      <c r="D119" s="350">
        <v>3.0577E-2</v>
      </c>
      <c r="E119" s="350">
        <v>3.1021E-2</v>
      </c>
      <c r="F119" s="350">
        <v>3.141E-2</v>
      </c>
      <c r="G119" s="350">
        <v>3.3187000000000001E-2</v>
      </c>
      <c r="H119" s="350">
        <v>5.7666000000000002E-2</v>
      </c>
      <c r="I119" s="350">
        <v>5.6468999999999998E-2</v>
      </c>
      <c r="J119" s="350">
        <v>5.7072999999999999E-2</v>
      </c>
      <c r="K119" s="350">
        <v>5.6027E-2</v>
      </c>
      <c r="L119" s="350">
        <v>3.2396000000000001E-2</v>
      </c>
      <c r="M119" s="350">
        <v>3.2539000000000005E-2</v>
      </c>
      <c r="N119" s="350">
        <v>2.9391E-2</v>
      </c>
      <c r="O119" s="350">
        <v>2.9968999999999999E-2</v>
      </c>
      <c r="P119" s="350">
        <v>3.0577E-2</v>
      </c>
      <c r="Q119" s="350">
        <v>3.1021E-2</v>
      </c>
      <c r="R119" s="350">
        <v>3.141E-2</v>
      </c>
      <c r="S119" s="350">
        <v>3.3187000000000001E-2</v>
      </c>
      <c r="T119" s="350">
        <v>5.7666000000000002E-2</v>
      </c>
      <c r="U119" s="350">
        <v>5.6468999999999998E-2</v>
      </c>
      <c r="V119" s="350">
        <v>5.7072999999999999E-2</v>
      </c>
      <c r="W119" s="350">
        <v>5.6027E-2</v>
      </c>
      <c r="X119" s="350">
        <v>3.2396000000000001E-2</v>
      </c>
      <c r="Y119" s="350">
        <v>3.2539000000000005E-2</v>
      </c>
      <c r="Z119" s="350">
        <v>2.9391E-2</v>
      </c>
      <c r="AA119" s="350">
        <v>2.9968999999999999E-2</v>
      </c>
    </row>
    <row r="120" spans="1:27" hidden="1" x14ac:dyDescent="0.3">
      <c r="A120" s="795"/>
      <c r="B120" s="267" t="s">
        <v>24</v>
      </c>
      <c r="C120" s="350">
        <v>2.9968999999999999E-2</v>
      </c>
      <c r="D120" s="350">
        <v>3.0577E-2</v>
      </c>
      <c r="E120" s="350">
        <v>3.1021E-2</v>
      </c>
      <c r="F120" s="350">
        <v>3.141E-2</v>
      </c>
      <c r="G120" s="350">
        <v>3.3187000000000001E-2</v>
      </c>
      <c r="H120" s="350">
        <v>5.7666000000000002E-2</v>
      </c>
      <c r="I120" s="350">
        <v>5.6468999999999998E-2</v>
      </c>
      <c r="J120" s="350">
        <v>5.7072999999999999E-2</v>
      </c>
      <c r="K120" s="350">
        <v>5.6027E-2</v>
      </c>
      <c r="L120" s="350">
        <v>3.2396000000000001E-2</v>
      </c>
      <c r="M120" s="350">
        <v>3.2539000000000005E-2</v>
      </c>
      <c r="N120" s="350">
        <v>2.9391E-2</v>
      </c>
      <c r="O120" s="350">
        <v>2.9968999999999999E-2</v>
      </c>
      <c r="P120" s="350">
        <v>3.0577E-2</v>
      </c>
      <c r="Q120" s="350">
        <v>3.1021E-2</v>
      </c>
      <c r="R120" s="350">
        <v>3.141E-2</v>
      </c>
      <c r="S120" s="350">
        <v>3.3187000000000001E-2</v>
      </c>
      <c r="T120" s="350">
        <v>5.7666000000000002E-2</v>
      </c>
      <c r="U120" s="350">
        <v>5.6468999999999998E-2</v>
      </c>
      <c r="V120" s="350">
        <v>5.7072999999999999E-2</v>
      </c>
      <c r="W120" s="350">
        <v>5.6027E-2</v>
      </c>
      <c r="X120" s="350">
        <v>3.2396000000000001E-2</v>
      </c>
      <c r="Y120" s="350">
        <v>3.2539000000000005E-2</v>
      </c>
      <c r="Z120" s="350">
        <v>2.9391E-2</v>
      </c>
      <c r="AA120" s="350">
        <v>2.9968999999999999E-2</v>
      </c>
    </row>
    <row r="121" spans="1:27" hidden="1" x14ac:dyDescent="0.3">
      <c r="A121" s="795"/>
      <c r="B121" s="267" t="s">
        <v>7</v>
      </c>
      <c r="C121" s="350">
        <v>2.8740000000000002E-2</v>
      </c>
      <c r="D121" s="350">
        <v>2.9204000000000001E-2</v>
      </c>
      <c r="E121" s="350">
        <v>3.0634000000000002E-2</v>
      </c>
      <c r="F121" s="350">
        <v>3.1116000000000001E-2</v>
      </c>
      <c r="G121" s="350">
        <v>3.1826E-2</v>
      </c>
      <c r="H121" s="350">
        <v>5.5056000000000001E-2</v>
      </c>
      <c r="I121" s="350">
        <v>5.3829999999999996E-2</v>
      </c>
      <c r="J121" s="350">
        <v>5.4605000000000001E-2</v>
      </c>
      <c r="K121" s="350">
        <v>5.3553999999999997E-2</v>
      </c>
      <c r="L121" s="350">
        <v>3.1075999999999999E-2</v>
      </c>
      <c r="M121" s="350">
        <v>3.1245999999999999E-2</v>
      </c>
      <c r="N121" s="350">
        <v>2.8242E-2</v>
      </c>
      <c r="O121" s="350">
        <v>2.8740000000000002E-2</v>
      </c>
      <c r="P121" s="350">
        <v>2.9204000000000001E-2</v>
      </c>
      <c r="Q121" s="350">
        <v>3.0634000000000002E-2</v>
      </c>
      <c r="R121" s="350">
        <v>3.1116000000000001E-2</v>
      </c>
      <c r="S121" s="350">
        <v>3.1826E-2</v>
      </c>
      <c r="T121" s="350">
        <v>5.5056000000000001E-2</v>
      </c>
      <c r="U121" s="350">
        <v>5.3829999999999996E-2</v>
      </c>
      <c r="V121" s="350">
        <v>5.4605000000000001E-2</v>
      </c>
      <c r="W121" s="350">
        <v>5.3553999999999997E-2</v>
      </c>
      <c r="X121" s="350">
        <v>3.1075999999999999E-2</v>
      </c>
      <c r="Y121" s="350">
        <v>3.1245999999999999E-2</v>
      </c>
      <c r="Z121" s="350">
        <v>2.8242E-2</v>
      </c>
      <c r="AA121" s="350">
        <v>2.8740000000000002E-2</v>
      </c>
    </row>
    <row r="122" spans="1:27" ht="15" hidden="1" thickBot="1" x14ac:dyDescent="0.35">
      <c r="A122" s="796"/>
      <c r="B122" s="268" t="s">
        <v>8</v>
      </c>
      <c r="C122" s="350">
        <v>2.8704E-2</v>
      </c>
      <c r="D122" s="350">
        <v>2.9914E-2</v>
      </c>
      <c r="E122" s="350">
        <v>3.2281999999999998E-2</v>
      </c>
      <c r="F122" s="350">
        <v>3.3659000000000001E-2</v>
      </c>
      <c r="G122" s="350">
        <v>3.4633000000000004E-2</v>
      </c>
      <c r="H122" s="350">
        <v>6.2099000000000001E-2</v>
      </c>
      <c r="I122" s="350">
        <v>5.9419E-2</v>
      </c>
      <c r="J122" s="350">
        <v>6.1394999999999998E-2</v>
      </c>
      <c r="K122" s="350">
        <v>5.8862999999999999E-2</v>
      </c>
      <c r="L122" s="350">
        <v>3.3699E-2</v>
      </c>
      <c r="M122" s="350">
        <v>3.3918000000000004E-2</v>
      </c>
      <c r="N122" s="350">
        <v>2.8836000000000001E-2</v>
      </c>
      <c r="O122" s="350">
        <v>2.8704E-2</v>
      </c>
      <c r="P122" s="350">
        <v>2.9914E-2</v>
      </c>
      <c r="Q122" s="350">
        <v>3.2281999999999998E-2</v>
      </c>
      <c r="R122" s="350">
        <v>3.3659000000000001E-2</v>
      </c>
      <c r="S122" s="350">
        <v>3.4633000000000004E-2</v>
      </c>
      <c r="T122" s="350">
        <v>6.2099000000000001E-2</v>
      </c>
      <c r="U122" s="350">
        <v>5.9419E-2</v>
      </c>
      <c r="V122" s="350">
        <v>6.1394999999999998E-2</v>
      </c>
      <c r="W122" s="350">
        <v>5.8862999999999999E-2</v>
      </c>
      <c r="X122" s="350">
        <v>3.3699E-2</v>
      </c>
      <c r="Y122" s="350">
        <v>3.3918000000000004E-2</v>
      </c>
      <c r="Z122" s="350">
        <v>2.8836000000000001E-2</v>
      </c>
      <c r="AA122" s="350">
        <v>2.8704E-2</v>
      </c>
    </row>
    <row r="123" spans="1:27" hidden="1" x14ac:dyDescent="0.3">
      <c r="A123" s="107"/>
      <c r="B123" s="107"/>
      <c r="C123" s="108"/>
      <c r="D123" s="108"/>
      <c r="E123" s="108"/>
      <c r="F123" s="108"/>
      <c r="G123" s="108"/>
      <c r="H123" s="108"/>
      <c r="I123" s="108"/>
      <c r="J123" s="108"/>
      <c r="K123" s="108"/>
      <c r="L123" s="108"/>
      <c r="M123" s="108"/>
      <c r="N123" s="108"/>
    </row>
    <row r="124" spans="1:27" ht="15" hidden="1" thickBot="1" x14ac:dyDescent="0.35"/>
    <row r="125" spans="1:27" ht="15" hidden="1" thickBot="1" x14ac:dyDescent="0.35">
      <c r="C125" s="797" t="s">
        <v>130</v>
      </c>
      <c r="D125" s="798"/>
      <c r="E125" s="798"/>
      <c r="F125" s="798"/>
      <c r="G125" s="798"/>
      <c r="H125" s="798"/>
      <c r="I125" s="798"/>
      <c r="J125" s="798"/>
      <c r="K125" s="798"/>
      <c r="L125" s="798"/>
      <c r="M125" s="798"/>
      <c r="N125" s="799"/>
      <c r="O125" s="800" t="s">
        <v>130</v>
      </c>
      <c r="P125" s="798"/>
      <c r="Q125" s="798"/>
      <c r="R125" s="798"/>
      <c r="S125" s="798"/>
      <c r="T125" s="798"/>
      <c r="U125" s="798"/>
      <c r="V125" s="798"/>
      <c r="W125" s="798"/>
      <c r="X125" s="798"/>
      <c r="Y125" s="798"/>
      <c r="Z125" s="799"/>
      <c r="AA125" s="624" t="s">
        <v>130</v>
      </c>
    </row>
    <row r="126" spans="1:27" ht="16.2" hidden="1" thickBot="1" x14ac:dyDescent="0.35">
      <c r="A126" s="794" t="s">
        <v>131</v>
      </c>
      <c r="B126" s="265" t="s">
        <v>148</v>
      </c>
      <c r="C126" s="158">
        <f>C$4</f>
        <v>44197</v>
      </c>
      <c r="D126" s="158">
        <f t="shared" ref="D126:AA126" si="50">D$4</f>
        <v>44228</v>
      </c>
      <c r="E126" s="158">
        <f t="shared" si="50"/>
        <v>44256</v>
      </c>
      <c r="F126" s="158">
        <f t="shared" si="50"/>
        <v>44287</v>
      </c>
      <c r="G126" s="158">
        <f t="shared" si="50"/>
        <v>44317</v>
      </c>
      <c r="H126" s="158">
        <f t="shared" si="50"/>
        <v>44348</v>
      </c>
      <c r="I126" s="158">
        <f t="shared" si="50"/>
        <v>44378</v>
      </c>
      <c r="J126" s="158">
        <f t="shared" si="50"/>
        <v>44409</v>
      </c>
      <c r="K126" s="158">
        <f t="shared" si="50"/>
        <v>44440</v>
      </c>
      <c r="L126" s="158">
        <f t="shared" si="50"/>
        <v>44470</v>
      </c>
      <c r="M126" s="158">
        <f t="shared" si="50"/>
        <v>44501</v>
      </c>
      <c r="N126" s="158">
        <f t="shared" si="50"/>
        <v>44531</v>
      </c>
      <c r="O126" s="158">
        <f t="shared" si="50"/>
        <v>44562</v>
      </c>
      <c r="P126" s="158">
        <f t="shared" si="50"/>
        <v>44593</v>
      </c>
      <c r="Q126" s="158">
        <f t="shared" si="50"/>
        <v>44621</v>
      </c>
      <c r="R126" s="158">
        <f t="shared" si="50"/>
        <v>44652</v>
      </c>
      <c r="S126" s="158">
        <f t="shared" si="50"/>
        <v>44682</v>
      </c>
      <c r="T126" s="158">
        <f t="shared" si="50"/>
        <v>44713</v>
      </c>
      <c r="U126" s="158">
        <f t="shared" si="50"/>
        <v>44743</v>
      </c>
      <c r="V126" s="158">
        <f t="shared" si="50"/>
        <v>44774</v>
      </c>
      <c r="W126" s="158">
        <f t="shared" si="50"/>
        <v>44805</v>
      </c>
      <c r="X126" s="158">
        <f t="shared" si="50"/>
        <v>44835</v>
      </c>
      <c r="Y126" s="158">
        <f t="shared" si="50"/>
        <v>44866</v>
      </c>
      <c r="Z126" s="158">
        <f t="shared" si="50"/>
        <v>44896</v>
      </c>
      <c r="AA126" s="158">
        <f t="shared" si="50"/>
        <v>44927</v>
      </c>
    </row>
    <row r="127" spans="1:27" hidden="1" x14ac:dyDescent="0.3">
      <c r="A127" s="795"/>
      <c r="B127" s="266" t="s">
        <v>20</v>
      </c>
      <c r="C127" s="350">
        <v>2.643E-3</v>
      </c>
      <c r="D127" s="350">
        <v>2.7320000000000001E-3</v>
      </c>
      <c r="E127" s="350">
        <v>2.8240000000000001E-3</v>
      </c>
      <c r="F127" s="350">
        <v>2.8860000000000001E-3</v>
      </c>
      <c r="G127" s="350">
        <v>3.568E-3</v>
      </c>
      <c r="H127" s="350">
        <v>9.4900000000000002E-3</v>
      </c>
      <c r="I127" s="350">
        <v>8.7889999999999999E-3</v>
      </c>
      <c r="J127" s="350">
        <v>9.0760000000000007E-3</v>
      </c>
      <c r="K127" s="350">
        <v>8.6409999999999994E-3</v>
      </c>
      <c r="L127" s="350">
        <v>3.3189999999999999E-3</v>
      </c>
      <c r="M127" s="350">
        <v>3.424E-3</v>
      </c>
      <c r="N127" s="350">
        <v>2.333E-3</v>
      </c>
      <c r="O127" s="350">
        <v>2.643E-3</v>
      </c>
      <c r="P127" s="350">
        <v>2.7320000000000001E-3</v>
      </c>
      <c r="Q127" s="350">
        <v>2.8240000000000001E-3</v>
      </c>
      <c r="R127" s="350">
        <v>2.8860000000000001E-3</v>
      </c>
      <c r="S127" s="350">
        <v>3.568E-3</v>
      </c>
      <c r="T127" s="350">
        <v>9.4900000000000002E-3</v>
      </c>
      <c r="U127" s="350">
        <v>8.7889999999999999E-3</v>
      </c>
      <c r="V127" s="350">
        <v>9.0760000000000007E-3</v>
      </c>
      <c r="W127" s="350">
        <v>8.6409999999999994E-3</v>
      </c>
      <c r="X127" s="350">
        <v>3.3189999999999999E-3</v>
      </c>
      <c r="Y127" s="350">
        <v>3.424E-3</v>
      </c>
      <c r="Z127" s="350">
        <v>2.333E-3</v>
      </c>
      <c r="AA127" s="350">
        <v>2.643E-3</v>
      </c>
    </row>
    <row r="128" spans="1:27" hidden="1" x14ac:dyDescent="0.3">
      <c r="A128" s="795"/>
      <c r="B128" s="266" t="s">
        <v>0</v>
      </c>
      <c r="C128" s="350">
        <v>4.2069999999999998E-3</v>
      </c>
      <c r="D128" s="350">
        <v>3.787E-3</v>
      </c>
      <c r="E128" s="350">
        <v>3.986E-3</v>
      </c>
      <c r="F128" s="350">
        <v>2.6090000000000002E-3</v>
      </c>
      <c r="G128" s="350">
        <v>5.9420000000000002E-3</v>
      </c>
      <c r="H128" s="350">
        <v>1.6067999999999999E-2</v>
      </c>
      <c r="I128" s="350">
        <v>1.3556E-2</v>
      </c>
      <c r="J128" s="350">
        <v>1.4933E-2</v>
      </c>
      <c r="K128" s="350">
        <v>1.5493E-2</v>
      </c>
      <c r="L128" s="350">
        <v>3.3899999999999998E-3</v>
      </c>
      <c r="M128" s="350">
        <v>3.1089999999999998E-3</v>
      </c>
      <c r="N128" s="350">
        <v>3.192E-3</v>
      </c>
      <c r="O128" s="350">
        <v>4.2069999999999998E-3</v>
      </c>
      <c r="P128" s="350">
        <v>3.787E-3</v>
      </c>
      <c r="Q128" s="350">
        <v>3.986E-3</v>
      </c>
      <c r="R128" s="350">
        <v>2.6090000000000002E-3</v>
      </c>
      <c r="S128" s="350">
        <v>5.9420000000000002E-3</v>
      </c>
      <c r="T128" s="350">
        <v>1.6067999999999999E-2</v>
      </c>
      <c r="U128" s="350">
        <v>1.3556E-2</v>
      </c>
      <c r="V128" s="350">
        <v>1.4933E-2</v>
      </c>
      <c r="W128" s="350">
        <v>1.5493E-2</v>
      </c>
      <c r="X128" s="350">
        <v>3.3899999999999998E-3</v>
      </c>
      <c r="Y128" s="350">
        <v>3.1089999999999998E-3</v>
      </c>
      <c r="Z128" s="350">
        <v>3.192E-3</v>
      </c>
      <c r="AA128" s="350">
        <v>4.2069999999999998E-3</v>
      </c>
    </row>
    <row r="129" spans="1:27" hidden="1" x14ac:dyDescent="0.3">
      <c r="A129" s="795"/>
      <c r="B129" s="266" t="s">
        <v>21</v>
      </c>
      <c r="C129" s="350">
        <v>2.539E-3</v>
      </c>
      <c r="D129" s="350">
        <v>2.738E-3</v>
      </c>
      <c r="E129" s="350">
        <v>3.4870000000000001E-3</v>
      </c>
      <c r="F129" s="350">
        <v>3.9020000000000001E-3</v>
      </c>
      <c r="G129" s="350">
        <v>4.241E-3</v>
      </c>
      <c r="H129" s="350">
        <v>1.1518E-2</v>
      </c>
      <c r="I129" s="350">
        <v>1.0421E-2</v>
      </c>
      <c r="J129" s="350">
        <v>1.1017000000000001E-2</v>
      </c>
      <c r="K129" s="350">
        <v>1.0297000000000001E-2</v>
      </c>
      <c r="L129" s="350">
        <v>3.9319999999999997E-3</v>
      </c>
      <c r="M129" s="350">
        <v>4.0800000000000003E-3</v>
      </c>
      <c r="N129" s="350">
        <v>2.3349999999999998E-3</v>
      </c>
      <c r="O129" s="350">
        <v>2.539E-3</v>
      </c>
      <c r="P129" s="350">
        <v>2.738E-3</v>
      </c>
      <c r="Q129" s="350">
        <v>3.4870000000000001E-3</v>
      </c>
      <c r="R129" s="350">
        <v>3.9020000000000001E-3</v>
      </c>
      <c r="S129" s="350">
        <v>4.241E-3</v>
      </c>
      <c r="T129" s="350">
        <v>1.1518E-2</v>
      </c>
      <c r="U129" s="350">
        <v>1.0421E-2</v>
      </c>
      <c r="V129" s="350">
        <v>1.1017000000000001E-2</v>
      </c>
      <c r="W129" s="350">
        <v>1.0297000000000001E-2</v>
      </c>
      <c r="X129" s="350">
        <v>3.9319999999999997E-3</v>
      </c>
      <c r="Y129" s="350">
        <v>4.0800000000000003E-3</v>
      </c>
      <c r="Z129" s="350">
        <v>2.3349999999999998E-3</v>
      </c>
      <c r="AA129" s="350">
        <v>2.539E-3</v>
      </c>
    </row>
    <row r="130" spans="1:27" hidden="1" x14ac:dyDescent="0.3">
      <c r="A130" s="795"/>
      <c r="B130" s="266" t="s">
        <v>1</v>
      </c>
      <c r="C130" s="350">
        <v>0</v>
      </c>
      <c r="D130" s="350">
        <v>0</v>
      </c>
      <c r="E130" s="350">
        <v>0</v>
      </c>
      <c r="F130" s="350">
        <v>3.5109999999999998E-3</v>
      </c>
      <c r="G130" s="350">
        <v>8.5800000000000008E-3</v>
      </c>
      <c r="H130" s="350">
        <v>1.6403999999999998E-2</v>
      </c>
      <c r="I130" s="350">
        <v>1.3702000000000001E-2</v>
      </c>
      <c r="J130" s="350">
        <v>1.5133000000000001E-2</v>
      </c>
      <c r="K130" s="350">
        <v>1.6902E-2</v>
      </c>
      <c r="L130" s="350">
        <v>3.5460000000000001E-3</v>
      </c>
      <c r="M130" s="350">
        <v>0</v>
      </c>
      <c r="N130" s="350">
        <v>0</v>
      </c>
      <c r="O130" s="350">
        <v>0</v>
      </c>
      <c r="P130" s="350">
        <v>0</v>
      </c>
      <c r="Q130" s="350">
        <v>0</v>
      </c>
      <c r="R130" s="350">
        <v>3.5109999999999998E-3</v>
      </c>
      <c r="S130" s="350">
        <v>8.5800000000000008E-3</v>
      </c>
      <c r="T130" s="350">
        <v>1.6403999999999998E-2</v>
      </c>
      <c r="U130" s="350">
        <v>1.3702000000000001E-2</v>
      </c>
      <c r="V130" s="350">
        <v>1.5133000000000001E-2</v>
      </c>
      <c r="W130" s="350">
        <v>1.6902E-2</v>
      </c>
      <c r="X130" s="350">
        <v>3.5460000000000001E-3</v>
      </c>
      <c r="Y130" s="350">
        <v>0</v>
      </c>
      <c r="Z130" s="350">
        <v>0</v>
      </c>
      <c r="AA130" s="350">
        <v>0</v>
      </c>
    </row>
    <row r="131" spans="1:27" hidden="1" x14ac:dyDescent="0.3">
      <c r="A131" s="795"/>
      <c r="B131" s="266" t="s">
        <v>22</v>
      </c>
      <c r="C131" s="350">
        <v>4.8299999999999998E-4</v>
      </c>
      <c r="D131" s="350">
        <v>6.0000000000000002E-6</v>
      </c>
      <c r="E131" s="350">
        <v>7.2999999999999999E-5</v>
      </c>
      <c r="F131" s="350">
        <v>3.68E-4</v>
      </c>
      <c r="G131" s="350">
        <v>7.6000000000000004E-5</v>
      </c>
      <c r="H131" s="350">
        <v>1.8100000000000001E-4</v>
      </c>
      <c r="I131" s="350">
        <v>1.7699999999999999E-4</v>
      </c>
      <c r="J131" s="350">
        <v>1.73E-4</v>
      </c>
      <c r="K131" s="350">
        <v>1.7799999999999999E-4</v>
      </c>
      <c r="L131" s="350">
        <v>5.8E-5</v>
      </c>
      <c r="M131" s="350">
        <v>5.3000000000000001E-5</v>
      </c>
      <c r="N131" s="350">
        <v>6.0000000000000002E-6</v>
      </c>
      <c r="O131" s="350">
        <v>4.8299999999999998E-4</v>
      </c>
      <c r="P131" s="350">
        <v>6.0000000000000002E-6</v>
      </c>
      <c r="Q131" s="350">
        <v>7.2999999999999999E-5</v>
      </c>
      <c r="R131" s="350">
        <v>3.68E-4</v>
      </c>
      <c r="S131" s="350">
        <v>7.6000000000000004E-5</v>
      </c>
      <c r="T131" s="350">
        <v>1.8100000000000001E-4</v>
      </c>
      <c r="U131" s="350">
        <v>1.7699999999999999E-4</v>
      </c>
      <c r="V131" s="350">
        <v>1.73E-4</v>
      </c>
      <c r="W131" s="350">
        <v>1.7799999999999999E-4</v>
      </c>
      <c r="X131" s="350">
        <v>5.8E-5</v>
      </c>
      <c r="Y131" s="350">
        <v>5.3000000000000001E-5</v>
      </c>
      <c r="Z131" s="350">
        <v>6.0000000000000002E-6</v>
      </c>
      <c r="AA131" s="350">
        <v>4.8299999999999998E-4</v>
      </c>
    </row>
    <row r="132" spans="1:27" hidden="1" x14ac:dyDescent="0.3">
      <c r="A132" s="795"/>
      <c r="B132" s="267" t="s">
        <v>9</v>
      </c>
      <c r="C132" s="350">
        <v>4.2069999999999998E-3</v>
      </c>
      <c r="D132" s="350">
        <v>3.7929999999999999E-3</v>
      </c>
      <c r="E132" s="350">
        <v>4.1240000000000001E-3</v>
      </c>
      <c r="F132" s="350">
        <v>3.4789999999999999E-3</v>
      </c>
      <c r="G132" s="350">
        <v>3.1229999999999999E-3</v>
      </c>
      <c r="H132" s="350">
        <v>0</v>
      </c>
      <c r="I132" s="350">
        <v>0</v>
      </c>
      <c r="J132" s="350">
        <v>0</v>
      </c>
      <c r="K132" s="350">
        <v>9.4739999999999998E-3</v>
      </c>
      <c r="L132" s="350">
        <v>4.065E-3</v>
      </c>
      <c r="M132" s="350">
        <v>3.2629999999999998E-3</v>
      </c>
      <c r="N132" s="350">
        <v>3.1930000000000001E-3</v>
      </c>
      <c r="O132" s="350">
        <v>4.2069999999999998E-3</v>
      </c>
      <c r="P132" s="350">
        <v>3.7929999999999999E-3</v>
      </c>
      <c r="Q132" s="350">
        <v>4.1240000000000001E-3</v>
      </c>
      <c r="R132" s="350">
        <v>3.4789999999999999E-3</v>
      </c>
      <c r="S132" s="350">
        <v>3.1229999999999999E-3</v>
      </c>
      <c r="T132" s="350">
        <v>0</v>
      </c>
      <c r="U132" s="350">
        <v>0</v>
      </c>
      <c r="V132" s="350">
        <v>0</v>
      </c>
      <c r="W132" s="350">
        <v>9.4739999999999998E-3</v>
      </c>
      <c r="X132" s="350">
        <v>4.065E-3</v>
      </c>
      <c r="Y132" s="350">
        <v>3.2629999999999998E-3</v>
      </c>
      <c r="Z132" s="350">
        <v>3.1930000000000001E-3</v>
      </c>
      <c r="AA132" s="350">
        <v>4.2069999999999998E-3</v>
      </c>
    </row>
    <row r="133" spans="1:27" hidden="1" x14ac:dyDescent="0.3">
      <c r="A133" s="795"/>
      <c r="B133" s="267" t="s">
        <v>3</v>
      </c>
      <c r="C133" s="350">
        <v>4.2069999999999998E-3</v>
      </c>
      <c r="D133" s="350">
        <v>3.787E-3</v>
      </c>
      <c r="E133" s="350">
        <v>3.986E-3</v>
      </c>
      <c r="F133" s="350">
        <v>2.6090000000000002E-3</v>
      </c>
      <c r="G133" s="350">
        <v>5.9420000000000002E-3</v>
      </c>
      <c r="H133" s="350">
        <v>1.6067999999999999E-2</v>
      </c>
      <c r="I133" s="350">
        <v>1.3556E-2</v>
      </c>
      <c r="J133" s="350">
        <v>1.4933E-2</v>
      </c>
      <c r="K133" s="350">
        <v>1.5493E-2</v>
      </c>
      <c r="L133" s="350">
        <v>3.3899999999999998E-3</v>
      </c>
      <c r="M133" s="350">
        <v>3.1089999999999998E-3</v>
      </c>
      <c r="N133" s="350">
        <v>3.192E-3</v>
      </c>
      <c r="O133" s="350">
        <v>4.2069999999999998E-3</v>
      </c>
      <c r="P133" s="350">
        <v>3.787E-3</v>
      </c>
      <c r="Q133" s="350">
        <v>3.986E-3</v>
      </c>
      <c r="R133" s="350">
        <v>2.6090000000000002E-3</v>
      </c>
      <c r="S133" s="350">
        <v>5.9420000000000002E-3</v>
      </c>
      <c r="T133" s="350">
        <v>1.6067999999999999E-2</v>
      </c>
      <c r="U133" s="350">
        <v>1.3556E-2</v>
      </c>
      <c r="V133" s="350">
        <v>1.4933E-2</v>
      </c>
      <c r="W133" s="350">
        <v>1.5493E-2</v>
      </c>
      <c r="X133" s="350">
        <v>3.3899999999999998E-3</v>
      </c>
      <c r="Y133" s="350">
        <v>3.1089999999999998E-3</v>
      </c>
      <c r="Z133" s="350">
        <v>3.192E-3</v>
      </c>
      <c r="AA133" s="350">
        <v>4.2069999999999998E-3</v>
      </c>
    </row>
    <row r="134" spans="1:27" hidden="1" x14ac:dyDescent="0.3">
      <c r="A134" s="795"/>
      <c r="B134" s="267" t="s">
        <v>4</v>
      </c>
      <c r="C134" s="350">
        <v>3.1189999999999998E-3</v>
      </c>
      <c r="D134" s="350">
        <v>3.0799999999999998E-3</v>
      </c>
      <c r="E134" s="350">
        <v>3.2780000000000001E-3</v>
      </c>
      <c r="F134" s="350">
        <v>3.725E-3</v>
      </c>
      <c r="G134" s="350">
        <v>4.3239999999999997E-3</v>
      </c>
      <c r="H134" s="350">
        <v>1.112E-2</v>
      </c>
      <c r="I134" s="350">
        <v>1.0066E-2</v>
      </c>
      <c r="J134" s="350">
        <v>1.0602E-2</v>
      </c>
      <c r="K134" s="350">
        <v>9.3989999999999994E-3</v>
      </c>
      <c r="L134" s="350">
        <v>4.0549999999999996E-3</v>
      </c>
      <c r="M134" s="350">
        <v>3.9379999999999997E-3</v>
      </c>
      <c r="N134" s="350">
        <v>2.4780000000000002E-3</v>
      </c>
      <c r="O134" s="350">
        <v>3.1189999999999998E-3</v>
      </c>
      <c r="P134" s="350">
        <v>3.0799999999999998E-3</v>
      </c>
      <c r="Q134" s="350">
        <v>3.2780000000000001E-3</v>
      </c>
      <c r="R134" s="350">
        <v>3.725E-3</v>
      </c>
      <c r="S134" s="350">
        <v>4.3239999999999997E-3</v>
      </c>
      <c r="T134" s="350">
        <v>1.112E-2</v>
      </c>
      <c r="U134" s="350">
        <v>1.0066E-2</v>
      </c>
      <c r="V134" s="350">
        <v>1.0602E-2</v>
      </c>
      <c r="W134" s="350">
        <v>9.3989999999999994E-3</v>
      </c>
      <c r="X134" s="350">
        <v>4.0549999999999996E-3</v>
      </c>
      <c r="Y134" s="350">
        <v>3.9379999999999997E-3</v>
      </c>
      <c r="Z134" s="350">
        <v>2.4780000000000002E-3</v>
      </c>
      <c r="AA134" s="350">
        <v>3.1189999999999998E-3</v>
      </c>
    </row>
    <row r="135" spans="1:27" hidden="1" x14ac:dyDescent="0.3">
      <c r="A135" s="795"/>
      <c r="B135" s="267" t="s">
        <v>5</v>
      </c>
      <c r="C135" s="350">
        <v>2.643E-3</v>
      </c>
      <c r="D135" s="350">
        <v>2.7320000000000001E-3</v>
      </c>
      <c r="E135" s="350">
        <v>2.8240000000000001E-3</v>
      </c>
      <c r="F135" s="350">
        <v>2.8860000000000001E-3</v>
      </c>
      <c r="G135" s="350">
        <v>3.568E-3</v>
      </c>
      <c r="H135" s="350">
        <v>9.4900000000000002E-3</v>
      </c>
      <c r="I135" s="350">
        <v>8.7889999999999999E-3</v>
      </c>
      <c r="J135" s="350">
        <v>9.0760000000000007E-3</v>
      </c>
      <c r="K135" s="350">
        <v>8.6409999999999994E-3</v>
      </c>
      <c r="L135" s="350">
        <v>3.3189999999999999E-3</v>
      </c>
      <c r="M135" s="350">
        <v>3.424E-3</v>
      </c>
      <c r="N135" s="350">
        <v>2.333E-3</v>
      </c>
      <c r="O135" s="350">
        <v>2.643E-3</v>
      </c>
      <c r="P135" s="350">
        <v>2.7320000000000001E-3</v>
      </c>
      <c r="Q135" s="350">
        <v>2.8240000000000001E-3</v>
      </c>
      <c r="R135" s="350">
        <v>2.8860000000000001E-3</v>
      </c>
      <c r="S135" s="350">
        <v>3.568E-3</v>
      </c>
      <c r="T135" s="350">
        <v>9.4900000000000002E-3</v>
      </c>
      <c r="U135" s="350">
        <v>8.7889999999999999E-3</v>
      </c>
      <c r="V135" s="350">
        <v>9.0760000000000007E-3</v>
      </c>
      <c r="W135" s="350">
        <v>8.6409999999999994E-3</v>
      </c>
      <c r="X135" s="350">
        <v>3.3189999999999999E-3</v>
      </c>
      <c r="Y135" s="350">
        <v>3.424E-3</v>
      </c>
      <c r="Z135" s="350">
        <v>2.333E-3</v>
      </c>
      <c r="AA135" s="350">
        <v>2.643E-3</v>
      </c>
    </row>
    <row r="136" spans="1:27" hidden="1" x14ac:dyDescent="0.3">
      <c r="A136" s="795"/>
      <c r="B136" s="267" t="s">
        <v>23</v>
      </c>
      <c r="C136" s="350">
        <v>2.643E-3</v>
      </c>
      <c r="D136" s="350">
        <v>2.7320000000000001E-3</v>
      </c>
      <c r="E136" s="350">
        <v>2.8240000000000001E-3</v>
      </c>
      <c r="F136" s="350">
        <v>2.8860000000000001E-3</v>
      </c>
      <c r="G136" s="350">
        <v>3.568E-3</v>
      </c>
      <c r="H136" s="350">
        <v>9.4900000000000002E-3</v>
      </c>
      <c r="I136" s="350">
        <v>8.7889999999999999E-3</v>
      </c>
      <c r="J136" s="350">
        <v>9.0760000000000007E-3</v>
      </c>
      <c r="K136" s="350">
        <v>8.6409999999999994E-3</v>
      </c>
      <c r="L136" s="350">
        <v>3.3189999999999999E-3</v>
      </c>
      <c r="M136" s="350">
        <v>3.424E-3</v>
      </c>
      <c r="N136" s="350">
        <v>2.333E-3</v>
      </c>
      <c r="O136" s="350">
        <v>2.643E-3</v>
      </c>
      <c r="P136" s="350">
        <v>2.7320000000000001E-3</v>
      </c>
      <c r="Q136" s="350">
        <v>2.8240000000000001E-3</v>
      </c>
      <c r="R136" s="350">
        <v>2.8860000000000001E-3</v>
      </c>
      <c r="S136" s="350">
        <v>3.568E-3</v>
      </c>
      <c r="T136" s="350">
        <v>9.4900000000000002E-3</v>
      </c>
      <c r="U136" s="350">
        <v>8.7889999999999999E-3</v>
      </c>
      <c r="V136" s="350">
        <v>9.0760000000000007E-3</v>
      </c>
      <c r="W136" s="350">
        <v>8.6409999999999994E-3</v>
      </c>
      <c r="X136" s="350">
        <v>3.3189999999999999E-3</v>
      </c>
      <c r="Y136" s="350">
        <v>3.424E-3</v>
      </c>
      <c r="Z136" s="350">
        <v>2.333E-3</v>
      </c>
      <c r="AA136" s="350">
        <v>2.643E-3</v>
      </c>
    </row>
    <row r="137" spans="1:27" hidden="1" x14ac:dyDescent="0.3">
      <c r="A137" s="795"/>
      <c r="B137" s="267" t="s">
        <v>24</v>
      </c>
      <c r="C137" s="350">
        <v>2.643E-3</v>
      </c>
      <c r="D137" s="350">
        <v>2.7320000000000001E-3</v>
      </c>
      <c r="E137" s="350">
        <v>2.8240000000000001E-3</v>
      </c>
      <c r="F137" s="350">
        <v>2.8860000000000001E-3</v>
      </c>
      <c r="G137" s="350">
        <v>3.568E-3</v>
      </c>
      <c r="H137" s="350">
        <v>9.4900000000000002E-3</v>
      </c>
      <c r="I137" s="350">
        <v>8.7889999999999999E-3</v>
      </c>
      <c r="J137" s="350">
        <v>9.0760000000000007E-3</v>
      </c>
      <c r="K137" s="350">
        <v>8.6409999999999994E-3</v>
      </c>
      <c r="L137" s="350">
        <v>3.3189999999999999E-3</v>
      </c>
      <c r="M137" s="350">
        <v>3.424E-3</v>
      </c>
      <c r="N137" s="350">
        <v>2.333E-3</v>
      </c>
      <c r="O137" s="350">
        <v>2.643E-3</v>
      </c>
      <c r="P137" s="350">
        <v>2.7320000000000001E-3</v>
      </c>
      <c r="Q137" s="350">
        <v>2.8240000000000001E-3</v>
      </c>
      <c r="R137" s="350">
        <v>2.8860000000000001E-3</v>
      </c>
      <c r="S137" s="350">
        <v>3.568E-3</v>
      </c>
      <c r="T137" s="350">
        <v>9.4900000000000002E-3</v>
      </c>
      <c r="U137" s="350">
        <v>8.7889999999999999E-3</v>
      </c>
      <c r="V137" s="350">
        <v>9.0760000000000007E-3</v>
      </c>
      <c r="W137" s="350">
        <v>8.6409999999999994E-3</v>
      </c>
      <c r="X137" s="350">
        <v>3.3189999999999999E-3</v>
      </c>
      <c r="Y137" s="350">
        <v>3.424E-3</v>
      </c>
      <c r="Z137" s="350">
        <v>2.333E-3</v>
      </c>
      <c r="AA137" s="350">
        <v>2.643E-3</v>
      </c>
    </row>
    <row r="138" spans="1:27" hidden="1" x14ac:dyDescent="0.3">
      <c r="A138" s="795"/>
      <c r="B138" s="267" t="s">
        <v>7</v>
      </c>
      <c r="C138" s="350">
        <v>2.2850000000000001E-3</v>
      </c>
      <c r="D138" s="350">
        <v>2.3549999999999999E-3</v>
      </c>
      <c r="E138" s="350">
        <v>2.81E-3</v>
      </c>
      <c r="F138" s="350">
        <v>2.8600000000000001E-3</v>
      </c>
      <c r="G138" s="350">
        <v>3.179E-3</v>
      </c>
      <c r="H138" s="350">
        <v>3.9199999999999999E-4</v>
      </c>
      <c r="I138" s="350">
        <v>7.6819999999999996E-3</v>
      </c>
      <c r="J138" s="350">
        <v>8.064E-3</v>
      </c>
      <c r="K138" s="350">
        <v>7.6140000000000001E-3</v>
      </c>
      <c r="L138" s="350">
        <v>2.8670000000000002E-3</v>
      </c>
      <c r="M138" s="350">
        <v>3.0869999999999999E-3</v>
      </c>
      <c r="N138" s="350">
        <v>2.0110000000000002E-3</v>
      </c>
      <c r="O138" s="350">
        <v>2.2850000000000001E-3</v>
      </c>
      <c r="P138" s="350">
        <v>2.3549999999999999E-3</v>
      </c>
      <c r="Q138" s="350">
        <v>2.81E-3</v>
      </c>
      <c r="R138" s="350">
        <v>2.8600000000000001E-3</v>
      </c>
      <c r="S138" s="350">
        <v>3.179E-3</v>
      </c>
      <c r="T138" s="350">
        <v>3.9199999999999999E-4</v>
      </c>
      <c r="U138" s="350">
        <v>7.6819999999999996E-3</v>
      </c>
      <c r="V138" s="350">
        <v>8.064E-3</v>
      </c>
      <c r="W138" s="350">
        <v>7.6140000000000001E-3</v>
      </c>
      <c r="X138" s="350">
        <v>2.8670000000000002E-3</v>
      </c>
      <c r="Y138" s="350">
        <v>3.0869999999999999E-3</v>
      </c>
      <c r="Z138" s="350">
        <v>2.0110000000000002E-3</v>
      </c>
      <c r="AA138" s="350">
        <v>2.2850000000000001E-3</v>
      </c>
    </row>
    <row r="139" spans="1:27" ht="15" hidden="1" thickBot="1" x14ac:dyDescent="0.35">
      <c r="A139" s="796"/>
      <c r="B139" s="268" t="s">
        <v>8</v>
      </c>
      <c r="C139" s="350">
        <v>2.1640000000000001E-3</v>
      </c>
      <c r="D139" s="350">
        <v>2.4910000000000002E-3</v>
      </c>
      <c r="E139" s="350">
        <v>3.2789999999999998E-3</v>
      </c>
      <c r="F139" s="350">
        <v>3.6809999999999998E-3</v>
      </c>
      <c r="G139" s="350">
        <v>4.091E-3</v>
      </c>
      <c r="H139" s="350">
        <v>1.1485E-2</v>
      </c>
      <c r="I139" s="350">
        <v>1.0088E-2</v>
      </c>
      <c r="J139" s="350">
        <v>1.0992E-2</v>
      </c>
      <c r="K139" s="350">
        <v>9.9260000000000008E-3</v>
      </c>
      <c r="L139" s="350">
        <v>3.797E-3</v>
      </c>
      <c r="M139" s="350">
        <v>3.9329999999999999E-3</v>
      </c>
      <c r="N139" s="350">
        <v>2.1250000000000002E-3</v>
      </c>
      <c r="O139" s="350">
        <v>2.1640000000000001E-3</v>
      </c>
      <c r="P139" s="350">
        <v>2.4910000000000002E-3</v>
      </c>
      <c r="Q139" s="350">
        <v>3.2789999999999998E-3</v>
      </c>
      <c r="R139" s="350">
        <v>3.6809999999999998E-3</v>
      </c>
      <c r="S139" s="350">
        <v>4.091E-3</v>
      </c>
      <c r="T139" s="350">
        <v>1.1485E-2</v>
      </c>
      <c r="U139" s="350">
        <v>1.0088E-2</v>
      </c>
      <c r="V139" s="350">
        <v>1.0992E-2</v>
      </c>
      <c r="W139" s="350">
        <v>9.9260000000000008E-3</v>
      </c>
      <c r="X139" s="350">
        <v>3.797E-3</v>
      </c>
      <c r="Y139" s="350">
        <v>3.9329999999999999E-3</v>
      </c>
      <c r="Z139" s="350">
        <v>2.1250000000000002E-3</v>
      </c>
      <c r="AA139" s="350">
        <v>2.1640000000000001E-3</v>
      </c>
    </row>
    <row r="140" spans="1:27" hidden="1" x14ac:dyDescent="0.3"/>
    <row r="141" spans="1:27" ht="15" hidden="1" thickBot="1" x14ac:dyDescent="0.35">
      <c r="A141" s="107"/>
      <c r="B141" s="107"/>
      <c r="C141" s="110"/>
      <c r="D141" s="110"/>
      <c r="E141" s="110"/>
      <c r="F141" s="110"/>
      <c r="G141" s="110"/>
      <c r="H141" s="110"/>
      <c r="I141" s="110"/>
      <c r="J141" s="110"/>
      <c r="K141" s="110"/>
      <c r="L141" s="110"/>
      <c r="M141" s="110"/>
      <c r="N141" s="110"/>
    </row>
    <row r="142" spans="1:27" ht="16.2" hidden="1" thickBot="1" x14ac:dyDescent="0.35">
      <c r="A142" s="788" t="s">
        <v>132</v>
      </c>
      <c r="B142" s="269" t="s">
        <v>148</v>
      </c>
      <c r="C142" s="158">
        <f>C$4</f>
        <v>44197</v>
      </c>
      <c r="D142" s="158">
        <f t="shared" ref="D142:AA142" si="51">D$4</f>
        <v>44228</v>
      </c>
      <c r="E142" s="158">
        <f t="shared" si="51"/>
        <v>44256</v>
      </c>
      <c r="F142" s="158">
        <f t="shared" si="51"/>
        <v>44287</v>
      </c>
      <c r="G142" s="158">
        <f t="shared" si="51"/>
        <v>44317</v>
      </c>
      <c r="H142" s="158">
        <f t="shared" si="51"/>
        <v>44348</v>
      </c>
      <c r="I142" s="158">
        <f t="shared" si="51"/>
        <v>44378</v>
      </c>
      <c r="J142" s="158">
        <f t="shared" si="51"/>
        <v>44409</v>
      </c>
      <c r="K142" s="158">
        <f t="shared" si="51"/>
        <v>44440</v>
      </c>
      <c r="L142" s="158">
        <f t="shared" si="51"/>
        <v>44470</v>
      </c>
      <c r="M142" s="158">
        <f t="shared" si="51"/>
        <v>44501</v>
      </c>
      <c r="N142" s="158">
        <f t="shared" si="51"/>
        <v>44531</v>
      </c>
      <c r="O142" s="158">
        <f t="shared" si="51"/>
        <v>44562</v>
      </c>
      <c r="P142" s="158">
        <f t="shared" si="51"/>
        <v>44593</v>
      </c>
      <c r="Q142" s="158">
        <f t="shared" si="51"/>
        <v>44621</v>
      </c>
      <c r="R142" s="158">
        <f t="shared" si="51"/>
        <v>44652</v>
      </c>
      <c r="S142" s="158">
        <f t="shared" si="51"/>
        <v>44682</v>
      </c>
      <c r="T142" s="158">
        <f t="shared" si="51"/>
        <v>44713</v>
      </c>
      <c r="U142" s="158">
        <f t="shared" si="51"/>
        <v>44743</v>
      </c>
      <c r="V142" s="158">
        <f t="shared" si="51"/>
        <v>44774</v>
      </c>
      <c r="W142" s="158">
        <f t="shared" si="51"/>
        <v>44805</v>
      </c>
      <c r="X142" s="158">
        <f t="shared" si="51"/>
        <v>44835</v>
      </c>
      <c r="Y142" s="158">
        <f t="shared" si="51"/>
        <v>44866</v>
      </c>
      <c r="Z142" s="158">
        <f t="shared" si="51"/>
        <v>44896</v>
      </c>
      <c r="AA142" s="158">
        <f t="shared" si="51"/>
        <v>44927</v>
      </c>
    </row>
    <row r="143" spans="1:27" hidden="1" x14ac:dyDescent="0.3">
      <c r="A143" s="789"/>
      <c r="B143" s="266" t="s">
        <v>20</v>
      </c>
      <c r="C143" s="26">
        <f>IF(C23=0,0,((C5*0.5)-C41)*C78*C110*C$2)</f>
        <v>0</v>
      </c>
      <c r="D143" s="26">
        <f>IF(D23=0,0,((D5*0.5)+C23-D41)*D78*D110*D$2)</f>
        <v>0</v>
      </c>
      <c r="E143" s="26">
        <f t="shared" ref="E143:AA144" si="52">IF(E23=0,0,((E5*0.5)+D23-E41)*E78*E110*E$2)</f>
        <v>0</v>
      </c>
      <c r="F143" s="26">
        <f t="shared" si="52"/>
        <v>0</v>
      </c>
      <c r="G143" s="26">
        <f t="shared" si="52"/>
        <v>0</v>
      </c>
      <c r="H143" s="26">
        <f t="shared" si="52"/>
        <v>443.91689463657372</v>
      </c>
      <c r="I143" s="26">
        <f t="shared" si="52"/>
        <v>916.86995133133996</v>
      </c>
      <c r="J143" s="26">
        <f t="shared" si="52"/>
        <v>953.23444261249335</v>
      </c>
      <c r="K143" s="26">
        <f t="shared" si="52"/>
        <v>917.0152826729975</v>
      </c>
      <c r="L143" s="26">
        <f t="shared" si="52"/>
        <v>548.00610275809584</v>
      </c>
      <c r="M143" s="26">
        <f t="shared" si="52"/>
        <v>772.03177528430376</v>
      </c>
      <c r="N143" s="26">
        <f t="shared" si="52"/>
        <v>1822.8189986100649</v>
      </c>
      <c r="O143" s="26">
        <f t="shared" si="52"/>
        <v>2752.1571545381466</v>
      </c>
      <c r="P143" s="26">
        <f t="shared" si="52"/>
        <v>2564.0424710949774</v>
      </c>
      <c r="Q143" s="26">
        <f t="shared" si="52"/>
        <v>2353.1090718559158</v>
      </c>
      <c r="R143" s="26">
        <f t="shared" si="52"/>
        <v>2207.2454104245649</v>
      </c>
      <c r="S143" s="26">
        <f t="shared" si="52"/>
        <v>2494.0017423850518</v>
      </c>
      <c r="T143" s="26">
        <f t="shared" si="52"/>
        <v>4163.9812210444716</v>
      </c>
      <c r="U143" s="26">
        <f t="shared" si="52"/>
        <v>4182.1778071463968</v>
      </c>
      <c r="V143" s="26">
        <f t="shared" si="52"/>
        <v>4231.9370552637902</v>
      </c>
      <c r="W143" s="26">
        <f t="shared" si="52"/>
        <v>4071.1400905229893</v>
      </c>
      <c r="X143" s="26">
        <f t="shared" si="52"/>
        <v>2432.9034171454591</v>
      </c>
      <c r="Y143" s="26">
        <f t="shared" si="52"/>
        <v>2366.6169679464624</v>
      </c>
      <c r="Z143" s="26">
        <f t="shared" si="52"/>
        <v>2206.2218333518081</v>
      </c>
      <c r="AA143" s="26">
        <f t="shared" si="52"/>
        <v>2246.2045563911697</v>
      </c>
    </row>
    <row r="144" spans="1:27" hidden="1" x14ac:dyDescent="0.3">
      <c r="A144" s="789"/>
      <c r="B144" s="266" t="s">
        <v>0</v>
      </c>
      <c r="C144" s="26">
        <f t="shared" ref="C144:C155" si="53">IF(C24=0,0,((C6*0.5)-C42)*C79*C111*C$2)</f>
        <v>0</v>
      </c>
      <c r="D144" s="26">
        <f t="shared" ref="D144:S155" si="54">IF(D24=0,0,((D6*0.5)+C24-D42)*D79*D111*D$2)</f>
        <v>0</v>
      </c>
      <c r="E144" s="26">
        <f t="shared" si="54"/>
        <v>0</v>
      </c>
      <c r="F144" s="26">
        <f t="shared" si="54"/>
        <v>0</v>
      </c>
      <c r="G144" s="26">
        <f t="shared" si="54"/>
        <v>0</v>
      </c>
      <c r="H144" s="26">
        <f t="shared" si="54"/>
        <v>0</v>
      </c>
      <c r="I144" s="26">
        <f t="shared" si="54"/>
        <v>0</v>
      </c>
      <c r="J144" s="26">
        <f t="shared" si="54"/>
        <v>0</v>
      </c>
      <c r="K144" s="26">
        <f t="shared" si="54"/>
        <v>0</v>
      </c>
      <c r="L144" s="26">
        <f t="shared" si="54"/>
        <v>0</v>
      </c>
      <c r="M144" s="26">
        <f t="shared" si="54"/>
        <v>0.69028473618237929</v>
      </c>
      <c r="N144" s="26">
        <f t="shared" si="54"/>
        <v>6.6646207978396355</v>
      </c>
      <c r="O144" s="26">
        <f t="shared" si="54"/>
        <v>12.307027752434113</v>
      </c>
      <c r="P144" s="26">
        <f t="shared" si="54"/>
        <v>10.196888562952729</v>
      </c>
      <c r="Q144" s="26">
        <f t="shared" si="54"/>
        <v>8.1467028087853599</v>
      </c>
      <c r="R144" s="26">
        <f t="shared" si="54"/>
        <v>4.2179244511575211</v>
      </c>
      <c r="S144" s="26">
        <f t="shared" si="54"/>
        <v>5.9121303325405723</v>
      </c>
      <c r="T144" s="26">
        <f t="shared" si="52"/>
        <v>25.679853286682135</v>
      </c>
      <c r="U144" s="26">
        <f t="shared" si="52"/>
        <v>32.202130574829148</v>
      </c>
      <c r="V144" s="26">
        <f t="shared" si="52"/>
        <v>31.438701917398134</v>
      </c>
      <c r="W144" s="26">
        <f t="shared" si="52"/>
        <v>13.776632530973018</v>
      </c>
      <c r="X144" s="26">
        <f t="shared" si="52"/>
        <v>4.1432038784418657</v>
      </c>
      <c r="Y144" s="26">
        <f t="shared" si="52"/>
        <v>6.5803544666671758</v>
      </c>
      <c r="Z144" s="26">
        <f t="shared" si="52"/>
        <v>11.017707887067173</v>
      </c>
      <c r="AA144" s="26">
        <f t="shared" si="52"/>
        <v>12.307027752434113</v>
      </c>
    </row>
    <row r="145" spans="1:27" hidden="1" x14ac:dyDescent="0.3">
      <c r="A145" s="789"/>
      <c r="B145" s="266" t="s">
        <v>21</v>
      </c>
      <c r="C145" s="26">
        <f t="shared" si="53"/>
        <v>0</v>
      </c>
      <c r="D145" s="26">
        <f t="shared" si="54"/>
        <v>0</v>
      </c>
      <c r="E145" s="26">
        <f t="shared" ref="E145:AA148" si="55">IF(E25=0,0,((E7*0.5)+D25-E43)*E80*E112*E$2)</f>
        <v>0</v>
      </c>
      <c r="F145" s="26">
        <f t="shared" si="55"/>
        <v>0</v>
      </c>
      <c r="G145" s="26">
        <f t="shared" si="55"/>
        <v>0</v>
      </c>
      <c r="H145" s="26">
        <f t="shared" si="55"/>
        <v>0</v>
      </c>
      <c r="I145" s="26">
        <f t="shared" si="55"/>
        <v>0</v>
      </c>
      <c r="J145" s="26">
        <f t="shared" si="55"/>
        <v>0</v>
      </c>
      <c r="K145" s="26">
        <f t="shared" si="55"/>
        <v>0</v>
      </c>
      <c r="L145" s="26">
        <f t="shared" si="55"/>
        <v>0</v>
      </c>
      <c r="M145" s="26">
        <f t="shared" si="55"/>
        <v>1.0680747323360678</v>
      </c>
      <c r="N145" s="26">
        <f t="shared" si="55"/>
        <v>6.2819841010794786</v>
      </c>
      <c r="O145" s="26">
        <f t="shared" si="55"/>
        <v>10.762659680821574</v>
      </c>
      <c r="P145" s="26">
        <f t="shared" si="55"/>
        <v>10.124577130150991</v>
      </c>
      <c r="Q145" s="26">
        <f t="shared" si="55"/>
        <v>11.28072454026327</v>
      </c>
      <c r="R145" s="26">
        <f t="shared" si="55"/>
        <v>10.530235843270484</v>
      </c>
      <c r="S145" s="26">
        <f t="shared" si="55"/>
        <v>12.730364264296291</v>
      </c>
      <c r="T145" s="26">
        <f t="shared" si="55"/>
        <v>21.801036443162484</v>
      </c>
      <c r="U145" s="26">
        <f t="shared" si="55"/>
        <v>21.751624479765724</v>
      </c>
      <c r="V145" s="26">
        <f t="shared" si="55"/>
        <v>22.219582624036192</v>
      </c>
      <c r="W145" s="26">
        <f t="shared" si="55"/>
        <v>20.975106802965929</v>
      </c>
      <c r="X145" s="26">
        <f t="shared" si="55"/>
        <v>12.372977171718022</v>
      </c>
      <c r="Y145" s="26">
        <f t="shared" si="55"/>
        <v>12.063061449404973</v>
      </c>
      <c r="Z145" s="26">
        <f t="shared" si="55"/>
        <v>10.673826974480461</v>
      </c>
      <c r="AA145" s="26">
        <f t="shared" si="55"/>
        <v>10.762659680821574</v>
      </c>
    </row>
    <row r="146" spans="1:27" hidden="1" x14ac:dyDescent="0.3">
      <c r="A146" s="789"/>
      <c r="B146" s="266" t="s">
        <v>1</v>
      </c>
      <c r="C146" s="26">
        <f t="shared" si="53"/>
        <v>0</v>
      </c>
      <c r="D146" s="26">
        <f t="shared" si="54"/>
        <v>1.1595034619999998E-2</v>
      </c>
      <c r="E146" s="26">
        <f t="shared" si="55"/>
        <v>44.380572904411196</v>
      </c>
      <c r="F146" s="26">
        <f t="shared" si="55"/>
        <v>399.34192892882857</v>
      </c>
      <c r="G146" s="26">
        <f t="shared" si="55"/>
        <v>2121.2160571966292</v>
      </c>
      <c r="H146" s="26">
        <f t="shared" si="55"/>
        <v>13059.050844923675</v>
      </c>
      <c r="I146" s="26">
        <f t="shared" si="55"/>
        <v>19454.651493821071</v>
      </c>
      <c r="J146" s="26">
        <f t="shared" si="55"/>
        <v>22737.024995316817</v>
      </c>
      <c r="K146" s="26">
        <f t="shared" si="55"/>
        <v>10152.534182712017</v>
      </c>
      <c r="L146" s="26">
        <f t="shared" si="55"/>
        <v>843.28092114795277</v>
      </c>
      <c r="M146" s="26">
        <f t="shared" si="55"/>
        <v>218.78873543102529</v>
      </c>
      <c r="N146" s="26">
        <f t="shared" si="55"/>
        <v>3.9514806543729266</v>
      </c>
      <c r="O146" s="26">
        <f t="shared" si="55"/>
        <v>0.49108012859479344</v>
      </c>
      <c r="P146" s="26">
        <f t="shared" si="55"/>
        <v>20.322122339930992</v>
      </c>
      <c r="Q146" s="26">
        <f t="shared" si="55"/>
        <v>383.77149619752225</v>
      </c>
      <c r="R146" s="26">
        <f t="shared" si="55"/>
        <v>1634.1024730258637</v>
      </c>
      <c r="S146" s="26">
        <f t="shared" si="55"/>
        <v>6764.1299358063898</v>
      </c>
      <c r="T146" s="26">
        <f t="shared" si="55"/>
        <v>35395.645534033385</v>
      </c>
      <c r="U146" s="26">
        <f t="shared" si="55"/>
        <v>44609.79740054765</v>
      </c>
      <c r="V146" s="26">
        <f t="shared" si="55"/>
        <v>43492.339452953631</v>
      </c>
      <c r="W146" s="26">
        <f t="shared" si="55"/>
        <v>18374.96943705501</v>
      </c>
      <c r="X146" s="26">
        <f t="shared" si="55"/>
        <v>1472.6339511728459</v>
      </c>
      <c r="Y146" s="26">
        <f t="shared" si="55"/>
        <v>321.46641177960089</v>
      </c>
      <c r="Z146" s="26">
        <f t="shared" si="55"/>
        <v>3.3781988912211998</v>
      </c>
      <c r="AA146" s="26">
        <f t="shared" si="55"/>
        <v>0.31444444589089349</v>
      </c>
    </row>
    <row r="147" spans="1:27" hidden="1" x14ac:dyDescent="0.3">
      <c r="A147" s="789"/>
      <c r="B147" s="266" t="s">
        <v>22</v>
      </c>
      <c r="C147" s="26">
        <f t="shared" si="53"/>
        <v>0</v>
      </c>
      <c r="D147" s="26">
        <f t="shared" si="54"/>
        <v>0</v>
      </c>
      <c r="E147" s="26">
        <f t="shared" si="55"/>
        <v>0</v>
      </c>
      <c r="F147" s="26">
        <f t="shared" si="55"/>
        <v>0</v>
      </c>
      <c r="G147" s="26">
        <f t="shared" si="55"/>
        <v>0</v>
      </c>
      <c r="H147" s="26">
        <f t="shared" si="55"/>
        <v>0</v>
      </c>
      <c r="I147" s="26">
        <f t="shared" si="55"/>
        <v>0</v>
      </c>
      <c r="J147" s="26">
        <f t="shared" si="55"/>
        <v>0</v>
      </c>
      <c r="K147" s="26">
        <f t="shared" si="55"/>
        <v>0</v>
      </c>
      <c r="L147" s="26">
        <f t="shared" si="55"/>
        <v>0</v>
      </c>
      <c r="M147" s="26">
        <f t="shared" si="55"/>
        <v>0</v>
      </c>
      <c r="N147" s="26">
        <f t="shared" si="55"/>
        <v>0</v>
      </c>
      <c r="O147" s="26">
        <f t="shared" si="55"/>
        <v>0</v>
      </c>
      <c r="P147" s="26">
        <f t="shared" si="55"/>
        <v>0</v>
      </c>
      <c r="Q147" s="26">
        <f t="shared" si="55"/>
        <v>0</v>
      </c>
      <c r="R147" s="26">
        <f t="shared" si="55"/>
        <v>0</v>
      </c>
      <c r="S147" s="26">
        <f t="shared" si="55"/>
        <v>0</v>
      </c>
      <c r="T147" s="26">
        <f t="shared" si="55"/>
        <v>0</v>
      </c>
      <c r="U147" s="26">
        <f t="shared" si="55"/>
        <v>0</v>
      </c>
      <c r="V147" s="26">
        <f t="shared" si="55"/>
        <v>0</v>
      </c>
      <c r="W147" s="26">
        <f t="shared" si="55"/>
        <v>0</v>
      </c>
      <c r="X147" s="26">
        <f t="shared" si="55"/>
        <v>0</v>
      </c>
      <c r="Y147" s="26">
        <f t="shared" si="55"/>
        <v>0</v>
      </c>
      <c r="Z147" s="26">
        <f t="shared" si="55"/>
        <v>0</v>
      </c>
      <c r="AA147" s="26">
        <f t="shared" si="55"/>
        <v>0</v>
      </c>
    </row>
    <row r="148" spans="1:27" hidden="1" x14ac:dyDescent="0.3">
      <c r="A148" s="789"/>
      <c r="B148" s="267" t="s">
        <v>9</v>
      </c>
      <c r="C148" s="26">
        <f t="shared" si="53"/>
        <v>0</v>
      </c>
      <c r="D148" s="26">
        <f t="shared" si="54"/>
        <v>0</v>
      </c>
      <c r="E148" s="26">
        <f t="shared" si="55"/>
        <v>0</v>
      </c>
      <c r="F148" s="26">
        <f t="shared" si="55"/>
        <v>0</v>
      </c>
      <c r="G148" s="26">
        <f t="shared" si="55"/>
        <v>0</v>
      </c>
      <c r="H148" s="26">
        <f t="shared" si="55"/>
        <v>0</v>
      </c>
      <c r="I148" s="26">
        <f t="shared" si="55"/>
        <v>0</v>
      </c>
      <c r="J148" s="26">
        <f t="shared" si="55"/>
        <v>0</v>
      </c>
      <c r="K148" s="26">
        <f t="shared" si="55"/>
        <v>0</v>
      </c>
      <c r="L148" s="26">
        <f t="shared" si="55"/>
        <v>0</v>
      </c>
      <c r="M148" s="26">
        <f t="shared" si="55"/>
        <v>5.3281132232002966</v>
      </c>
      <c r="N148" s="26">
        <f t="shared" si="55"/>
        <v>53.288270510478014</v>
      </c>
      <c r="O148" s="26">
        <f t="shared" si="55"/>
        <v>98.418086297501702</v>
      </c>
      <c r="P148" s="26">
        <f t="shared" si="55"/>
        <v>81.472730769652202</v>
      </c>
      <c r="Q148" s="26">
        <f t="shared" si="55"/>
        <v>62.61991217045427</v>
      </c>
      <c r="R148" s="26">
        <f t="shared" si="55"/>
        <v>27.077616446563145</v>
      </c>
      <c r="S148" s="26">
        <f t="shared" si="55"/>
        <v>11.727583305010807</v>
      </c>
      <c r="T148" s="26">
        <f t="shared" si="55"/>
        <v>2.1787809378643845</v>
      </c>
      <c r="U148" s="26">
        <f t="shared" si="55"/>
        <v>1.4654503190514798</v>
      </c>
      <c r="V148" s="26">
        <f t="shared" si="55"/>
        <v>1.7433943313047859</v>
      </c>
      <c r="W148" s="26">
        <f t="shared" si="55"/>
        <v>7.4558492192247838</v>
      </c>
      <c r="X148" s="26">
        <f t="shared" si="55"/>
        <v>26.188938425720501</v>
      </c>
      <c r="Y148" s="26">
        <f t="shared" si="55"/>
        <v>50.791900514994325</v>
      </c>
      <c r="Z148" s="26">
        <f t="shared" si="55"/>
        <v>88.094224127767049</v>
      </c>
      <c r="AA148" s="26">
        <f t="shared" si="55"/>
        <v>98.418086297501702</v>
      </c>
    </row>
    <row r="149" spans="1:27" hidden="1" x14ac:dyDescent="0.3">
      <c r="A149" s="789"/>
      <c r="B149" s="267" t="s">
        <v>3</v>
      </c>
      <c r="C149" s="26">
        <f t="shared" si="53"/>
        <v>0</v>
      </c>
      <c r="D149" s="26">
        <f t="shared" si="54"/>
        <v>0</v>
      </c>
      <c r="E149" s="26">
        <f t="shared" ref="E149:AA152" si="56">IF(E29=0,0,((E11*0.5)+D29-E47)*E84*E116*E$2)</f>
        <v>0</v>
      </c>
      <c r="F149" s="26">
        <f t="shared" si="56"/>
        <v>0</v>
      </c>
      <c r="G149" s="26">
        <f t="shared" si="56"/>
        <v>0</v>
      </c>
      <c r="H149" s="26">
        <f t="shared" si="56"/>
        <v>5.5514927620152008</v>
      </c>
      <c r="I149" s="26">
        <f t="shared" si="56"/>
        <v>748.99186355606764</v>
      </c>
      <c r="J149" s="26">
        <f t="shared" si="56"/>
        <v>1448.8775426645325</v>
      </c>
      <c r="K149" s="26">
        <f t="shared" si="56"/>
        <v>653.97411637867799</v>
      </c>
      <c r="L149" s="26">
        <f t="shared" si="56"/>
        <v>552.96819632922177</v>
      </c>
      <c r="M149" s="26">
        <f t="shared" si="56"/>
        <v>1914.0175910138671</v>
      </c>
      <c r="N149" s="26">
        <f t="shared" si="56"/>
        <v>7558.2162553844564</v>
      </c>
      <c r="O149" s="26">
        <f t="shared" si="56"/>
        <v>12409.785693788999</v>
      </c>
      <c r="P149" s="26">
        <f t="shared" si="56"/>
        <v>10282.027826309548</v>
      </c>
      <c r="Q149" s="26">
        <f t="shared" si="56"/>
        <v>7816.7263910659121</v>
      </c>
      <c r="R149" s="26">
        <f t="shared" si="56"/>
        <v>4047.080413603665</v>
      </c>
      <c r="S149" s="26">
        <f t="shared" si="56"/>
        <v>5672.663687689058</v>
      </c>
      <c r="T149" s="26">
        <f t="shared" si="56"/>
        <v>24639.709047473811</v>
      </c>
      <c r="U149" s="26">
        <f t="shared" si="56"/>
        <v>30897.80612119165</v>
      </c>
      <c r="V149" s="26">
        <f t="shared" si="56"/>
        <v>30165.299599927403</v>
      </c>
      <c r="W149" s="26">
        <f t="shared" si="56"/>
        <v>13218.619803921607</v>
      </c>
      <c r="X149" s="26">
        <f t="shared" si="56"/>
        <v>3975.3863446765199</v>
      </c>
      <c r="Y149" s="26">
        <f t="shared" si="56"/>
        <v>6313.8218773239851</v>
      </c>
      <c r="Z149" s="26">
        <f t="shared" si="56"/>
        <v>10571.443445441397</v>
      </c>
      <c r="AA149" s="26">
        <f t="shared" si="56"/>
        <v>11808.540324349386</v>
      </c>
    </row>
    <row r="150" spans="1:27" ht="15.75" hidden="1" customHeight="1" x14ac:dyDescent="0.3">
      <c r="A150" s="789"/>
      <c r="B150" s="267" t="s">
        <v>4</v>
      </c>
      <c r="C150" s="26">
        <f t="shared" si="53"/>
        <v>0</v>
      </c>
      <c r="D150" s="26">
        <f t="shared" si="54"/>
        <v>288.21030533986954</v>
      </c>
      <c r="E150" s="111">
        <f t="shared" si="56"/>
        <v>3270.536334074317</v>
      </c>
      <c r="F150" s="26">
        <f t="shared" si="56"/>
        <v>6358.3358221401277</v>
      </c>
      <c r="G150" s="26">
        <f t="shared" si="56"/>
        <v>9636.3844956929552</v>
      </c>
      <c r="H150" s="26">
        <f t="shared" si="56"/>
        <v>15893.154390933651</v>
      </c>
      <c r="I150" s="26">
        <f t="shared" si="56"/>
        <v>23495.322685182917</v>
      </c>
      <c r="J150" s="26">
        <f t="shared" si="56"/>
        <v>22901.661474669039</v>
      </c>
      <c r="K150" s="26">
        <f t="shared" si="56"/>
        <v>25912.839036003326</v>
      </c>
      <c r="L150" s="26">
        <f t="shared" si="56"/>
        <v>22104.963501578644</v>
      </c>
      <c r="M150" s="26">
        <f t="shared" si="56"/>
        <v>21317.972466995954</v>
      </c>
      <c r="N150" s="26">
        <f t="shared" si="56"/>
        <v>25110.115836307628</v>
      </c>
      <c r="O150" s="26">
        <f t="shared" si="56"/>
        <v>33716.636849804912</v>
      </c>
      <c r="P150" s="26">
        <f t="shared" si="56"/>
        <v>26257.354911320796</v>
      </c>
      <c r="Q150" s="26">
        <f t="shared" si="56"/>
        <v>14526.516431815731</v>
      </c>
      <c r="R150" s="26">
        <f t="shared" si="56"/>
        <v>14847.937349206493</v>
      </c>
      <c r="S150" s="26">
        <f t="shared" si="56"/>
        <v>19092.321455121364</v>
      </c>
      <c r="T150" s="26">
        <f t="shared" si="56"/>
        <v>26603.458005762663</v>
      </c>
      <c r="U150" s="26">
        <f t="shared" si="56"/>
        <v>32794.606728342238</v>
      </c>
      <c r="V150" s="26">
        <f t="shared" si="56"/>
        <v>26783.566760030757</v>
      </c>
      <c r="W150" s="26">
        <f t="shared" si="56"/>
        <v>26959.624159571897</v>
      </c>
      <c r="X150" s="26">
        <f t="shared" si="56"/>
        <v>18585.296713072981</v>
      </c>
      <c r="Y150" s="26">
        <f t="shared" si="56"/>
        <v>14944.48640261485</v>
      </c>
      <c r="Z150" s="26">
        <f t="shared" si="56"/>
        <v>14377.092245463207</v>
      </c>
      <c r="AA150" s="26">
        <f t="shared" si="56"/>
        <v>16779.136504433143</v>
      </c>
    </row>
    <row r="151" spans="1:27" hidden="1" x14ac:dyDescent="0.3">
      <c r="A151" s="789"/>
      <c r="B151" s="267" t="s">
        <v>5</v>
      </c>
      <c r="C151" s="26">
        <f t="shared" si="53"/>
        <v>0</v>
      </c>
      <c r="D151" s="26">
        <f t="shared" si="54"/>
        <v>0</v>
      </c>
      <c r="E151" s="26">
        <f t="shared" si="56"/>
        <v>0</v>
      </c>
      <c r="F151" s="26">
        <f t="shared" si="56"/>
        <v>0</v>
      </c>
      <c r="G151" s="26">
        <f t="shared" si="56"/>
        <v>0</v>
      </c>
      <c r="H151" s="26">
        <f t="shared" si="56"/>
        <v>0</v>
      </c>
      <c r="I151" s="26">
        <f t="shared" si="56"/>
        <v>0</v>
      </c>
      <c r="J151" s="26">
        <f t="shared" si="56"/>
        <v>0</v>
      </c>
      <c r="K151" s="26">
        <f t="shared" si="56"/>
        <v>0</v>
      </c>
      <c r="L151" s="26">
        <f t="shared" si="56"/>
        <v>0</v>
      </c>
      <c r="M151" s="26">
        <f t="shared" si="56"/>
        <v>15.179272900095802</v>
      </c>
      <c r="N151" s="26">
        <f t="shared" si="56"/>
        <v>81.59759937579247</v>
      </c>
      <c r="O151" s="26">
        <f t="shared" si="56"/>
        <v>137.33882176462922</v>
      </c>
      <c r="P151" s="26">
        <f t="shared" si="56"/>
        <v>127.95147666403787</v>
      </c>
      <c r="Q151" s="26">
        <f t="shared" si="56"/>
        <v>143.87524346027192</v>
      </c>
      <c r="R151" s="26">
        <f t="shared" si="56"/>
        <v>134.95675767844185</v>
      </c>
      <c r="S151" s="26">
        <f t="shared" si="56"/>
        <v>152.48978985618521</v>
      </c>
      <c r="T151" s="26">
        <f t="shared" si="56"/>
        <v>254.59670319033</v>
      </c>
      <c r="U151" s="26">
        <f t="shared" si="56"/>
        <v>255.70929005970771</v>
      </c>
      <c r="V151" s="26">
        <f t="shared" si="56"/>
        <v>258.75170064020983</v>
      </c>
      <c r="W151" s="26">
        <f t="shared" si="56"/>
        <v>248.92015363439722</v>
      </c>
      <c r="X151" s="26">
        <f t="shared" si="56"/>
        <v>148.75407844186981</v>
      </c>
      <c r="Y151" s="26">
        <f t="shared" si="56"/>
        <v>144.70115155858653</v>
      </c>
      <c r="Z151" s="26">
        <f t="shared" si="56"/>
        <v>134.89417349893884</v>
      </c>
      <c r="AA151" s="26">
        <f t="shared" si="56"/>
        <v>137.33882176462922</v>
      </c>
    </row>
    <row r="152" spans="1:27" hidden="1" x14ac:dyDescent="0.3">
      <c r="A152" s="789"/>
      <c r="B152" s="267" t="s">
        <v>23</v>
      </c>
      <c r="C152" s="26">
        <f t="shared" si="53"/>
        <v>0</v>
      </c>
      <c r="D152" s="26">
        <f t="shared" si="54"/>
        <v>0</v>
      </c>
      <c r="E152" s="26">
        <f t="shared" si="56"/>
        <v>0</v>
      </c>
      <c r="F152" s="26">
        <f t="shared" si="56"/>
        <v>0</v>
      </c>
      <c r="G152" s="26">
        <f t="shared" si="56"/>
        <v>0</v>
      </c>
      <c r="H152" s="26">
        <f t="shared" si="56"/>
        <v>0</v>
      </c>
      <c r="I152" s="26">
        <f t="shared" si="56"/>
        <v>0</v>
      </c>
      <c r="J152" s="26">
        <f t="shared" si="56"/>
        <v>0</v>
      </c>
      <c r="K152" s="26">
        <f t="shared" si="56"/>
        <v>0</v>
      </c>
      <c r="L152" s="26">
        <f t="shared" si="56"/>
        <v>0</v>
      </c>
      <c r="M152" s="26">
        <f t="shared" si="56"/>
        <v>125.80700894650097</v>
      </c>
      <c r="N152" s="26">
        <f t="shared" si="56"/>
        <v>688.62386753813007</v>
      </c>
      <c r="O152" s="26">
        <f t="shared" si="56"/>
        <v>1163.3951898868208</v>
      </c>
      <c r="P152" s="26">
        <f t="shared" si="56"/>
        <v>1083.8751241434852</v>
      </c>
      <c r="Q152" s="26">
        <f t="shared" si="56"/>
        <v>1218.765124345812</v>
      </c>
      <c r="R152" s="26">
        <f t="shared" si="56"/>
        <v>1143.2167591687976</v>
      </c>
      <c r="S152" s="26">
        <f t="shared" si="56"/>
        <v>1291.738823342868</v>
      </c>
      <c r="T152" s="26">
        <f t="shared" si="56"/>
        <v>2156.6850221002569</v>
      </c>
      <c r="U152" s="26">
        <f t="shared" si="56"/>
        <v>2166.1097295175337</v>
      </c>
      <c r="V152" s="26">
        <f t="shared" si="56"/>
        <v>2191.8819459202859</v>
      </c>
      <c r="W152" s="26">
        <f t="shared" si="56"/>
        <v>2108.599052207167</v>
      </c>
      <c r="X152" s="26">
        <f t="shared" si="56"/>
        <v>1260.0936655180237</v>
      </c>
      <c r="Y152" s="26">
        <f t="shared" si="56"/>
        <v>1225.7613800040592</v>
      </c>
      <c r="Z152" s="26">
        <f t="shared" si="56"/>
        <v>1142.6866094816132</v>
      </c>
      <c r="AA152" s="26">
        <f t="shared" si="56"/>
        <v>1163.3951898868208</v>
      </c>
    </row>
    <row r="153" spans="1:27" hidden="1" x14ac:dyDescent="0.3">
      <c r="A153" s="789"/>
      <c r="B153" s="267" t="s">
        <v>24</v>
      </c>
      <c r="C153" s="26">
        <f t="shared" si="53"/>
        <v>0</v>
      </c>
      <c r="D153" s="26">
        <f t="shared" si="54"/>
        <v>0</v>
      </c>
      <c r="E153" s="26">
        <f t="shared" ref="E153:AA155" si="57">IF(E33=0,0,((E15*0.5)+D33-E51)*E88*E120*E$2)</f>
        <v>0</v>
      </c>
      <c r="F153" s="26">
        <f t="shared" si="57"/>
        <v>0</v>
      </c>
      <c r="G153" s="26">
        <f t="shared" si="57"/>
        <v>0</v>
      </c>
      <c r="H153" s="26">
        <f t="shared" si="57"/>
        <v>0</v>
      </c>
      <c r="I153" s="26">
        <f t="shared" si="57"/>
        <v>0</v>
      </c>
      <c r="J153" s="26">
        <f t="shared" si="57"/>
        <v>0</v>
      </c>
      <c r="K153" s="26">
        <f t="shared" si="57"/>
        <v>0</v>
      </c>
      <c r="L153" s="26">
        <f t="shared" si="57"/>
        <v>0</v>
      </c>
      <c r="M153" s="26">
        <f t="shared" si="57"/>
        <v>193.34343739749983</v>
      </c>
      <c r="N153" s="26">
        <f t="shared" si="57"/>
        <v>1039.3357080101139</v>
      </c>
      <c r="O153" s="26">
        <f t="shared" si="57"/>
        <v>1749.3301598081412</v>
      </c>
      <c r="P153" s="26">
        <f t="shared" si="57"/>
        <v>1629.7604293124566</v>
      </c>
      <c r="Q153" s="26">
        <f t="shared" si="57"/>
        <v>1832.5867325855622</v>
      </c>
      <c r="R153" s="26">
        <f t="shared" si="57"/>
        <v>1718.9890188618126</v>
      </c>
      <c r="S153" s="26">
        <f t="shared" si="57"/>
        <v>1942.3130694640311</v>
      </c>
      <c r="T153" s="26">
        <f t="shared" si="57"/>
        <v>3242.8827170357258</v>
      </c>
      <c r="U153" s="26">
        <f t="shared" si="57"/>
        <v>3257.0541052928961</v>
      </c>
      <c r="V153" s="26">
        <f t="shared" si="57"/>
        <v>3295.8062987266867</v>
      </c>
      <c r="W153" s="26">
        <f t="shared" si="57"/>
        <v>3170.5786211198815</v>
      </c>
      <c r="X153" s="26">
        <f t="shared" si="57"/>
        <v>1894.7300731820242</v>
      </c>
      <c r="Y153" s="26">
        <f t="shared" si="57"/>
        <v>1843.1065981781742</v>
      </c>
      <c r="Z153" s="26">
        <f t="shared" si="57"/>
        <v>1718.1918633938626</v>
      </c>
      <c r="AA153" s="26">
        <f t="shared" si="57"/>
        <v>1749.3301598081412</v>
      </c>
    </row>
    <row r="154" spans="1:27" ht="15.75" hidden="1" customHeight="1" x14ac:dyDescent="0.3">
      <c r="A154" s="789"/>
      <c r="B154" s="267" t="s">
        <v>7</v>
      </c>
      <c r="C154" s="26">
        <f t="shared" si="53"/>
        <v>0</v>
      </c>
      <c r="D154" s="26">
        <f t="shared" si="54"/>
        <v>0</v>
      </c>
      <c r="E154" s="26">
        <f t="shared" si="57"/>
        <v>0</v>
      </c>
      <c r="F154" s="26">
        <f t="shared" si="57"/>
        <v>0</v>
      </c>
      <c r="G154" s="26">
        <f t="shared" si="57"/>
        <v>0</v>
      </c>
      <c r="H154" s="26">
        <f t="shared" si="57"/>
        <v>0</v>
      </c>
      <c r="I154" s="26">
        <f t="shared" si="57"/>
        <v>0</v>
      </c>
      <c r="J154" s="26">
        <f t="shared" si="57"/>
        <v>60.720603624931243</v>
      </c>
      <c r="K154" s="26">
        <f t="shared" si="57"/>
        <v>113.76371223366451</v>
      </c>
      <c r="L154" s="26">
        <f t="shared" si="57"/>
        <v>66.999766104900999</v>
      </c>
      <c r="M154" s="26">
        <f t="shared" si="57"/>
        <v>74.06434736909236</v>
      </c>
      <c r="N154" s="26">
        <f t="shared" si="57"/>
        <v>118.01401338342977</v>
      </c>
      <c r="O154" s="26">
        <f t="shared" si="57"/>
        <v>162.18851385566376</v>
      </c>
      <c r="P154" s="26">
        <f t="shared" si="57"/>
        <v>150.3410389691623</v>
      </c>
      <c r="Q154" s="26">
        <f t="shared" si="57"/>
        <v>107.49073306018487</v>
      </c>
      <c r="R154" s="26">
        <f t="shared" si="57"/>
        <v>105.82451703311426</v>
      </c>
      <c r="S154" s="26">
        <f t="shared" si="57"/>
        <v>114.06766491050809</v>
      </c>
      <c r="T154" s="26">
        <f t="shared" si="57"/>
        <v>195.38401294576542</v>
      </c>
      <c r="U154" s="26">
        <f t="shared" si="57"/>
        <v>198.19902358070513</v>
      </c>
      <c r="V154" s="26">
        <f t="shared" si="57"/>
        <v>200.53068570966423</v>
      </c>
      <c r="W154" s="26">
        <f t="shared" si="57"/>
        <v>187.85316565699318</v>
      </c>
      <c r="X154" s="26">
        <f t="shared" si="57"/>
        <v>110.63385603339454</v>
      </c>
      <c r="Y154" s="26">
        <f t="shared" si="57"/>
        <v>106.6994285384429</v>
      </c>
      <c r="Z154" s="26">
        <f t="shared" si="57"/>
        <v>98.827614673211585</v>
      </c>
      <c r="AA154" s="26">
        <f t="shared" si="57"/>
        <v>101.01432643313373</v>
      </c>
    </row>
    <row r="155" spans="1:27" ht="15.75" hidden="1" customHeight="1" x14ac:dyDescent="0.3">
      <c r="A155" s="789"/>
      <c r="B155" s="267" t="s">
        <v>8</v>
      </c>
      <c r="C155" s="26">
        <f t="shared" si="53"/>
        <v>0</v>
      </c>
      <c r="D155" s="26">
        <f t="shared" si="54"/>
        <v>0</v>
      </c>
      <c r="E155" s="26">
        <f t="shared" si="57"/>
        <v>0</v>
      </c>
      <c r="F155" s="26">
        <f t="shared" si="57"/>
        <v>0</v>
      </c>
      <c r="G155" s="26">
        <f t="shared" si="57"/>
        <v>0</v>
      </c>
      <c r="H155" s="26">
        <f t="shared" si="57"/>
        <v>0</v>
      </c>
      <c r="I155" s="26">
        <f t="shared" si="57"/>
        <v>0</v>
      </c>
      <c r="J155" s="26">
        <f t="shared" si="57"/>
        <v>0</v>
      </c>
      <c r="K155" s="26">
        <f t="shared" si="57"/>
        <v>0</v>
      </c>
      <c r="L155" s="26">
        <f t="shared" si="57"/>
        <v>0</v>
      </c>
      <c r="M155" s="26">
        <f t="shared" si="57"/>
        <v>1.0916768115685482</v>
      </c>
      <c r="N155" s="26">
        <f t="shared" si="57"/>
        <v>6.7304662221638063</v>
      </c>
      <c r="O155" s="26">
        <f t="shared" si="57"/>
        <v>13.081963729036064</v>
      </c>
      <c r="P155" s="26">
        <f t="shared" si="57"/>
        <v>11.470187825237831</v>
      </c>
      <c r="Q155" s="26">
        <f t="shared" si="57"/>
        <v>11.584743679822637</v>
      </c>
      <c r="R155" s="26">
        <f t="shared" si="57"/>
        <v>10.341597315007832</v>
      </c>
      <c r="S155" s="26">
        <f t="shared" si="57"/>
        <v>11.642390163534669</v>
      </c>
      <c r="T155" s="26">
        <f t="shared" si="57"/>
        <v>19.011964904434738</v>
      </c>
      <c r="U155" s="26">
        <f t="shared" si="57"/>
        <v>18.744058286322378</v>
      </c>
      <c r="V155" s="26">
        <f t="shared" si="57"/>
        <v>19.608295662166654</v>
      </c>
      <c r="W155" s="26">
        <f t="shared" si="57"/>
        <v>18.767907001654482</v>
      </c>
      <c r="X155" s="26">
        <f t="shared" si="57"/>
        <v>11.748214414158699</v>
      </c>
      <c r="Y155" s="26">
        <f t="shared" si="57"/>
        <v>12.329628313590986</v>
      </c>
      <c r="Z155" s="26">
        <f t="shared" si="57"/>
        <v>11.435850641617654</v>
      </c>
      <c r="AA155" s="26">
        <f t="shared" si="57"/>
        <v>13.081963729036064</v>
      </c>
    </row>
    <row r="156" spans="1:27" ht="15.75" hidden="1" customHeight="1" x14ac:dyDescent="0.3">
      <c r="A156" s="789"/>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hidden="1" customHeight="1" x14ac:dyDescent="0.3">
      <c r="A157" s="789"/>
      <c r="B157" s="262" t="s">
        <v>26</v>
      </c>
      <c r="C157" s="26">
        <f>SUM(C143:C156)</f>
        <v>0</v>
      </c>
      <c r="D157" s="26">
        <f>SUM(D143:D156)</f>
        <v>288.22190037448951</v>
      </c>
      <c r="E157" s="26">
        <f t="shared" ref="E157:AA157" si="58">SUM(E143:E156)</f>
        <v>3314.9169069787281</v>
      </c>
      <c r="F157" s="26">
        <f t="shared" si="58"/>
        <v>6757.6777510689562</v>
      </c>
      <c r="G157" s="26">
        <f t="shared" si="58"/>
        <v>11757.600552889584</v>
      </c>
      <c r="H157" s="26">
        <f t="shared" si="58"/>
        <v>29401.673623255912</v>
      </c>
      <c r="I157" s="26">
        <f t="shared" si="58"/>
        <v>44615.835993891393</v>
      </c>
      <c r="J157" s="26">
        <f t="shared" si="58"/>
        <v>48101.519058887818</v>
      </c>
      <c r="K157" s="26">
        <f t="shared" si="58"/>
        <v>37750.12633000069</v>
      </c>
      <c r="L157" s="26">
        <f t="shared" si="58"/>
        <v>24116.218487918817</v>
      </c>
      <c r="M157" s="26">
        <f t="shared" si="58"/>
        <v>24639.382784841622</v>
      </c>
      <c r="N157" s="26">
        <f t="shared" si="58"/>
        <v>36495.639100895547</v>
      </c>
      <c r="O157" s="26">
        <f t="shared" si="58"/>
        <v>52225.893201035688</v>
      </c>
      <c r="P157" s="26">
        <f t="shared" si="58"/>
        <v>42228.939784442387</v>
      </c>
      <c r="Q157" s="26">
        <f t="shared" si="58"/>
        <v>28476.473307586239</v>
      </c>
      <c r="R157" s="26">
        <f t="shared" si="58"/>
        <v>25891.520073058753</v>
      </c>
      <c r="S157" s="26">
        <f t="shared" si="58"/>
        <v>37565.738636640832</v>
      </c>
      <c r="T157" s="26">
        <f t="shared" si="58"/>
        <v>96721.013899158541</v>
      </c>
      <c r="U157" s="26">
        <f t="shared" si="58"/>
        <v>118435.62346933874</v>
      </c>
      <c r="V157" s="26">
        <f t="shared" si="58"/>
        <v>110695.12347370731</v>
      </c>
      <c r="W157" s="26">
        <f t="shared" si="58"/>
        <v>68401.279979244777</v>
      </c>
      <c r="X157" s="26">
        <f t="shared" si="58"/>
        <v>29934.885433133157</v>
      </c>
      <c r="Y157" s="26">
        <f t="shared" si="58"/>
        <v>27348.425162688822</v>
      </c>
      <c r="Z157" s="26">
        <f t="shared" si="58"/>
        <v>30373.957593826191</v>
      </c>
      <c r="AA157" s="26">
        <f t="shared" si="58"/>
        <v>34119.844064972101</v>
      </c>
    </row>
    <row r="158" spans="1:27" ht="16.5" hidden="1" customHeight="1" thickBot="1" x14ac:dyDescent="0.35">
      <c r="A158" s="790"/>
      <c r="B158" s="150" t="s">
        <v>27</v>
      </c>
      <c r="C158" s="27">
        <f>C157</f>
        <v>0</v>
      </c>
      <c r="D158" s="27">
        <f>C158+D157</f>
        <v>288.22190037448951</v>
      </c>
      <c r="E158" s="27">
        <f t="shared" ref="E158:AA158" si="59">D158+E157</f>
        <v>3603.1388073532175</v>
      </c>
      <c r="F158" s="27">
        <f t="shared" si="59"/>
        <v>10360.816558422173</v>
      </c>
      <c r="G158" s="27">
        <f t="shared" si="59"/>
        <v>22118.417111311755</v>
      </c>
      <c r="H158" s="27">
        <f t="shared" si="59"/>
        <v>51520.090734567668</v>
      </c>
      <c r="I158" s="27">
        <f t="shared" si="59"/>
        <v>96135.926728459061</v>
      </c>
      <c r="J158" s="27">
        <f t="shared" si="59"/>
        <v>144237.44578734686</v>
      </c>
      <c r="K158" s="27">
        <f t="shared" si="59"/>
        <v>181987.57211734756</v>
      </c>
      <c r="L158" s="27">
        <f t="shared" si="59"/>
        <v>206103.79060526637</v>
      </c>
      <c r="M158" s="27">
        <f t="shared" si="59"/>
        <v>230743.17339010799</v>
      </c>
      <c r="N158" s="27">
        <f t="shared" si="59"/>
        <v>267238.81249100354</v>
      </c>
      <c r="O158" s="27">
        <f t="shared" si="59"/>
        <v>319464.70569203922</v>
      </c>
      <c r="P158" s="27">
        <f t="shared" si="59"/>
        <v>361693.64547648159</v>
      </c>
      <c r="Q158" s="27">
        <f t="shared" si="59"/>
        <v>390170.1187840678</v>
      </c>
      <c r="R158" s="27">
        <f t="shared" si="59"/>
        <v>416061.63885712659</v>
      </c>
      <c r="S158" s="27">
        <f t="shared" si="59"/>
        <v>453627.37749376742</v>
      </c>
      <c r="T158" s="27">
        <f t="shared" si="59"/>
        <v>550348.39139292599</v>
      </c>
      <c r="U158" s="27">
        <f t="shared" si="59"/>
        <v>668784.01486226474</v>
      </c>
      <c r="V158" s="27">
        <f t="shared" si="59"/>
        <v>779479.13833597209</v>
      </c>
      <c r="W158" s="27">
        <f t="shared" si="59"/>
        <v>847880.4183152169</v>
      </c>
      <c r="X158" s="27">
        <f t="shared" si="59"/>
        <v>877815.30374835001</v>
      </c>
      <c r="Y158" s="27">
        <f t="shared" si="59"/>
        <v>905163.72891103884</v>
      </c>
      <c r="Z158" s="27">
        <f t="shared" si="59"/>
        <v>935537.68650486507</v>
      </c>
      <c r="AA158" s="27">
        <f t="shared" si="59"/>
        <v>969657.5305698372</v>
      </c>
    </row>
    <row r="159" spans="1:27" hidden="1" x14ac:dyDescent="0.3">
      <c r="A159" s="107"/>
      <c r="B159" s="107"/>
      <c r="C159" s="110"/>
      <c r="D159" s="110"/>
      <c r="E159" s="110"/>
      <c r="F159" s="110"/>
      <c r="G159" s="110"/>
      <c r="H159" s="110"/>
      <c r="I159" s="110"/>
      <c r="J159" s="110"/>
      <c r="K159" s="110"/>
      <c r="L159" s="110"/>
      <c r="M159" s="110"/>
      <c r="N159" s="110"/>
    </row>
    <row r="160" spans="1:27" ht="15" hidden="1" thickBot="1" x14ac:dyDescent="0.35">
      <c r="A160" s="107"/>
      <c r="B160" s="107"/>
      <c r="C160" s="110"/>
      <c r="D160" s="110"/>
      <c r="E160" s="110"/>
      <c r="F160" s="110"/>
      <c r="G160" s="110"/>
      <c r="H160" s="110"/>
      <c r="I160" s="110"/>
      <c r="J160" s="110"/>
      <c r="K160" s="110"/>
      <c r="L160" s="110"/>
      <c r="M160" s="110"/>
      <c r="N160" s="110"/>
    </row>
    <row r="161" spans="1:27" ht="16.2" hidden="1" thickBot="1" x14ac:dyDescent="0.35">
      <c r="A161" s="788" t="s">
        <v>133</v>
      </c>
      <c r="B161" s="269" t="s">
        <v>148</v>
      </c>
      <c r="C161" s="158">
        <f>C$4</f>
        <v>44197</v>
      </c>
      <c r="D161" s="158">
        <f t="shared" ref="D161:AA161" si="60">D$4</f>
        <v>44228</v>
      </c>
      <c r="E161" s="158">
        <f t="shared" si="60"/>
        <v>44256</v>
      </c>
      <c r="F161" s="158">
        <f t="shared" si="60"/>
        <v>44287</v>
      </c>
      <c r="G161" s="158">
        <f t="shared" si="60"/>
        <v>44317</v>
      </c>
      <c r="H161" s="158">
        <f t="shared" si="60"/>
        <v>44348</v>
      </c>
      <c r="I161" s="158">
        <f t="shared" si="60"/>
        <v>44378</v>
      </c>
      <c r="J161" s="158">
        <f t="shared" si="60"/>
        <v>44409</v>
      </c>
      <c r="K161" s="158">
        <f t="shared" si="60"/>
        <v>44440</v>
      </c>
      <c r="L161" s="158">
        <f t="shared" si="60"/>
        <v>44470</v>
      </c>
      <c r="M161" s="158">
        <f t="shared" si="60"/>
        <v>44501</v>
      </c>
      <c r="N161" s="158">
        <f t="shared" si="60"/>
        <v>44531</v>
      </c>
      <c r="O161" s="158">
        <f t="shared" si="60"/>
        <v>44562</v>
      </c>
      <c r="P161" s="158">
        <f t="shared" si="60"/>
        <v>44593</v>
      </c>
      <c r="Q161" s="158">
        <f t="shared" si="60"/>
        <v>44621</v>
      </c>
      <c r="R161" s="158">
        <f t="shared" si="60"/>
        <v>44652</v>
      </c>
      <c r="S161" s="158">
        <f t="shared" si="60"/>
        <v>44682</v>
      </c>
      <c r="T161" s="158">
        <f t="shared" si="60"/>
        <v>44713</v>
      </c>
      <c r="U161" s="158">
        <f t="shared" si="60"/>
        <v>44743</v>
      </c>
      <c r="V161" s="158">
        <f t="shared" si="60"/>
        <v>44774</v>
      </c>
      <c r="W161" s="158">
        <f t="shared" si="60"/>
        <v>44805</v>
      </c>
      <c r="X161" s="158">
        <f t="shared" si="60"/>
        <v>44835</v>
      </c>
      <c r="Y161" s="158">
        <f t="shared" si="60"/>
        <v>44866</v>
      </c>
      <c r="Z161" s="158">
        <f t="shared" si="60"/>
        <v>44896</v>
      </c>
      <c r="AA161" s="158">
        <f t="shared" si="60"/>
        <v>44927</v>
      </c>
    </row>
    <row r="162" spans="1:27" hidden="1" x14ac:dyDescent="0.3">
      <c r="A162" s="789"/>
      <c r="B162" s="266" t="s">
        <v>20</v>
      </c>
      <c r="C162" s="26">
        <f>IF(C23=0,0,((C5*0.5)-C41)*C78*C127*C$2)</f>
        <v>0</v>
      </c>
      <c r="D162" s="26">
        <f>IF(D23=0,0,((D5*0.5)+C23-D41)*D78*D127*D$2)</f>
        <v>0</v>
      </c>
      <c r="E162" s="26">
        <f t="shared" ref="E162:AA163" si="61">IF(E23=0,0,((E5*0.5)+D23-E41)*E78*E127*E$2)</f>
        <v>0</v>
      </c>
      <c r="F162" s="26">
        <f t="shared" si="61"/>
        <v>0</v>
      </c>
      <c r="G162" s="26">
        <f t="shared" si="61"/>
        <v>0</v>
      </c>
      <c r="H162" s="26">
        <f t="shared" si="61"/>
        <v>73.054682657043742</v>
      </c>
      <c r="I162" s="26">
        <f t="shared" si="61"/>
        <v>142.70431568207596</v>
      </c>
      <c r="J162" s="26">
        <f t="shared" si="61"/>
        <v>151.58754229059258</v>
      </c>
      <c r="K162" s="26">
        <f t="shared" si="61"/>
        <v>141.43054344472077</v>
      </c>
      <c r="L162" s="26">
        <f t="shared" si="61"/>
        <v>56.143729320104946</v>
      </c>
      <c r="M162" s="26">
        <f t="shared" si="61"/>
        <v>81.239030043131493</v>
      </c>
      <c r="N162" s="26">
        <f t="shared" si="61"/>
        <v>144.69180101926716</v>
      </c>
      <c r="O162" s="26">
        <f t="shared" si="61"/>
        <v>242.71585169489543</v>
      </c>
      <c r="P162" s="26">
        <f t="shared" si="61"/>
        <v>229.09258694546486</v>
      </c>
      <c r="Q162" s="26">
        <f t="shared" si="61"/>
        <v>214.21553202414839</v>
      </c>
      <c r="R162" s="26">
        <f t="shared" si="61"/>
        <v>202.80516569517016</v>
      </c>
      <c r="S162" s="26">
        <f t="shared" si="61"/>
        <v>268.13505941573101</v>
      </c>
      <c r="T162" s="26">
        <f t="shared" si="61"/>
        <v>685.25962937800489</v>
      </c>
      <c r="U162" s="26">
        <f t="shared" si="61"/>
        <v>650.92636219889994</v>
      </c>
      <c r="V162" s="26">
        <f t="shared" si="61"/>
        <v>672.98128210492109</v>
      </c>
      <c r="W162" s="26">
        <f t="shared" si="61"/>
        <v>627.88872369052672</v>
      </c>
      <c r="X162" s="26">
        <f t="shared" si="61"/>
        <v>249.25319303326881</v>
      </c>
      <c r="Y162" s="26">
        <f t="shared" si="61"/>
        <v>249.03335991421639</v>
      </c>
      <c r="Z162" s="26">
        <f t="shared" si="61"/>
        <v>175.12556691537438</v>
      </c>
      <c r="AA162" s="26">
        <f t="shared" si="61"/>
        <v>198.0953199153079</v>
      </c>
    </row>
    <row r="163" spans="1:27" hidden="1" x14ac:dyDescent="0.3">
      <c r="A163" s="789"/>
      <c r="B163" s="266" t="s">
        <v>0</v>
      </c>
      <c r="C163" s="26">
        <f t="shared" ref="C163:C174" si="62">IF(C24=0,0,((C6*0.5)-C42)*C79*C128*C$2)</f>
        <v>0</v>
      </c>
      <c r="D163" s="26">
        <f t="shared" ref="D163:S174" si="63">IF(D24=0,0,((D6*0.5)+C24-D42)*D79*D128*D$2)</f>
        <v>0</v>
      </c>
      <c r="E163" s="26">
        <f t="shared" si="63"/>
        <v>0</v>
      </c>
      <c r="F163" s="26">
        <f t="shared" si="63"/>
        <v>0</v>
      </c>
      <c r="G163" s="26">
        <f t="shared" si="63"/>
        <v>0</v>
      </c>
      <c r="H163" s="26">
        <f t="shared" si="63"/>
        <v>0</v>
      </c>
      <c r="I163" s="26">
        <f t="shared" si="63"/>
        <v>0</v>
      </c>
      <c r="J163" s="26">
        <f t="shared" si="63"/>
        <v>0</v>
      </c>
      <c r="K163" s="26">
        <f t="shared" si="63"/>
        <v>0</v>
      </c>
      <c r="L163" s="26">
        <f t="shared" si="63"/>
        <v>0</v>
      </c>
      <c r="M163" s="26">
        <f t="shared" si="63"/>
        <v>6.773221539501395E-2</v>
      </c>
      <c r="N163" s="26">
        <f t="shared" si="63"/>
        <v>0.67119323510661355</v>
      </c>
      <c r="O163" s="26">
        <f t="shared" si="63"/>
        <v>1.5169244625129001</v>
      </c>
      <c r="P163" s="26">
        <f t="shared" si="63"/>
        <v>1.1530836091821788</v>
      </c>
      <c r="Q163" s="26">
        <f t="shared" si="63"/>
        <v>0.9481927583676949</v>
      </c>
      <c r="R163" s="26">
        <f t="shared" si="63"/>
        <v>0.35927407421057705</v>
      </c>
      <c r="S163" s="26">
        <f t="shared" si="63"/>
        <v>0.88272679940588683</v>
      </c>
      <c r="T163" s="26">
        <f t="shared" si="61"/>
        <v>5.7025329971863297</v>
      </c>
      <c r="U163" s="26">
        <f t="shared" si="61"/>
        <v>6.4771215216390292</v>
      </c>
      <c r="V163" s="26">
        <f t="shared" si="61"/>
        <v>6.6662994069223469</v>
      </c>
      <c r="W163" s="26">
        <f t="shared" si="61"/>
        <v>2.9951218416620824</v>
      </c>
      <c r="X163" s="26">
        <f t="shared" si="61"/>
        <v>0.43098779182908104</v>
      </c>
      <c r="Y163" s="26">
        <f t="shared" si="61"/>
        <v>0.64567846100262749</v>
      </c>
      <c r="Z163" s="26">
        <f t="shared" si="61"/>
        <v>1.1095921620292921</v>
      </c>
      <c r="AA163" s="26">
        <f t="shared" si="61"/>
        <v>1.5169244625129001</v>
      </c>
    </row>
    <row r="164" spans="1:27" hidden="1" x14ac:dyDescent="0.3">
      <c r="A164" s="789"/>
      <c r="B164" s="266" t="s">
        <v>21</v>
      </c>
      <c r="C164" s="26">
        <f t="shared" si="62"/>
        <v>0</v>
      </c>
      <c r="D164" s="26">
        <f t="shared" si="63"/>
        <v>0</v>
      </c>
      <c r="E164" s="26">
        <f t="shared" ref="E164:AA167" si="64">IF(E25=0,0,((E7*0.5)+D25-E43)*E80*E129*E$2)</f>
        <v>0</v>
      </c>
      <c r="F164" s="26">
        <f t="shared" si="64"/>
        <v>0</v>
      </c>
      <c r="G164" s="26">
        <f t="shared" si="64"/>
        <v>0</v>
      </c>
      <c r="H164" s="26">
        <f t="shared" si="64"/>
        <v>0</v>
      </c>
      <c r="I164" s="26">
        <f t="shared" si="64"/>
        <v>0</v>
      </c>
      <c r="J164" s="26">
        <f t="shared" si="64"/>
        <v>0</v>
      </c>
      <c r="K164" s="26">
        <f t="shared" si="64"/>
        <v>0</v>
      </c>
      <c r="L164" s="26">
        <f t="shared" si="64"/>
        <v>0</v>
      </c>
      <c r="M164" s="26">
        <f t="shared" si="64"/>
        <v>0.12698501931786449</v>
      </c>
      <c r="N164" s="26">
        <f t="shared" si="64"/>
        <v>0.49901115414256098</v>
      </c>
      <c r="O164" s="26">
        <f t="shared" si="64"/>
        <v>0.92029747514922633</v>
      </c>
      <c r="P164" s="26">
        <f t="shared" si="64"/>
        <v>0.90612532874688378</v>
      </c>
      <c r="Q164" s="26">
        <f t="shared" si="64"/>
        <v>1.1971479235467168</v>
      </c>
      <c r="R164" s="26">
        <f t="shared" si="64"/>
        <v>1.1983487010161407</v>
      </c>
      <c r="S164" s="26">
        <f t="shared" si="64"/>
        <v>1.5404438154782176</v>
      </c>
      <c r="T164" s="26">
        <f t="shared" si="64"/>
        <v>4.0389952992173948</v>
      </c>
      <c r="U164" s="26">
        <f t="shared" si="64"/>
        <v>3.7668452323789983</v>
      </c>
      <c r="V164" s="26">
        <f t="shared" si="64"/>
        <v>3.9834853506640431</v>
      </c>
      <c r="W164" s="26">
        <f t="shared" si="64"/>
        <v>3.6186759612991568</v>
      </c>
      <c r="X164" s="26">
        <f t="shared" si="64"/>
        <v>1.4279585042323233</v>
      </c>
      <c r="Y164" s="26">
        <f t="shared" si="64"/>
        <v>1.4341956089859924</v>
      </c>
      <c r="Z164" s="26">
        <f t="shared" si="64"/>
        <v>0.84787841420009791</v>
      </c>
      <c r="AA164" s="26">
        <f t="shared" si="64"/>
        <v>0.92029747514922633</v>
      </c>
    </row>
    <row r="165" spans="1:27" hidden="1" x14ac:dyDescent="0.3">
      <c r="A165" s="789"/>
      <c r="B165" s="266" t="s">
        <v>1</v>
      </c>
      <c r="C165" s="26">
        <f t="shared" si="62"/>
        <v>0</v>
      </c>
      <c r="D165" s="26">
        <f t="shared" si="63"/>
        <v>0</v>
      </c>
      <c r="E165" s="26">
        <f t="shared" si="64"/>
        <v>0</v>
      </c>
      <c r="F165" s="26">
        <f t="shared" si="64"/>
        <v>42.26216278240647</v>
      </c>
      <c r="G165" s="26">
        <f t="shared" si="64"/>
        <v>384.80313277263002</v>
      </c>
      <c r="H165" s="26">
        <f t="shared" si="64"/>
        <v>2929.6336268172086</v>
      </c>
      <c r="I165" s="26">
        <f t="shared" si="64"/>
        <v>3935.4489520681523</v>
      </c>
      <c r="J165" s="26">
        <f t="shared" si="64"/>
        <v>4854.187876558969</v>
      </c>
      <c r="K165" s="26">
        <f t="shared" si="64"/>
        <v>2305.0013802783028</v>
      </c>
      <c r="L165" s="26">
        <f t="shared" si="64"/>
        <v>90.573198436790548</v>
      </c>
      <c r="M165" s="26">
        <f t="shared" si="64"/>
        <v>0</v>
      </c>
      <c r="N165" s="26">
        <f t="shared" si="64"/>
        <v>0</v>
      </c>
      <c r="O165" s="26">
        <f t="shared" si="64"/>
        <v>0</v>
      </c>
      <c r="P165" s="26">
        <f t="shared" si="64"/>
        <v>0</v>
      </c>
      <c r="Q165" s="26">
        <f t="shared" si="64"/>
        <v>0</v>
      </c>
      <c r="R165" s="26">
        <f t="shared" si="64"/>
        <v>172.93627269091536</v>
      </c>
      <c r="S165" s="26">
        <f t="shared" si="64"/>
        <v>1227.0595354719926</v>
      </c>
      <c r="T165" s="26">
        <f t="shared" si="64"/>
        <v>7940.5673988715216</v>
      </c>
      <c r="U165" s="26">
        <f t="shared" si="64"/>
        <v>9024.0413963579213</v>
      </c>
      <c r="V165" s="26">
        <f t="shared" si="64"/>
        <v>9285.2951051951422</v>
      </c>
      <c r="W165" s="26">
        <f t="shared" si="64"/>
        <v>4171.7987994667774</v>
      </c>
      <c r="X165" s="26">
        <f t="shared" si="64"/>
        <v>158.16931670025477</v>
      </c>
      <c r="Y165" s="26">
        <f t="shared" si="64"/>
        <v>0</v>
      </c>
      <c r="Z165" s="26">
        <f t="shared" si="64"/>
        <v>0</v>
      </c>
      <c r="AA165" s="26">
        <f t="shared" si="64"/>
        <v>0</v>
      </c>
    </row>
    <row r="166" spans="1:27" hidden="1" x14ac:dyDescent="0.3">
      <c r="A166" s="789"/>
      <c r="B166" s="266" t="s">
        <v>22</v>
      </c>
      <c r="C166" s="26">
        <f t="shared" si="62"/>
        <v>0</v>
      </c>
      <c r="D166" s="26">
        <f t="shared" si="63"/>
        <v>0</v>
      </c>
      <c r="E166" s="26">
        <f t="shared" si="64"/>
        <v>0</v>
      </c>
      <c r="F166" s="26">
        <f t="shared" si="64"/>
        <v>0</v>
      </c>
      <c r="G166" s="26">
        <f t="shared" si="64"/>
        <v>0</v>
      </c>
      <c r="H166" s="26">
        <f t="shared" si="64"/>
        <v>0</v>
      </c>
      <c r="I166" s="26">
        <f t="shared" si="64"/>
        <v>0</v>
      </c>
      <c r="J166" s="26">
        <f t="shared" si="64"/>
        <v>0</v>
      </c>
      <c r="K166" s="26">
        <f t="shared" si="64"/>
        <v>0</v>
      </c>
      <c r="L166" s="26">
        <f t="shared" si="64"/>
        <v>0</v>
      </c>
      <c r="M166" s="26">
        <f t="shared" si="64"/>
        <v>0</v>
      </c>
      <c r="N166" s="26">
        <f t="shared" si="64"/>
        <v>0</v>
      </c>
      <c r="O166" s="26">
        <f t="shared" si="64"/>
        <v>0</v>
      </c>
      <c r="P166" s="26">
        <f t="shared" si="64"/>
        <v>0</v>
      </c>
      <c r="Q166" s="26">
        <f t="shared" si="64"/>
        <v>0</v>
      </c>
      <c r="R166" s="26">
        <f t="shared" si="64"/>
        <v>0</v>
      </c>
      <c r="S166" s="26">
        <f t="shared" si="64"/>
        <v>0</v>
      </c>
      <c r="T166" s="26">
        <f t="shared" si="64"/>
        <v>0</v>
      </c>
      <c r="U166" s="26">
        <f t="shared" si="64"/>
        <v>0</v>
      </c>
      <c r="V166" s="26">
        <f t="shared" si="64"/>
        <v>0</v>
      </c>
      <c r="W166" s="26">
        <f t="shared" si="64"/>
        <v>0</v>
      </c>
      <c r="X166" s="26">
        <f t="shared" si="64"/>
        <v>0</v>
      </c>
      <c r="Y166" s="26">
        <f t="shared" si="64"/>
        <v>0</v>
      </c>
      <c r="Z166" s="26">
        <f t="shared" si="64"/>
        <v>0</v>
      </c>
      <c r="AA166" s="26">
        <f t="shared" si="64"/>
        <v>0</v>
      </c>
    </row>
    <row r="167" spans="1:27" hidden="1" x14ac:dyDescent="0.3">
      <c r="A167" s="789"/>
      <c r="B167" s="267" t="s">
        <v>9</v>
      </c>
      <c r="C167" s="26">
        <f t="shared" si="62"/>
        <v>0</v>
      </c>
      <c r="D167" s="26">
        <f t="shared" si="63"/>
        <v>0</v>
      </c>
      <c r="E167" s="26">
        <f t="shared" si="64"/>
        <v>0</v>
      </c>
      <c r="F167" s="26">
        <f t="shared" si="64"/>
        <v>0</v>
      </c>
      <c r="G167" s="26">
        <f t="shared" si="64"/>
        <v>0</v>
      </c>
      <c r="H167" s="26">
        <f t="shared" si="64"/>
        <v>0</v>
      </c>
      <c r="I167" s="26">
        <f t="shared" si="64"/>
        <v>0</v>
      </c>
      <c r="J167" s="26">
        <f t="shared" si="64"/>
        <v>0</v>
      </c>
      <c r="K167" s="26">
        <f t="shared" si="64"/>
        <v>0</v>
      </c>
      <c r="L167" s="26">
        <f t="shared" si="64"/>
        <v>0</v>
      </c>
      <c r="M167" s="26">
        <f t="shared" si="64"/>
        <v>0.54157477563088186</v>
      </c>
      <c r="N167" s="26">
        <f t="shared" si="64"/>
        <v>5.3674904649828488</v>
      </c>
      <c r="O167" s="26">
        <f t="shared" si="64"/>
        <v>12.130339819341684</v>
      </c>
      <c r="P167" s="26">
        <f t="shared" si="64"/>
        <v>9.2232821313025166</v>
      </c>
      <c r="Q167" s="26">
        <f t="shared" si="64"/>
        <v>7.4559567441665733</v>
      </c>
      <c r="R167" s="26">
        <f t="shared" si="64"/>
        <v>2.8472171800034207</v>
      </c>
      <c r="S167" s="26">
        <f t="shared" si="64"/>
        <v>1.1456845176910893</v>
      </c>
      <c r="T167" s="26">
        <f t="shared" si="64"/>
        <v>0</v>
      </c>
      <c r="U167" s="26">
        <f t="shared" si="64"/>
        <v>0</v>
      </c>
      <c r="V167" s="26">
        <f t="shared" si="64"/>
        <v>0</v>
      </c>
      <c r="W167" s="26">
        <f t="shared" si="64"/>
        <v>1.2207157263101289</v>
      </c>
      <c r="X167" s="26">
        <f t="shared" si="64"/>
        <v>3.091654605928845</v>
      </c>
      <c r="Y167" s="26">
        <f t="shared" si="64"/>
        <v>5.1627304024804204</v>
      </c>
      <c r="Z167" s="26">
        <f t="shared" si="64"/>
        <v>8.8733393577274526</v>
      </c>
      <c r="AA167" s="26">
        <f t="shared" si="64"/>
        <v>12.130339819341684</v>
      </c>
    </row>
    <row r="168" spans="1:27" hidden="1" x14ac:dyDescent="0.3">
      <c r="A168" s="789"/>
      <c r="B168" s="267" t="s">
        <v>3</v>
      </c>
      <c r="C168" s="26">
        <f t="shared" si="62"/>
        <v>0</v>
      </c>
      <c r="D168" s="26">
        <f t="shared" si="63"/>
        <v>0</v>
      </c>
      <c r="E168" s="26">
        <f t="shared" ref="E168:AA171" si="65">IF(E29=0,0,((E11*0.5)+D29-E47)*E84*E133*E$2)</f>
        <v>0</v>
      </c>
      <c r="F168" s="26">
        <f t="shared" si="65"/>
        <v>0</v>
      </c>
      <c r="G168" s="26">
        <f t="shared" si="65"/>
        <v>0</v>
      </c>
      <c r="H168" s="26">
        <f t="shared" si="65"/>
        <v>1.2327784861391999</v>
      </c>
      <c r="I168" s="26">
        <f t="shared" si="65"/>
        <v>150.65187403356362</v>
      </c>
      <c r="J168" s="26">
        <f t="shared" si="65"/>
        <v>307.22170173389367</v>
      </c>
      <c r="K168" s="26">
        <f t="shared" si="65"/>
        <v>142.17786207505799</v>
      </c>
      <c r="L168" s="26">
        <f t="shared" si="65"/>
        <v>57.521316565591498</v>
      </c>
      <c r="M168" s="26">
        <f t="shared" si="65"/>
        <v>187.80750167152001</v>
      </c>
      <c r="N168" s="26">
        <f t="shared" si="65"/>
        <v>761.1871363681081</v>
      </c>
      <c r="O168" s="26">
        <f t="shared" si="65"/>
        <v>1529.5900742344518</v>
      </c>
      <c r="P168" s="26">
        <f t="shared" si="65"/>
        <v>1162.7113194850326</v>
      </c>
      <c r="Q168" s="26">
        <f t="shared" si="65"/>
        <v>909.78688337047686</v>
      </c>
      <c r="R168" s="26">
        <f t="shared" si="65"/>
        <v>344.7219327160289</v>
      </c>
      <c r="S168" s="26">
        <f t="shared" si="65"/>
        <v>846.9725766326203</v>
      </c>
      <c r="T168" s="26">
        <f t="shared" si="65"/>
        <v>5471.5559437078027</v>
      </c>
      <c r="U168" s="26">
        <f t="shared" si="65"/>
        <v>6214.7703094972112</v>
      </c>
      <c r="V168" s="26">
        <f t="shared" si="65"/>
        <v>6396.2856787464098</v>
      </c>
      <c r="W168" s="26">
        <f t="shared" si="65"/>
        <v>2873.8065563077262</v>
      </c>
      <c r="X168" s="26">
        <f t="shared" si="65"/>
        <v>413.53093707856641</v>
      </c>
      <c r="Y168" s="26">
        <f t="shared" si="65"/>
        <v>619.52571300616285</v>
      </c>
      <c r="Z168" s="26">
        <f t="shared" si="65"/>
        <v>1064.6489186890342</v>
      </c>
      <c r="AA168" s="26">
        <f t="shared" si="65"/>
        <v>1455.4825133170591</v>
      </c>
    </row>
    <row r="169" spans="1:27" ht="15.75" hidden="1" customHeight="1" x14ac:dyDescent="0.3">
      <c r="A169" s="789"/>
      <c r="B169" s="267" t="s">
        <v>4</v>
      </c>
      <c r="C169" s="26">
        <f t="shared" si="62"/>
        <v>0</v>
      </c>
      <c r="D169" s="26">
        <f t="shared" si="63"/>
        <v>28.149286204116002</v>
      </c>
      <c r="E169" s="26">
        <f t="shared" si="65"/>
        <v>332.12980894995547</v>
      </c>
      <c r="F169" s="26">
        <f t="shared" si="65"/>
        <v>701.02412056686126</v>
      </c>
      <c r="G169" s="26">
        <f t="shared" si="65"/>
        <v>1181.0914867024674</v>
      </c>
      <c r="H169" s="26">
        <f t="shared" si="65"/>
        <v>2883.8175841521797</v>
      </c>
      <c r="I169" s="26">
        <f t="shared" si="65"/>
        <v>3983.6935411172894</v>
      </c>
      <c r="J169" s="26">
        <f t="shared" si="65"/>
        <v>4012.2848046672921</v>
      </c>
      <c r="K169" s="26">
        <f t="shared" si="65"/>
        <v>4221.272754205509</v>
      </c>
      <c r="L169" s="26">
        <f t="shared" si="65"/>
        <v>2605.2324303581177</v>
      </c>
      <c r="M169" s="26">
        <f t="shared" si="65"/>
        <v>2474.2897101308631</v>
      </c>
      <c r="N169" s="26">
        <f t="shared" si="65"/>
        <v>2089.7688343365344</v>
      </c>
      <c r="O169" s="26">
        <f t="shared" si="65"/>
        <v>3367.2373710269135</v>
      </c>
      <c r="P169" s="26">
        <f t="shared" si="65"/>
        <v>2564.5363287416535</v>
      </c>
      <c r="Q169" s="26">
        <f t="shared" si="65"/>
        <v>1475.1981431733318</v>
      </c>
      <c r="R169" s="26">
        <f t="shared" si="65"/>
        <v>1637.0261832058898</v>
      </c>
      <c r="S169" s="26">
        <f t="shared" si="65"/>
        <v>2340.0662709244816</v>
      </c>
      <c r="T169" s="26">
        <f t="shared" si="65"/>
        <v>4827.2053557874951</v>
      </c>
      <c r="U169" s="26">
        <f t="shared" si="65"/>
        <v>5560.4115235058116</v>
      </c>
      <c r="V169" s="26">
        <f t="shared" si="65"/>
        <v>4692.3799849598627</v>
      </c>
      <c r="W169" s="26">
        <f t="shared" si="65"/>
        <v>4391.7969300971672</v>
      </c>
      <c r="X169" s="26">
        <f t="shared" si="65"/>
        <v>2190.4138281552905</v>
      </c>
      <c r="Y169" s="26">
        <f t="shared" si="65"/>
        <v>1734.5452991098255</v>
      </c>
      <c r="Z169" s="26">
        <f t="shared" si="65"/>
        <v>1196.5217324687769</v>
      </c>
      <c r="AA169" s="26">
        <f t="shared" si="65"/>
        <v>1675.7108884546435</v>
      </c>
    </row>
    <row r="170" spans="1:27" hidden="1" x14ac:dyDescent="0.3">
      <c r="A170" s="789"/>
      <c r="B170" s="267" t="s">
        <v>5</v>
      </c>
      <c r="C170" s="26">
        <f t="shared" si="62"/>
        <v>0</v>
      </c>
      <c r="D170" s="26">
        <f t="shared" si="63"/>
        <v>0</v>
      </c>
      <c r="E170" s="26">
        <f t="shared" si="65"/>
        <v>0</v>
      </c>
      <c r="F170" s="26">
        <f t="shared" si="65"/>
        <v>0</v>
      </c>
      <c r="G170" s="26">
        <f t="shared" si="65"/>
        <v>0</v>
      </c>
      <c r="H170" s="26">
        <f t="shared" si="65"/>
        <v>0</v>
      </c>
      <c r="I170" s="26">
        <f t="shared" si="65"/>
        <v>0</v>
      </c>
      <c r="J170" s="26">
        <f t="shared" si="65"/>
        <v>0</v>
      </c>
      <c r="K170" s="26">
        <f t="shared" si="65"/>
        <v>0</v>
      </c>
      <c r="L170" s="26">
        <f t="shared" si="65"/>
        <v>0</v>
      </c>
      <c r="M170" s="26">
        <f t="shared" si="65"/>
        <v>1.5972780481861155</v>
      </c>
      <c r="N170" s="26">
        <f t="shared" si="65"/>
        <v>6.4770575803383297</v>
      </c>
      <c r="O170" s="26">
        <f t="shared" si="65"/>
        <v>12.11206599899613</v>
      </c>
      <c r="P170" s="26">
        <f t="shared" si="65"/>
        <v>11.432234498026343</v>
      </c>
      <c r="Q170" s="26">
        <f t="shared" si="65"/>
        <v>13.09769793145959</v>
      </c>
      <c r="R170" s="26">
        <f t="shared" si="65"/>
        <v>12.400038289079376</v>
      </c>
      <c r="S170" s="26">
        <f t="shared" si="65"/>
        <v>16.394478868438512</v>
      </c>
      <c r="T170" s="26">
        <f t="shared" si="65"/>
        <v>41.898566109600665</v>
      </c>
      <c r="U170" s="26">
        <f t="shared" si="65"/>
        <v>39.799340351958975</v>
      </c>
      <c r="V170" s="26">
        <f t="shared" si="65"/>
        <v>41.147835842001378</v>
      </c>
      <c r="W170" s="26">
        <f t="shared" si="65"/>
        <v>38.390758876163744</v>
      </c>
      <c r="X170" s="26">
        <f t="shared" si="65"/>
        <v>15.239992170285403</v>
      </c>
      <c r="Y170" s="26">
        <f t="shared" si="65"/>
        <v>15.226550998389632</v>
      </c>
      <c r="Z170" s="26">
        <f t="shared" si="65"/>
        <v>10.707635220748676</v>
      </c>
      <c r="AA170" s="26">
        <f t="shared" si="65"/>
        <v>12.11206599899613</v>
      </c>
    </row>
    <row r="171" spans="1:27" hidden="1" x14ac:dyDescent="0.3">
      <c r="A171" s="789"/>
      <c r="B171" s="267" t="s">
        <v>23</v>
      </c>
      <c r="C171" s="26">
        <f t="shared" si="62"/>
        <v>0</v>
      </c>
      <c r="D171" s="26">
        <f t="shared" si="63"/>
        <v>0</v>
      </c>
      <c r="E171" s="26">
        <f t="shared" si="65"/>
        <v>0</v>
      </c>
      <c r="F171" s="26">
        <f t="shared" si="65"/>
        <v>0</v>
      </c>
      <c r="G171" s="26">
        <f t="shared" si="65"/>
        <v>0</v>
      </c>
      <c r="H171" s="26">
        <f t="shared" si="65"/>
        <v>0</v>
      </c>
      <c r="I171" s="26">
        <f t="shared" si="65"/>
        <v>0</v>
      </c>
      <c r="J171" s="26">
        <f t="shared" si="65"/>
        <v>0</v>
      </c>
      <c r="K171" s="26">
        <f t="shared" si="65"/>
        <v>0</v>
      </c>
      <c r="L171" s="26">
        <f t="shared" si="65"/>
        <v>0</v>
      </c>
      <c r="M171" s="26">
        <f t="shared" si="65"/>
        <v>13.238366226153824</v>
      </c>
      <c r="N171" s="26">
        <f t="shared" si="65"/>
        <v>54.661613520004678</v>
      </c>
      <c r="O171" s="26">
        <f t="shared" si="65"/>
        <v>102.60113740434673</v>
      </c>
      <c r="P171" s="26">
        <f t="shared" si="65"/>
        <v>96.84229450763651</v>
      </c>
      <c r="Q171" s="26">
        <f t="shared" si="65"/>
        <v>110.95041137141205</v>
      </c>
      <c r="R171" s="26">
        <f t="shared" si="65"/>
        <v>105.04054654444921</v>
      </c>
      <c r="S171" s="26">
        <f t="shared" si="65"/>
        <v>138.87739541649901</v>
      </c>
      <c r="T171" s="26">
        <f t="shared" si="65"/>
        <v>354.92215273699298</v>
      </c>
      <c r="U171" s="26">
        <f t="shared" si="65"/>
        <v>337.13964144450239</v>
      </c>
      <c r="V171" s="26">
        <f t="shared" si="65"/>
        <v>348.56272740477135</v>
      </c>
      <c r="W171" s="26">
        <f t="shared" si="65"/>
        <v>325.20756796048568</v>
      </c>
      <c r="X171" s="26">
        <f t="shared" si="65"/>
        <v>129.09775515046059</v>
      </c>
      <c r="Y171" s="26">
        <f t="shared" si="65"/>
        <v>128.9838951760625</v>
      </c>
      <c r="Z171" s="26">
        <f t="shared" si="65"/>
        <v>90.704224419740854</v>
      </c>
      <c r="AA171" s="26">
        <f t="shared" si="65"/>
        <v>102.60113740434673</v>
      </c>
    </row>
    <row r="172" spans="1:27" hidden="1" x14ac:dyDescent="0.3">
      <c r="A172" s="789"/>
      <c r="B172" s="267" t="s">
        <v>24</v>
      </c>
      <c r="C172" s="26">
        <f t="shared" si="62"/>
        <v>0</v>
      </c>
      <c r="D172" s="26">
        <f t="shared" si="63"/>
        <v>0</v>
      </c>
      <c r="E172" s="26">
        <f t="shared" ref="E172:AA174" si="66">IF(E33=0,0,((E15*0.5)+D33-E51)*E88*E137*E$2)</f>
        <v>0</v>
      </c>
      <c r="F172" s="26">
        <f t="shared" si="66"/>
        <v>0</v>
      </c>
      <c r="G172" s="26">
        <f t="shared" si="66"/>
        <v>0</v>
      </c>
      <c r="H172" s="26">
        <f t="shared" si="66"/>
        <v>0</v>
      </c>
      <c r="I172" s="26">
        <f t="shared" si="66"/>
        <v>0</v>
      </c>
      <c r="J172" s="26">
        <f t="shared" si="66"/>
        <v>0</v>
      </c>
      <c r="K172" s="26">
        <f t="shared" si="66"/>
        <v>0</v>
      </c>
      <c r="L172" s="26">
        <f t="shared" si="66"/>
        <v>0</v>
      </c>
      <c r="M172" s="26">
        <f t="shared" si="66"/>
        <v>20.345060685609251</v>
      </c>
      <c r="N172" s="26">
        <f t="shared" si="66"/>
        <v>82.500432336007478</v>
      </c>
      <c r="O172" s="26">
        <f t="shared" si="66"/>
        <v>154.27540499759476</v>
      </c>
      <c r="P172" s="26">
        <f t="shared" si="66"/>
        <v>145.61616551269356</v>
      </c>
      <c r="Q172" s="26">
        <f t="shared" si="66"/>
        <v>166.8297260830285</v>
      </c>
      <c r="R172" s="26">
        <f t="shared" si="66"/>
        <v>157.94340364327255</v>
      </c>
      <c r="S172" s="26">
        <f t="shared" si="66"/>
        <v>208.82191918063285</v>
      </c>
      <c r="T172" s="26">
        <f t="shared" si="66"/>
        <v>533.67594396471122</v>
      </c>
      <c r="U172" s="26">
        <f t="shared" si="66"/>
        <v>506.93740869183557</v>
      </c>
      <c r="V172" s="26">
        <f t="shared" si="66"/>
        <v>524.11364335576218</v>
      </c>
      <c r="W172" s="26">
        <f t="shared" si="66"/>
        <v>488.99583888298304</v>
      </c>
      <c r="X172" s="26">
        <f t="shared" si="66"/>
        <v>194.11683889650385</v>
      </c>
      <c r="Y172" s="26">
        <f t="shared" si="66"/>
        <v>193.94563422852781</v>
      </c>
      <c r="Z172" s="26">
        <f t="shared" si="66"/>
        <v>136.38670400115279</v>
      </c>
      <c r="AA172" s="26">
        <f t="shared" si="66"/>
        <v>154.27540499759476</v>
      </c>
    </row>
    <row r="173" spans="1:27" ht="15.75" hidden="1" customHeight="1" x14ac:dyDescent="0.3">
      <c r="A173" s="789"/>
      <c r="B173" s="267" t="s">
        <v>7</v>
      </c>
      <c r="C173" s="26">
        <f t="shared" si="62"/>
        <v>0</v>
      </c>
      <c r="D173" s="26">
        <f t="shared" si="63"/>
        <v>0</v>
      </c>
      <c r="E173" s="26">
        <f t="shared" si="66"/>
        <v>0</v>
      </c>
      <c r="F173" s="26">
        <f t="shared" si="66"/>
        <v>0</v>
      </c>
      <c r="G173" s="26">
        <f t="shared" si="66"/>
        <v>0</v>
      </c>
      <c r="H173" s="26">
        <f t="shared" si="66"/>
        <v>0</v>
      </c>
      <c r="I173" s="26">
        <f t="shared" si="66"/>
        <v>0</v>
      </c>
      <c r="J173" s="26">
        <f t="shared" si="66"/>
        <v>8.9671449067199998</v>
      </c>
      <c r="K173" s="26">
        <f t="shared" si="66"/>
        <v>16.174270921819499</v>
      </c>
      <c r="L173" s="26">
        <f t="shared" si="66"/>
        <v>6.1812437064857502</v>
      </c>
      <c r="M173" s="26">
        <f t="shared" si="66"/>
        <v>7.3173091060739983</v>
      </c>
      <c r="N173" s="26">
        <f t="shared" si="66"/>
        <v>8.4033064554237402</v>
      </c>
      <c r="O173" s="26">
        <f t="shared" si="66"/>
        <v>12.894946212950302</v>
      </c>
      <c r="P173" s="26">
        <f t="shared" si="66"/>
        <v>12.123447020010177</v>
      </c>
      <c r="Q173" s="26">
        <f t="shared" si="66"/>
        <v>9.8599255695997741</v>
      </c>
      <c r="R173" s="26">
        <f t="shared" si="66"/>
        <v>9.7267681808300175</v>
      </c>
      <c r="S173" s="26">
        <f t="shared" si="66"/>
        <v>11.39386371993041</v>
      </c>
      <c r="T173" s="26">
        <f t="shared" si="66"/>
        <v>1.391138714667612</v>
      </c>
      <c r="U173" s="26">
        <f t="shared" si="66"/>
        <v>28.284690677075549</v>
      </c>
      <c r="V173" s="26">
        <f t="shared" si="66"/>
        <v>29.614127819114223</v>
      </c>
      <c r="W173" s="26">
        <f t="shared" si="66"/>
        <v>26.707883693325357</v>
      </c>
      <c r="X173" s="26">
        <f t="shared" si="66"/>
        <v>10.206824084429854</v>
      </c>
      <c r="Y173" s="26">
        <f t="shared" si="66"/>
        <v>10.541545666586867</v>
      </c>
      <c r="Z173" s="26">
        <f t="shared" si="66"/>
        <v>7.0371196483191172</v>
      </c>
      <c r="AA173" s="26">
        <f t="shared" si="66"/>
        <v>8.0312364613678007</v>
      </c>
    </row>
    <row r="174" spans="1:27" ht="15.75" hidden="1" customHeight="1" x14ac:dyDescent="0.3">
      <c r="A174" s="789"/>
      <c r="B174" s="267" t="s">
        <v>8</v>
      </c>
      <c r="C174" s="26">
        <f t="shared" si="62"/>
        <v>0</v>
      </c>
      <c r="D174" s="26">
        <f t="shared" si="63"/>
        <v>0</v>
      </c>
      <c r="E174" s="26">
        <f t="shared" si="66"/>
        <v>0</v>
      </c>
      <c r="F174" s="26">
        <f t="shared" si="66"/>
        <v>0</v>
      </c>
      <c r="G174" s="26">
        <f t="shared" si="66"/>
        <v>0</v>
      </c>
      <c r="H174" s="26">
        <f t="shared" si="66"/>
        <v>0</v>
      </c>
      <c r="I174" s="26">
        <f t="shared" si="66"/>
        <v>0</v>
      </c>
      <c r="J174" s="26">
        <f t="shared" si="66"/>
        <v>0</v>
      </c>
      <c r="K174" s="26">
        <f t="shared" si="66"/>
        <v>0</v>
      </c>
      <c r="L174" s="26">
        <f t="shared" si="66"/>
        <v>0</v>
      </c>
      <c r="M174" s="26">
        <f t="shared" si="66"/>
        <v>0.1265866177221269</v>
      </c>
      <c r="N174" s="26">
        <f t="shared" si="66"/>
        <v>0.49598559863011821</v>
      </c>
      <c r="O174" s="26">
        <f t="shared" si="66"/>
        <v>0.98625172483396195</v>
      </c>
      <c r="P174" s="26">
        <f t="shared" si="66"/>
        <v>0.95514601432999402</v>
      </c>
      <c r="Q174" s="26">
        <f t="shared" si="66"/>
        <v>1.1767044955745747</v>
      </c>
      <c r="R174" s="26">
        <f t="shared" si="66"/>
        <v>1.1309729854286765</v>
      </c>
      <c r="S174" s="26">
        <f t="shared" si="66"/>
        <v>1.3752495642601081</v>
      </c>
      <c r="T174" s="26">
        <f t="shared" si="66"/>
        <v>3.5161986010633499</v>
      </c>
      <c r="U174" s="26">
        <f t="shared" si="66"/>
        <v>3.1823164306437364</v>
      </c>
      <c r="V174" s="26">
        <f t="shared" si="66"/>
        <v>3.5106178991536092</v>
      </c>
      <c r="W174" s="26">
        <f t="shared" si="66"/>
        <v>3.164810575377103</v>
      </c>
      <c r="X174" s="26">
        <f t="shared" si="66"/>
        <v>1.3237179183524905</v>
      </c>
      <c r="Y174" s="26">
        <f t="shared" si="66"/>
        <v>1.4296959772791245</v>
      </c>
      <c r="Z174" s="26">
        <f t="shared" si="66"/>
        <v>0.84273764091543601</v>
      </c>
      <c r="AA174" s="26">
        <f t="shared" si="66"/>
        <v>0.98625172483396195</v>
      </c>
    </row>
    <row r="175" spans="1:27" ht="15.75" hidden="1" customHeight="1" x14ac:dyDescent="0.3">
      <c r="A175" s="789"/>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
      <c r="A176" s="789"/>
      <c r="B176" s="262" t="s">
        <v>26</v>
      </c>
      <c r="C176" s="26">
        <f>SUM(C162:C175)</f>
        <v>0</v>
      </c>
      <c r="D176" s="26">
        <f>SUM(D162:D175)</f>
        <v>28.149286204116002</v>
      </c>
      <c r="E176" s="26">
        <f t="shared" ref="E176:AA176" si="67">SUM(E162:E175)</f>
        <v>332.12980894995547</v>
      </c>
      <c r="F176" s="26">
        <f t="shared" si="67"/>
        <v>743.28628334926771</v>
      </c>
      <c r="G176" s="26">
        <f t="shared" si="67"/>
        <v>1565.8946194750974</v>
      </c>
      <c r="H176" s="26">
        <f t="shared" si="67"/>
        <v>5887.7386721125713</v>
      </c>
      <c r="I176" s="26">
        <f t="shared" si="67"/>
        <v>8212.4986829010813</v>
      </c>
      <c r="J176" s="26">
        <f t="shared" si="67"/>
        <v>9334.2490701574661</v>
      </c>
      <c r="K176" s="26">
        <f t="shared" si="67"/>
        <v>6826.05681092541</v>
      </c>
      <c r="L176" s="26">
        <f t="shared" si="67"/>
        <v>2815.6519183870905</v>
      </c>
      <c r="M176" s="26">
        <f t="shared" si="67"/>
        <v>2786.6971345396037</v>
      </c>
      <c r="N176" s="26">
        <f t="shared" si="67"/>
        <v>3154.7238620685462</v>
      </c>
      <c r="O176" s="26">
        <f t="shared" si="67"/>
        <v>5436.9806650519859</v>
      </c>
      <c r="P176" s="26">
        <f t="shared" si="67"/>
        <v>4234.5920137940793</v>
      </c>
      <c r="Q176" s="26">
        <f t="shared" si="67"/>
        <v>2910.716321445113</v>
      </c>
      <c r="R176" s="26">
        <f t="shared" si="67"/>
        <v>2648.136123906294</v>
      </c>
      <c r="S176" s="26">
        <f t="shared" si="67"/>
        <v>5062.6652043271615</v>
      </c>
      <c r="T176" s="26">
        <f t="shared" si="67"/>
        <v>19869.733856168266</v>
      </c>
      <c r="U176" s="26">
        <f t="shared" si="67"/>
        <v>22375.736955909877</v>
      </c>
      <c r="V176" s="26">
        <f t="shared" si="67"/>
        <v>22004.540788084727</v>
      </c>
      <c r="W176" s="26">
        <f t="shared" si="67"/>
        <v>12955.592383079804</v>
      </c>
      <c r="X176" s="26">
        <f t="shared" si="67"/>
        <v>3366.3030040894027</v>
      </c>
      <c r="Y176" s="26">
        <f t="shared" si="67"/>
        <v>2960.47429854952</v>
      </c>
      <c r="Z176" s="26">
        <f t="shared" si="67"/>
        <v>2692.8054489380193</v>
      </c>
      <c r="AA176" s="26">
        <f t="shared" si="67"/>
        <v>3621.8623800311539</v>
      </c>
    </row>
    <row r="177" spans="1:27" ht="16.5" hidden="1" customHeight="1" thickBot="1" x14ac:dyDescent="0.35">
      <c r="A177" s="790"/>
      <c r="B177" s="150" t="s">
        <v>27</v>
      </c>
      <c r="C177" s="27">
        <f>C176</f>
        <v>0</v>
      </c>
      <c r="D177" s="27">
        <f>C177+D176</f>
        <v>28.149286204116002</v>
      </c>
      <c r="E177" s="27">
        <f t="shared" ref="E177:AA177" si="68">D177+E176</f>
        <v>360.27909515407146</v>
      </c>
      <c r="F177" s="27">
        <f t="shared" si="68"/>
        <v>1103.5653785033392</v>
      </c>
      <c r="G177" s="27">
        <f t="shared" si="68"/>
        <v>2669.4599979784366</v>
      </c>
      <c r="H177" s="27">
        <f t="shared" si="68"/>
        <v>8557.1986700910074</v>
      </c>
      <c r="I177" s="27">
        <f t="shared" si="68"/>
        <v>16769.697352992087</v>
      </c>
      <c r="J177" s="27">
        <f t="shared" si="68"/>
        <v>26103.946423149551</v>
      </c>
      <c r="K177" s="27">
        <f t="shared" si="68"/>
        <v>32930.00323407496</v>
      </c>
      <c r="L177" s="27">
        <f t="shared" si="68"/>
        <v>35745.655152462052</v>
      </c>
      <c r="M177" s="27">
        <f t="shared" si="68"/>
        <v>38532.352287001653</v>
      </c>
      <c r="N177" s="27">
        <f t="shared" si="68"/>
        <v>41687.076149070199</v>
      </c>
      <c r="O177" s="27">
        <f t="shared" si="68"/>
        <v>47124.056814122188</v>
      </c>
      <c r="P177" s="27">
        <f t="shared" si="68"/>
        <v>51358.648827916266</v>
      </c>
      <c r="Q177" s="27">
        <f t="shared" si="68"/>
        <v>54269.36514936138</v>
      </c>
      <c r="R177" s="27">
        <f t="shared" si="68"/>
        <v>56917.501273267677</v>
      </c>
      <c r="S177" s="27">
        <f t="shared" si="68"/>
        <v>61980.166477594837</v>
      </c>
      <c r="T177" s="27">
        <f t="shared" si="68"/>
        <v>81849.9003337631</v>
      </c>
      <c r="U177" s="27">
        <f t="shared" si="68"/>
        <v>104225.63728967297</v>
      </c>
      <c r="V177" s="27">
        <f t="shared" si="68"/>
        <v>126230.17807775771</v>
      </c>
      <c r="W177" s="27">
        <f t="shared" si="68"/>
        <v>139185.77046083752</v>
      </c>
      <c r="X177" s="27">
        <f t="shared" si="68"/>
        <v>142552.07346492691</v>
      </c>
      <c r="Y177" s="27">
        <f t="shared" si="68"/>
        <v>145512.54776347644</v>
      </c>
      <c r="Z177" s="27">
        <f t="shared" si="68"/>
        <v>148205.35321241445</v>
      </c>
      <c r="AA177" s="27">
        <f t="shared" si="68"/>
        <v>151827.2155924456</v>
      </c>
    </row>
    <row r="178" spans="1:27" s="114" customFormat="1" ht="14.4" hidden="1" customHeight="1" x14ac:dyDescent="0.3">
      <c r="A178" s="107"/>
      <c r="B178" s="235" t="s">
        <v>134</v>
      </c>
      <c r="C178" s="113">
        <f t="shared" ref="C178:AA178" si="69">C157+C176</f>
        <v>0</v>
      </c>
      <c r="D178" s="113">
        <f t="shared" si="69"/>
        <v>316.37118657860549</v>
      </c>
      <c r="E178" s="113">
        <f t="shared" si="69"/>
        <v>3647.0467159286836</v>
      </c>
      <c r="F178" s="113">
        <f t="shared" si="69"/>
        <v>7500.9640344182244</v>
      </c>
      <c r="G178" s="113">
        <f t="shared" si="69"/>
        <v>13323.495172364681</v>
      </c>
      <c r="H178" s="113">
        <f t="shared" si="69"/>
        <v>35289.412295368486</v>
      </c>
      <c r="I178" s="113">
        <f t="shared" si="69"/>
        <v>52828.334676792474</v>
      </c>
      <c r="J178" s="113">
        <f t="shared" si="69"/>
        <v>57435.768129045282</v>
      </c>
      <c r="K178" s="113">
        <f t="shared" si="69"/>
        <v>44576.183140926099</v>
      </c>
      <c r="L178" s="113">
        <f t="shared" si="69"/>
        <v>26931.870406305909</v>
      </c>
      <c r="M178" s="113">
        <f t="shared" si="69"/>
        <v>27426.079919381227</v>
      </c>
      <c r="N178" s="113">
        <f t="shared" si="69"/>
        <v>39650.362962964093</v>
      </c>
      <c r="O178" s="113">
        <f t="shared" si="69"/>
        <v>57662.87386608767</v>
      </c>
      <c r="P178" s="113">
        <f t="shared" si="69"/>
        <v>46463.531798236465</v>
      </c>
      <c r="Q178" s="113">
        <f t="shared" si="69"/>
        <v>31387.189629031353</v>
      </c>
      <c r="R178" s="113">
        <f t="shared" si="69"/>
        <v>28539.656196965047</v>
      </c>
      <c r="S178" s="113">
        <f t="shared" si="69"/>
        <v>42628.403840967992</v>
      </c>
      <c r="T178" s="113">
        <f t="shared" si="69"/>
        <v>116590.74775532681</v>
      </c>
      <c r="U178" s="113">
        <f t="shared" si="69"/>
        <v>140811.36042524863</v>
      </c>
      <c r="V178" s="113">
        <f t="shared" si="69"/>
        <v>132699.66426179203</v>
      </c>
      <c r="W178" s="113">
        <f t="shared" si="69"/>
        <v>81356.872362324575</v>
      </c>
      <c r="X178" s="113">
        <f t="shared" si="69"/>
        <v>33301.188437222561</v>
      </c>
      <c r="Y178" s="113">
        <f t="shared" si="69"/>
        <v>30308.899461238343</v>
      </c>
      <c r="Z178" s="113">
        <f t="shared" si="69"/>
        <v>33066.763042764214</v>
      </c>
      <c r="AA178" s="113">
        <f t="shared" si="69"/>
        <v>37741.706445003256</v>
      </c>
    </row>
    <row r="179" spans="1:27" hidden="1" x14ac:dyDescent="0.3">
      <c r="A179" s="107"/>
      <c r="B179" s="236" t="s">
        <v>196</v>
      </c>
      <c r="C179" s="110"/>
      <c r="D179" s="110">
        <f>D178-D73</f>
        <v>0</v>
      </c>
      <c r="E179" s="110">
        <f t="shared" ref="E179:AA179" si="70">E178-E73</f>
        <v>0</v>
      </c>
      <c r="F179" s="110">
        <f t="shared" si="70"/>
        <v>0</v>
      </c>
      <c r="G179" s="110">
        <f t="shared" si="70"/>
        <v>0</v>
      </c>
      <c r="H179" s="110">
        <f t="shared" si="70"/>
        <v>0</v>
      </c>
      <c r="I179" s="110">
        <f t="shared" si="70"/>
        <v>0</v>
      </c>
      <c r="J179" s="110">
        <f t="shared" si="70"/>
        <v>0</v>
      </c>
      <c r="K179" s="110">
        <f t="shared" si="70"/>
        <v>0</v>
      </c>
      <c r="L179" s="110">
        <f t="shared" si="70"/>
        <v>0</v>
      </c>
      <c r="M179" s="110">
        <f t="shared" si="70"/>
        <v>0</v>
      </c>
      <c r="N179" s="110">
        <f t="shared" si="70"/>
        <v>0</v>
      </c>
      <c r="O179" s="110">
        <f t="shared" si="70"/>
        <v>0</v>
      </c>
      <c r="P179" s="110">
        <f t="shared" si="70"/>
        <v>0</v>
      </c>
      <c r="Q179" s="110">
        <f t="shared" si="70"/>
        <v>0</v>
      </c>
      <c r="R179" s="110">
        <f t="shared" si="70"/>
        <v>0</v>
      </c>
      <c r="S179" s="110">
        <f t="shared" si="70"/>
        <v>0</v>
      </c>
      <c r="T179" s="110">
        <f t="shared" si="70"/>
        <v>0</v>
      </c>
      <c r="U179" s="110">
        <f t="shared" si="70"/>
        <v>0</v>
      </c>
      <c r="V179" s="110">
        <f t="shared" si="70"/>
        <v>0</v>
      </c>
      <c r="W179" s="110">
        <f t="shared" si="70"/>
        <v>0</v>
      </c>
      <c r="X179" s="110">
        <f t="shared" si="70"/>
        <v>0</v>
      </c>
      <c r="Y179" s="110">
        <f t="shared" si="70"/>
        <v>0</v>
      </c>
      <c r="Z179" s="110">
        <f t="shared" si="70"/>
        <v>0</v>
      </c>
      <c r="AA179" s="110">
        <f t="shared" si="70"/>
        <v>0</v>
      </c>
    </row>
    <row r="180" spans="1:27" ht="15" hidden="1" thickBot="1" x14ac:dyDescent="0.35">
      <c r="A180" s="107"/>
      <c r="B180" s="107"/>
      <c r="C180" s="110"/>
      <c r="D180" s="110"/>
      <c r="E180" s="110"/>
      <c r="F180" s="110"/>
      <c r="G180" s="110"/>
      <c r="H180" s="110"/>
      <c r="I180" s="110"/>
      <c r="J180" s="110"/>
      <c r="K180" s="110"/>
      <c r="L180" s="110"/>
      <c r="M180" s="110"/>
      <c r="N180" s="110"/>
    </row>
    <row r="181" spans="1:27" ht="15" hidden="1" thickBot="1" x14ac:dyDescent="0.35">
      <c r="A181" s="107"/>
      <c r="B181" s="287" t="s">
        <v>39</v>
      </c>
      <c r="C181" s="158">
        <f>C$4</f>
        <v>44197</v>
      </c>
      <c r="D181" s="158">
        <f t="shared" ref="D181:AA181" si="71">D$4</f>
        <v>44228</v>
      </c>
      <c r="E181" s="158">
        <f t="shared" si="71"/>
        <v>44256</v>
      </c>
      <c r="F181" s="158">
        <f t="shared" si="71"/>
        <v>44287</v>
      </c>
      <c r="G181" s="158">
        <f t="shared" si="71"/>
        <v>44317</v>
      </c>
      <c r="H181" s="158">
        <f t="shared" si="71"/>
        <v>44348</v>
      </c>
      <c r="I181" s="158">
        <f t="shared" si="71"/>
        <v>44378</v>
      </c>
      <c r="J181" s="158">
        <f t="shared" si="71"/>
        <v>44409</v>
      </c>
      <c r="K181" s="158">
        <f t="shared" si="71"/>
        <v>44440</v>
      </c>
      <c r="L181" s="158">
        <f t="shared" si="71"/>
        <v>44470</v>
      </c>
      <c r="M181" s="158">
        <f t="shared" si="71"/>
        <v>44501</v>
      </c>
      <c r="N181" s="158">
        <f t="shared" si="71"/>
        <v>44531</v>
      </c>
      <c r="O181" s="158">
        <f t="shared" si="71"/>
        <v>44562</v>
      </c>
      <c r="P181" s="158">
        <f t="shared" si="71"/>
        <v>44593</v>
      </c>
      <c r="Q181" s="158">
        <f t="shared" si="71"/>
        <v>44621</v>
      </c>
      <c r="R181" s="158">
        <f t="shared" si="71"/>
        <v>44652</v>
      </c>
      <c r="S181" s="158">
        <f t="shared" si="71"/>
        <v>44682</v>
      </c>
      <c r="T181" s="158">
        <f t="shared" si="71"/>
        <v>44713</v>
      </c>
      <c r="U181" s="158">
        <f t="shared" si="71"/>
        <v>44743</v>
      </c>
      <c r="V181" s="158">
        <f t="shared" si="71"/>
        <v>44774</v>
      </c>
      <c r="W181" s="158">
        <f t="shared" si="71"/>
        <v>44805</v>
      </c>
      <c r="X181" s="158">
        <f t="shared" si="71"/>
        <v>44835</v>
      </c>
      <c r="Y181" s="158">
        <f t="shared" si="71"/>
        <v>44866</v>
      </c>
      <c r="Z181" s="158">
        <f t="shared" si="71"/>
        <v>44896</v>
      </c>
      <c r="AA181" s="158">
        <f t="shared" si="71"/>
        <v>44927</v>
      </c>
    </row>
    <row r="182" spans="1:27" hidden="1" x14ac:dyDescent="0.3">
      <c r="A182" s="107"/>
      <c r="B182" s="278" t="s">
        <v>135</v>
      </c>
      <c r="C182" s="122">
        <f>C157*'YTD PROGRAM SUMMARY'!C43</f>
        <v>0</v>
      </c>
      <c r="D182" s="122">
        <f>D157*'YTD PROGRAM SUMMARY'!D43</f>
        <v>283.88757183234583</v>
      </c>
      <c r="E182" s="122">
        <f>E157*'YTD PROGRAM SUMMARY'!E43</f>
        <v>2873.7356853432543</v>
      </c>
      <c r="F182" s="122">
        <f>F157*'YTD PROGRAM SUMMARY'!F43</f>
        <v>5521.4385774996499</v>
      </c>
      <c r="G182" s="122">
        <f>G157*'YTD PROGRAM SUMMARY'!G43</f>
        <v>7598.3591280466089</v>
      </c>
      <c r="H182" s="122">
        <f>H157*'YTD PROGRAM SUMMARY'!H43</f>
        <v>20716.024140543239</v>
      </c>
      <c r="I182" s="122">
        <f>I157*'YTD PROGRAM SUMMARY'!I43</f>
        <v>20984.384924697209</v>
      </c>
      <c r="J182" s="122">
        <f>J157*'YTD PROGRAM SUMMARY'!J43</f>
        <v>30112.484210873306</v>
      </c>
      <c r="K182" s="122">
        <f>K157*'YTD PROGRAM SUMMARY'!K43</f>
        <v>0</v>
      </c>
      <c r="L182" s="122">
        <f>L157*'YTD PROGRAM SUMMARY'!L43</f>
        <v>0</v>
      </c>
      <c r="M182" s="122">
        <f>M157*'YTD PROGRAM SUMMARY'!M43</f>
        <v>0</v>
      </c>
      <c r="N182" s="122">
        <f>N157*'YTD PROGRAM SUMMARY'!N43</f>
        <v>0</v>
      </c>
      <c r="O182" s="244">
        <f>O157*'YTD PROGRAM SUMMARY'!O43</f>
        <v>0</v>
      </c>
      <c r="P182" s="244">
        <f>P157*'YTD PROGRAM SUMMARY'!P43</f>
        <v>0</v>
      </c>
      <c r="Q182" s="244">
        <f>Q157*'YTD PROGRAM SUMMARY'!Q43</f>
        <v>0</v>
      </c>
      <c r="R182" s="244">
        <f>R157*'YTD PROGRAM SUMMARY'!R43</f>
        <v>0</v>
      </c>
      <c r="S182" s="244">
        <f>S157*'YTD PROGRAM SUMMARY'!S43</f>
        <v>0</v>
      </c>
      <c r="T182" s="244">
        <f>T157*'YTD PROGRAM SUMMARY'!T43</f>
        <v>0</v>
      </c>
      <c r="U182" s="244">
        <f>U157*'YTD PROGRAM SUMMARY'!U43</f>
        <v>0</v>
      </c>
      <c r="V182" s="244">
        <f>V157*'YTD PROGRAM SUMMARY'!V43</f>
        <v>0</v>
      </c>
      <c r="W182" s="244">
        <f>W157*'YTD PROGRAM SUMMARY'!W43</f>
        <v>0</v>
      </c>
      <c r="X182" s="244">
        <f>X157*'YTD PROGRAM SUMMARY'!X43</f>
        <v>0</v>
      </c>
      <c r="Y182" s="244">
        <f>Y157*'YTD PROGRAM SUMMARY'!Y43</f>
        <v>0</v>
      </c>
      <c r="Z182" s="244">
        <f>Z157*'YTD PROGRAM SUMMARY'!Z43</f>
        <v>0</v>
      </c>
      <c r="AA182" s="244">
        <f>AA157*'YTD PROGRAM SUMMARY'!AA43</f>
        <v>0</v>
      </c>
    </row>
    <row r="183" spans="1:27" ht="15" hidden="1" thickBot="1" x14ac:dyDescent="0.35">
      <c r="A183" s="107"/>
      <c r="B183" s="268" t="s">
        <v>136</v>
      </c>
      <c r="C183" s="115">
        <f>C176*'YTD PROGRAM SUMMARY'!C43</f>
        <v>0</v>
      </c>
      <c r="D183" s="115">
        <f>D176*'YTD PROGRAM SUMMARY'!D43</f>
        <v>27.725972588887785</v>
      </c>
      <c r="E183" s="115">
        <f>E176*'YTD PROGRAM SUMMARY'!E43</f>
        <v>287.92675983411885</v>
      </c>
      <c r="F183" s="115">
        <f>F176*'YTD PROGRAM SUMMARY'!F43</f>
        <v>607.31063394696412</v>
      </c>
      <c r="G183" s="115">
        <f>G176*'YTD PROGRAM SUMMARY'!G43</f>
        <v>1011.9606991176046</v>
      </c>
      <c r="H183" s="115">
        <f>H176*'YTD PROGRAM SUMMARY'!H43</f>
        <v>4148.4215499970278</v>
      </c>
      <c r="I183" s="115">
        <f>I176*'YTD PROGRAM SUMMARY'!I43</f>
        <v>3862.6247769774031</v>
      </c>
      <c r="J183" s="115">
        <f>J176*'YTD PROGRAM SUMMARY'!J43</f>
        <v>5843.4210238011246</v>
      </c>
      <c r="K183" s="115">
        <f>K176*'YTD PROGRAM SUMMARY'!K43</f>
        <v>0</v>
      </c>
      <c r="L183" s="115">
        <f>L176*'YTD PROGRAM SUMMARY'!L43</f>
        <v>0</v>
      </c>
      <c r="M183" s="115">
        <f>M176*'YTD PROGRAM SUMMARY'!M43</f>
        <v>0</v>
      </c>
      <c r="N183" s="115">
        <f>N176*'YTD PROGRAM SUMMARY'!N43</f>
        <v>0</v>
      </c>
      <c r="O183" s="238">
        <f>O176*'YTD PROGRAM SUMMARY'!O43</f>
        <v>0</v>
      </c>
      <c r="P183" s="238">
        <f>P176*'YTD PROGRAM SUMMARY'!P43</f>
        <v>0</v>
      </c>
      <c r="Q183" s="238">
        <f>Q176*'YTD PROGRAM SUMMARY'!Q43</f>
        <v>0</v>
      </c>
      <c r="R183" s="238">
        <f>R176*'YTD PROGRAM SUMMARY'!R43</f>
        <v>0</v>
      </c>
      <c r="S183" s="238">
        <f>S176*'YTD PROGRAM SUMMARY'!S43</f>
        <v>0</v>
      </c>
      <c r="T183" s="238">
        <f>T176*'YTD PROGRAM SUMMARY'!T43</f>
        <v>0</v>
      </c>
      <c r="U183" s="238">
        <f>U176*'YTD PROGRAM SUMMARY'!U43</f>
        <v>0</v>
      </c>
      <c r="V183" s="238">
        <f>V176*'YTD PROGRAM SUMMARY'!V43</f>
        <v>0</v>
      </c>
      <c r="W183" s="238">
        <f>W176*'YTD PROGRAM SUMMARY'!W43</f>
        <v>0</v>
      </c>
      <c r="X183" s="238">
        <f>X176*'YTD PROGRAM SUMMARY'!X43</f>
        <v>0</v>
      </c>
      <c r="Y183" s="238">
        <f>Y176*'YTD PROGRAM SUMMARY'!Y43</f>
        <v>0</v>
      </c>
      <c r="Z183" s="238">
        <f>Z176*'YTD PROGRAM SUMMARY'!Z43</f>
        <v>0</v>
      </c>
      <c r="AA183" s="238">
        <f>AA176*'YTD PROGRAM SUMMARY'!AA43</f>
        <v>0</v>
      </c>
    </row>
    <row r="184" spans="1:27" hidden="1" x14ac:dyDescent="0.3">
      <c r="A184" s="107"/>
      <c r="B184" s="278" t="s">
        <v>137</v>
      </c>
      <c r="C184" s="116">
        <f>IFERROR(C182/C73,0)</f>
        <v>0</v>
      </c>
      <c r="D184" s="116">
        <f t="shared" ref="D184:N184" si="72">IFERROR(D182/D73,0)</f>
        <v>0.89732435782931586</v>
      </c>
      <c r="E184" s="116">
        <f t="shared" si="72"/>
        <v>0.7879624005889615</v>
      </c>
      <c r="F184" s="116">
        <f t="shared" si="72"/>
        <v>0.73609719392927242</v>
      </c>
      <c r="G184" s="116">
        <f t="shared" si="72"/>
        <v>0.57029773567276598</v>
      </c>
      <c r="H184" s="116">
        <f t="shared" si="72"/>
        <v>0.58703227945969749</v>
      </c>
      <c r="I184" s="116">
        <f t="shared" si="72"/>
        <v>0.39721836876140759</v>
      </c>
      <c r="J184" s="116">
        <f t="shared" si="72"/>
        <v>0.52428103935542936</v>
      </c>
      <c r="K184" s="116">
        <f t="shared" si="72"/>
        <v>0</v>
      </c>
      <c r="L184" s="116">
        <f t="shared" si="72"/>
        <v>0</v>
      </c>
      <c r="M184" s="116">
        <f t="shared" si="72"/>
        <v>0</v>
      </c>
      <c r="N184" s="116">
        <f t="shared" si="72"/>
        <v>0</v>
      </c>
      <c r="O184" s="239">
        <f t="shared" ref="O184:AA184" si="73">IFERROR(O182/O73,0)</f>
        <v>0</v>
      </c>
      <c r="P184" s="239">
        <f t="shared" si="73"/>
        <v>0</v>
      </c>
      <c r="Q184" s="239">
        <f t="shared" si="73"/>
        <v>0</v>
      </c>
      <c r="R184" s="239">
        <f t="shared" si="73"/>
        <v>0</v>
      </c>
      <c r="S184" s="239">
        <f t="shared" si="73"/>
        <v>0</v>
      </c>
      <c r="T184" s="239">
        <f t="shared" si="73"/>
        <v>0</v>
      </c>
      <c r="U184" s="239">
        <f t="shared" si="73"/>
        <v>0</v>
      </c>
      <c r="V184" s="239">
        <f t="shared" si="73"/>
        <v>0</v>
      </c>
      <c r="W184" s="239">
        <f t="shared" si="73"/>
        <v>0</v>
      </c>
      <c r="X184" s="239">
        <f t="shared" si="73"/>
        <v>0</v>
      </c>
      <c r="Y184" s="239">
        <f t="shared" si="73"/>
        <v>0</v>
      </c>
      <c r="Z184" s="239">
        <f t="shared" si="73"/>
        <v>0</v>
      </c>
      <c r="AA184" s="239">
        <f t="shared" si="73"/>
        <v>0</v>
      </c>
    </row>
    <row r="185" spans="1:27" ht="15" hidden="1" thickBot="1" x14ac:dyDescent="0.35">
      <c r="A185" s="107"/>
      <c r="B185" s="268" t="s">
        <v>138</v>
      </c>
      <c r="C185" s="117">
        <f>IFERROR(C183/C73,0)</f>
        <v>0</v>
      </c>
      <c r="D185" s="117">
        <f t="shared" ref="D185:N185" si="74">IFERROR(D183/D73,0)</f>
        <v>8.7637477005191811E-2</v>
      </c>
      <c r="E185" s="117">
        <f t="shared" si="74"/>
        <v>7.8947922047881189E-2</v>
      </c>
      <c r="F185" s="117">
        <f t="shared" si="74"/>
        <v>8.0964344204333613E-2</v>
      </c>
      <c r="G185" s="117">
        <f t="shared" si="74"/>
        <v>7.5953095342173607E-2</v>
      </c>
      <c r="H185" s="117">
        <f t="shared" si="74"/>
        <v>0.1175542827201314</v>
      </c>
      <c r="I185" s="117">
        <f t="shared" si="74"/>
        <v>7.3116534916521925E-2</v>
      </c>
      <c r="J185" s="117">
        <f t="shared" si="74"/>
        <v>0.1017383629426226</v>
      </c>
      <c r="K185" s="117">
        <f t="shared" si="74"/>
        <v>0</v>
      </c>
      <c r="L185" s="117">
        <f t="shared" si="74"/>
        <v>0</v>
      </c>
      <c r="M185" s="117">
        <f t="shared" si="74"/>
        <v>0</v>
      </c>
      <c r="N185" s="117">
        <f t="shared" si="74"/>
        <v>0</v>
      </c>
      <c r="O185" s="240">
        <f>IFERROR(O183/O73,0)</f>
        <v>0</v>
      </c>
      <c r="P185" s="240">
        <f t="shared" ref="P185:Z185" si="75">IFERROR(P183/P73,0)</f>
        <v>0</v>
      </c>
      <c r="Q185" s="240">
        <f t="shared" si="75"/>
        <v>0</v>
      </c>
      <c r="R185" s="240">
        <f t="shared" si="75"/>
        <v>0</v>
      </c>
      <c r="S185" s="240">
        <f t="shared" si="75"/>
        <v>0</v>
      </c>
      <c r="T185" s="240">
        <f t="shared" si="75"/>
        <v>0</v>
      </c>
      <c r="U185" s="240">
        <f t="shared" si="75"/>
        <v>0</v>
      </c>
      <c r="V185" s="240">
        <f t="shared" si="75"/>
        <v>0</v>
      </c>
      <c r="W185" s="240">
        <f t="shared" si="75"/>
        <v>0</v>
      </c>
      <c r="X185" s="240">
        <f t="shared" si="75"/>
        <v>0</v>
      </c>
      <c r="Y185" s="240">
        <f t="shared" si="75"/>
        <v>0</v>
      </c>
      <c r="Z185" s="240">
        <f t="shared" si="75"/>
        <v>0</v>
      </c>
      <c r="AA185" s="240">
        <f>IFERROR(AA183/AA73,0)</f>
        <v>0</v>
      </c>
    </row>
    <row r="186" spans="1:27" s="1" customFormat="1" ht="15" hidden="1" thickBot="1" x14ac:dyDescent="0.35">
      <c r="A186" s="118"/>
      <c r="B186" s="288" t="s">
        <v>139</v>
      </c>
      <c r="C186" s="119">
        <f>C184+C185</f>
        <v>0</v>
      </c>
      <c r="D186" s="119">
        <f t="shared" ref="D186:N186" si="76">D184+D185</f>
        <v>0.98496183483450772</v>
      </c>
      <c r="E186" s="120">
        <f t="shared" si="76"/>
        <v>0.86691032263684265</v>
      </c>
      <c r="F186" s="120">
        <f t="shared" si="76"/>
        <v>0.81706153813360605</v>
      </c>
      <c r="G186" s="120">
        <f t="shared" si="76"/>
        <v>0.64625083101493963</v>
      </c>
      <c r="H186" s="120">
        <f t="shared" si="76"/>
        <v>0.70458656217982885</v>
      </c>
      <c r="I186" s="120">
        <f t="shared" si="76"/>
        <v>0.47033490367792952</v>
      </c>
      <c r="J186" s="120">
        <f t="shared" si="76"/>
        <v>0.62601940229805197</v>
      </c>
      <c r="K186" s="120">
        <f t="shared" si="76"/>
        <v>0</v>
      </c>
      <c r="L186" s="120">
        <f t="shared" si="76"/>
        <v>0</v>
      </c>
      <c r="M186" s="121">
        <f t="shared" si="76"/>
        <v>0</v>
      </c>
      <c r="N186" s="121">
        <f t="shared" si="76"/>
        <v>0</v>
      </c>
      <c r="O186" s="241">
        <f>O184+O185</f>
        <v>0</v>
      </c>
      <c r="P186" s="241">
        <f t="shared" ref="P186:Z186" si="77">P184+P185</f>
        <v>0</v>
      </c>
      <c r="Q186" s="242">
        <f t="shared" si="77"/>
        <v>0</v>
      </c>
      <c r="R186" s="242">
        <f t="shared" si="77"/>
        <v>0</v>
      </c>
      <c r="S186" s="242">
        <f t="shared" si="77"/>
        <v>0</v>
      </c>
      <c r="T186" s="242">
        <f t="shared" si="77"/>
        <v>0</v>
      </c>
      <c r="U186" s="242">
        <f t="shared" si="77"/>
        <v>0</v>
      </c>
      <c r="V186" s="242">
        <f t="shared" si="77"/>
        <v>0</v>
      </c>
      <c r="W186" s="242">
        <f t="shared" si="77"/>
        <v>0</v>
      </c>
      <c r="X186" s="242">
        <f t="shared" si="77"/>
        <v>0</v>
      </c>
      <c r="Y186" s="243">
        <f t="shared" si="77"/>
        <v>0</v>
      </c>
      <c r="Z186" s="243">
        <f t="shared" si="77"/>
        <v>0</v>
      </c>
      <c r="AA186" s="241">
        <f>AA184+AA185</f>
        <v>0</v>
      </c>
    </row>
    <row r="187" spans="1:27" ht="15" hidden="1" thickBot="1" x14ac:dyDescent="0.35">
      <c r="A187" s="107"/>
      <c r="B187" s="107"/>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c r="AA187" s="110"/>
    </row>
    <row r="188" spans="1:27" ht="15" hidden="1" thickBot="1" x14ac:dyDescent="0.35">
      <c r="A188" s="107"/>
      <c r="B188" s="287" t="s">
        <v>37</v>
      </c>
      <c r="C188" s="158">
        <f>C$4</f>
        <v>44197</v>
      </c>
      <c r="D188" s="158">
        <f t="shared" ref="D188:AA188" si="78">D$4</f>
        <v>44228</v>
      </c>
      <c r="E188" s="158">
        <f t="shared" si="78"/>
        <v>44256</v>
      </c>
      <c r="F188" s="158">
        <f t="shared" si="78"/>
        <v>44287</v>
      </c>
      <c r="G188" s="158">
        <f t="shared" si="78"/>
        <v>44317</v>
      </c>
      <c r="H188" s="158">
        <f t="shared" si="78"/>
        <v>44348</v>
      </c>
      <c r="I188" s="158">
        <f t="shared" si="78"/>
        <v>44378</v>
      </c>
      <c r="J188" s="158">
        <f t="shared" si="78"/>
        <v>44409</v>
      </c>
      <c r="K188" s="158">
        <f t="shared" si="78"/>
        <v>44440</v>
      </c>
      <c r="L188" s="158">
        <f t="shared" si="78"/>
        <v>44470</v>
      </c>
      <c r="M188" s="158">
        <f t="shared" si="78"/>
        <v>44501</v>
      </c>
      <c r="N188" s="158">
        <f t="shared" si="78"/>
        <v>44531</v>
      </c>
      <c r="O188" s="158">
        <f t="shared" si="78"/>
        <v>44562</v>
      </c>
      <c r="P188" s="158">
        <f t="shared" si="78"/>
        <v>44593</v>
      </c>
      <c r="Q188" s="158">
        <f t="shared" si="78"/>
        <v>44621</v>
      </c>
      <c r="R188" s="158">
        <f t="shared" si="78"/>
        <v>44652</v>
      </c>
      <c r="S188" s="158">
        <f t="shared" si="78"/>
        <v>44682</v>
      </c>
      <c r="T188" s="158">
        <f t="shared" si="78"/>
        <v>44713</v>
      </c>
      <c r="U188" s="158">
        <f t="shared" si="78"/>
        <v>44743</v>
      </c>
      <c r="V188" s="158">
        <f t="shared" si="78"/>
        <v>44774</v>
      </c>
      <c r="W188" s="158">
        <f t="shared" si="78"/>
        <v>44805</v>
      </c>
      <c r="X188" s="158">
        <f t="shared" si="78"/>
        <v>44835</v>
      </c>
      <c r="Y188" s="158">
        <f t="shared" si="78"/>
        <v>44866</v>
      </c>
      <c r="Z188" s="158">
        <f t="shared" si="78"/>
        <v>44896</v>
      </c>
      <c r="AA188" s="158">
        <f t="shared" si="78"/>
        <v>44927</v>
      </c>
    </row>
    <row r="189" spans="1:27" hidden="1" x14ac:dyDescent="0.3">
      <c r="A189" s="107"/>
      <c r="B189" s="278" t="s">
        <v>140</v>
      </c>
      <c r="C189" s="122">
        <f>C157*'YTD PROGRAM SUMMARY'!C44</f>
        <v>0</v>
      </c>
      <c r="D189" s="122">
        <f>D157*'YTD PROGRAM SUMMARY'!D44</f>
        <v>4.3343285421436928</v>
      </c>
      <c r="E189" s="122">
        <f>E157*'YTD PROGRAM SUMMARY'!E44</f>
        <v>441.18122163547378</v>
      </c>
      <c r="F189" s="122">
        <f>F157*'YTD PROGRAM SUMMARY'!F44</f>
        <v>1236.2391735693061</v>
      </c>
      <c r="G189" s="122">
        <f>G157*'YTD PROGRAM SUMMARY'!G44</f>
        <v>4159.241424842975</v>
      </c>
      <c r="H189" s="122">
        <f>H157*'YTD PROGRAM SUMMARY'!H44</f>
        <v>8685.6494827126753</v>
      </c>
      <c r="I189" s="122">
        <f>I157*'YTD PROGRAM SUMMARY'!I44</f>
        <v>23631.451069194183</v>
      </c>
      <c r="J189" s="122">
        <f>J157*'YTD PROGRAM SUMMARY'!J44</f>
        <v>17989.034848014511</v>
      </c>
      <c r="K189" s="122">
        <f>K157*'YTD PROGRAM SUMMARY'!K44</f>
        <v>0</v>
      </c>
      <c r="L189" s="122">
        <f>L157*'YTD PROGRAM SUMMARY'!L44</f>
        <v>0</v>
      </c>
      <c r="M189" s="122">
        <f>M157*'YTD PROGRAM SUMMARY'!M44</f>
        <v>0</v>
      </c>
      <c r="N189" s="122">
        <f>N157*'YTD PROGRAM SUMMARY'!N44</f>
        <v>0</v>
      </c>
      <c r="O189" s="244">
        <f>O157*'YTD PROGRAM SUMMARY'!O44</f>
        <v>0</v>
      </c>
      <c r="P189" s="244">
        <f>P157*'YTD PROGRAM SUMMARY'!P44</f>
        <v>0</v>
      </c>
      <c r="Q189" s="244">
        <f>Q157*'YTD PROGRAM SUMMARY'!Q44</f>
        <v>0</v>
      </c>
      <c r="R189" s="244">
        <f>R157*'YTD PROGRAM SUMMARY'!R44</f>
        <v>0</v>
      </c>
      <c r="S189" s="244">
        <f>S157*'YTD PROGRAM SUMMARY'!S44</f>
        <v>0</v>
      </c>
      <c r="T189" s="244">
        <f>T157*'YTD PROGRAM SUMMARY'!T44</f>
        <v>0</v>
      </c>
      <c r="U189" s="244">
        <f>U157*'YTD PROGRAM SUMMARY'!U44</f>
        <v>0</v>
      </c>
      <c r="V189" s="244">
        <f>V157*'YTD PROGRAM SUMMARY'!V44</f>
        <v>0</v>
      </c>
      <c r="W189" s="244">
        <f>W157*'YTD PROGRAM SUMMARY'!W44</f>
        <v>0</v>
      </c>
      <c r="X189" s="244">
        <f>X157*'YTD PROGRAM SUMMARY'!X44</f>
        <v>0</v>
      </c>
      <c r="Y189" s="244">
        <f>Y157*'YTD PROGRAM SUMMARY'!Y44</f>
        <v>0</v>
      </c>
      <c r="Z189" s="244">
        <f>Z157*'YTD PROGRAM SUMMARY'!Z44</f>
        <v>0</v>
      </c>
      <c r="AA189" s="244">
        <f>AA157*'YTD PROGRAM SUMMARY'!AA44</f>
        <v>0</v>
      </c>
    </row>
    <row r="190" spans="1:27" ht="15" hidden="1" thickBot="1" x14ac:dyDescent="0.35">
      <c r="A190" s="107"/>
      <c r="B190" s="268" t="s">
        <v>141</v>
      </c>
      <c r="C190" s="115">
        <f>C176*'YTD PROGRAM SUMMARY'!C44</f>
        <v>0</v>
      </c>
      <c r="D190" s="115">
        <f>D176*'YTD PROGRAM SUMMARY'!D44</f>
        <v>0.42331361522821537</v>
      </c>
      <c r="E190" s="115">
        <f>E176*'YTD PROGRAM SUMMARY'!E44</f>
        <v>44.203049115836599</v>
      </c>
      <c r="F190" s="115">
        <f>F176*'YTD PROGRAM SUMMARY'!F44</f>
        <v>135.97564940230359</v>
      </c>
      <c r="G190" s="115">
        <f>G176*'YTD PROGRAM SUMMARY'!G44</f>
        <v>553.93392035749287</v>
      </c>
      <c r="H190" s="115">
        <f>H176*'YTD PROGRAM SUMMARY'!H44</f>
        <v>1739.3171221155437</v>
      </c>
      <c r="I190" s="115">
        <f>I176*'YTD PROGRAM SUMMARY'!I44</f>
        <v>4349.8739059236786</v>
      </c>
      <c r="J190" s="115">
        <f>J176*'YTD PROGRAM SUMMARY'!J44</f>
        <v>3490.8280463563419</v>
      </c>
      <c r="K190" s="115">
        <f>K176*'YTD PROGRAM SUMMARY'!K44</f>
        <v>0</v>
      </c>
      <c r="L190" s="115">
        <f>L176*'YTD PROGRAM SUMMARY'!L44</f>
        <v>0</v>
      </c>
      <c r="M190" s="115">
        <f>M176*'YTD PROGRAM SUMMARY'!M44</f>
        <v>0</v>
      </c>
      <c r="N190" s="115">
        <f>N176*'YTD PROGRAM SUMMARY'!N44</f>
        <v>0</v>
      </c>
      <c r="O190" s="238">
        <f>O176*'YTD PROGRAM SUMMARY'!O44</f>
        <v>0</v>
      </c>
      <c r="P190" s="238">
        <f>P176*'YTD PROGRAM SUMMARY'!P44</f>
        <v>0</v>
      </c>
      <c r="Q190" s="238">
        <f>Q176*'YTD PROGRAM SUMMARY'!Q44</f>
        <v>0</v>
      </c>
      <c r="R190" s="238">
        <f>R176*'YTD PROGRAM SUMMARY'!R44</f>
        <v>0</v>
      </c>
      <c r="S190" s="238">
        <f>S176*'YTD PROGRAM SUMMARY'!S44</f>
        <v>0</v>
      </c>
      <c r="T190" s="238">
        <f>T176*'YTD PROGRAM SUMMARY'!T44</f>
        <v>0</v>
      </c>
      <c r="U190" s="238">
        <f>U176*'YTD PROGRAM SUMMARY'!U44</f>
        <v>0</v>
      </c>
      <c r="V190" s="238">
        <f>V176*'YTD PROGRAM SUMMARY'!V44</f>
        <v>0</v>
      </c>
      <c r="W190" s="238">
        <f>W176*'YTD PROGRAM SUMMARY'!W44</f>
        <v>0</v>
      </c>
      <c r="X190" s="238">
        <f>X176*'YTD PROGRAM SUMMARY'!X44</f>
        <v>0</v>
      </c>
      <c r="Y190" s="238">
        <f>Y176*'YTD PROGRAM SUMMARY'!Y44</f>
        <v>0</v>
      </c>
      <c r="Z190" s="238">
        <f>Z176*'YTD PROGRAM SUMMARY'!Z44</f>
        <v>0</v>
      </c>
      <c r="AA190" s="238">
        <f>AA176*'YTD PROGRAM SUMMARY'!AA44</f>
        <v>0</v>
      </c>
    </row>
    <row r="191" spans="1:27" hidden="1" x14ac:dyDescent="0.3">
      <c r="A191" s="107"/>
      <c r="B191" s="278" t="s">
        <v>142</v>
      </c>
      <c r="C191" s="116">
        <f t="shared" ref="C191" si="79">IFERROR(C189/C73,0)</f>
        <v>0</v>
      </c>
      <c r="D191" s="116">
        <f t="shared" ref="D191:N191" si="80">IFERROR(D189/D73,0)</f>
        <v>1.3700136820351011E-2</v>
      </c>
      <c r="E191" s="116">
        <f t="shared" si="80"/>
        <v>0.1209694462394983</v>
      </c>
      <c r="F191" s="116">
        <f t="shared" si="80"/>
        <v>0.16481070538357659</v>
      </c>
      <c r="G191" s="116">
        <f t="shared" si="80"/>
        <v>0.31217344781045042</v>
      </c>
      <c r="H191" s="116">
        <f t="shared" si="80"/>
        <v>0.24612621513826152</v>
      </c>
      <c r="I191" s="116">
        <f t="shared" si="80"/>
        <v>0.44732530778744189</v>
      </c>
      <c r="J191" s="116">
        <f t="shared" si="80"/>
        <v>0.31320265113538981</v>
      </c>
      <c r="K191" s="116">
        <f t="shared" si="80"/>
        <v>0</v>
      </c>
      <c r="L191" s="116">
        <f t="shared" si="80"/>
        <v>0</v>
      </c>
      <c r="M191" s="116">
        <f t="shared" si="80"/>
        <v>0</v>
      </c>
      <c r="N191" s="116">
        <f t="shared" si="80"/>
        <v>0</v>
      </c>
      <c r="O191" s="239">
        <f>IFERROR(O189/O73,0)</f>
        <v>0</v>
      </c>
      <c r="P191" s="239">
        <f t="shared" ref="P191:Y191" si="81">IFERROR(P189/P73,0)</f>
        <v>0</v>
      </c>
      <c r="Q191" s="239">
        <f t="shared" si="81"/>
        <v>0</v>
      </c>
      <c r="R191" s="239">
        <f t="shared" si="81"/>
        <v>0</v>
      </c>
      <c r="S191" s="239">
        <f t="shared" si="81"/>
        <v>0</v>
      </c>
      <c r="T191" s="239">
        <f t="shared" si="81"/>
        <v>0</v>
      </c>
      <c r="U191" s="239">
        <f t="shared" si="81"/>
        <v>0</v>
      </c>
      <c r="V191" s="239">
        <f t="shared" si="81"/>
        <v>0</v>
      </c>
      <c r="W191" s="239">
        <f t="shared" si="81"/>
        <v>0</v>
      </c>
      <c r="X191" s="239">
        <f t="shared" si="81"/>
        <v>0</v>
      </c>
      <c r="Y191" s="239">
        <f t="shared" si="81"/>
        <v>0</v>
      </c>
      <c r="Z191" s="239">
        <f>IFERROR(Z189/Z80,0)</f>
        <v>0</v>
      </c>
      <c r="AA191" s="239">
        <f>IFERROR(AA189/AA73,0)</f>
        <v>0</v>
      </c>
    </row>
    <row r="192" spans="1:27" ht="15" hidden="1" thickBot="1" x14ac:dyDescent="0.35">
      <c r="A192" s="107"/>
      <c r="B192" s="268" t="s">
        <v>143</v>
      </c>
      <c r="C192" s="117">
        <f>IFERROR(C190/C73,0)</f>
        <v>0</v>
      </c>
      <c r="D192" s="117">
        <f t="shared" ref="D192:N192" si="82">IFERROR(D190/D73,0)</f>
        <v>1.338028345141472E-3</v>
      </c>
      <c r="E192" s="117">
        <f t="shared" si="82"/>
        <v>1.2120231123658841E-2</v>
      </c>
      <c r="F192" s="117">
        <f t="shared" si="82"/>
        <v>1.8127756482817194E-2</v>
      </c>
      <c r="G192" s="117">
        <f t="shared" si="82"/>
        <v>4.1575721174609725E-2</v>
      </c>
      <c r="H192" s="117">
        <f t="shared" si="82"/>
        <v>4.9287222681909562E-2</v>
      </c>
      <c r="I192" s="117">
        <f t="shared" si="82"/>
        <v>8.2339788534628588E-2</v>
      </c>
      <c r="J192" s="117">
        <f t="shared" si="82"/>
        <v>6.0777946566558223E-2</v>
      </c>
      <c r="K192" s="117">
        <f t="shared" si="82"/>
        <v>0</v>
      </c>
      <c r="L192" s="117">
        <f t="shared" si="82"/>
        <v>0</v>
      </c>
      <c r="M192" s="117">
        <f t="shared" si="82"/>
        <v>0</v>
      </c>
      <c r="N192" s="117">
        <f t="shared" si="82"/>
        <v>0</v>
      </c>
      <c r="O192" s="240">
        <f>IFERROR(O190/O73,0)</f>
        <v>0</v>
      </c>
      <c r="P192" s="240">
        <f t="shared" ref="P192:Y192" si="83">IFERROR(P190/P73,0)</f>
        <v>0</v>
      </c>
      <c r="Q192" s="240">
        <f t="shared" si="83"/>
        <v>0</v>
      </c>
      <c r="R192" s="240">
        <f t="shared" si="83"/>
        <v>0</v>
      </c>
      <c r="S192" s="240">
        <f t="shared" si="83"/>
        <v>0</v>
      </c>
      <c r="T192" s="240">
        <f t="shared" si="83"/>
        <v>0</v>
      </c>
      <c r="U192" s="240">
        <f t="shared" si="83"/>
        <v>0</v>
      </c>
      <c r="V192" s="240">
        <f t="shared" si="83"/>
        <v>0</v>
      </c>
      <c r="W192" s="240">
        <f t="shared" si="83"/>
        <v>0</v>
      </c>
      <c r="X192" s="240">
        <f t="shared" si="83"/>
        <v>0</v>
      </c>
      <c r="Y192" s="240">
        <f t="shared" si="83"/>
        <v>0</v>
      </c>
      <c r="Z192" s="240">
        <f>IFERROR(Z190/Z81,0)</f>
        <v>0</v>
      </c>
      <c r="AA192" s="240">
        <f>IFERROR(AA190/AA73,0)</f>
        <v>0</v>
      </c>
    </row>
    <row r="193" spans="1:27" s="1" customFormat="1" ht="15" hidden="1" thickBot="1" x14ac:dyDescent="0.35">
      <c r="A193" s="118"/>
      <c r="B193" s="288" t="s">
        <v>144</v>
      </c>
      <c r="C193" s="119">
        <f>C191+C192</f>
        <v>0</v>
      </c>
      <c r="D193" s="119">
        <f t="shared" ref="D193:N193" si="84">D191+D192</f>
        <v>1.5038165165492483E-2</v>
      </c>
      <c r="E193" s="120">
        <f t="shared" si="84"/>
        <v>0.13308967736315713</v>
      </c>
      <c r="F193" s="120">
        <f t="shared" si="84"/>
        <v>0.18293846186639379</v>
      </c>
      <c r="G193" s="120">
        <f t="shared" si="84"/>
        <v>0.35374916898506015</v>
      </c>
      <c r="H193" s="120">
        <f t="shared" si="84"/>
        <v>0.2954134378201711</v>
      </c>
      <c r="I193" s="120">
        <f t="shared" si="84"/>
        <v>0.52966509632207048</v>
      </c>
      <c r="J193" s="120">
        <f t="shared" si="84"/>
        <v>0.37398059770194803</v>
      </c>
      <c r="K193" s="120">
        <f t="shared" si="84"/>
        <v>0</v>
      </c>
      <c r="L193" s="120">
        <f t="shared" si="84"/>
        <v>0</v>
      </c>
      <c r="M193" s="121">
        <f t="shared" si="84"/>
        <v>0</v>
      </c>
      <c r="N193" s="121">
        <f t="shared" si="84"/>
        <v>0</v>
      </c>
      <c r="O193" s="241">
        <f>O191+O192</f>
        <v>0</v>
      </c>
      <c r="P193" s="241">
        <f t="shared" ref="P193:X193" si="85">P191+P192</f>
        <v>0</v>
      </c>
      <c r="Q193" s="242">
        <f t="shared" si="85"/>
        <v>0</v>
      </c>
      <c r="R193" s="242">
        <f t="shared" si="85"/>
        <v>0</v>
      </c>
      <c r="S193" s="242">
        <f t="shared" si="85"/>
        <v>0</v>
      </c>
      <c r="T193" s="242">
        <f t="shared" si="85"/>
        <v>0</v>
      </c>
      <c r="U193" s="242">
        <f t="shared" si="85"/>
        <v>0</v>
      </c>
      <c r="V193" s="242">
        <f t="shared" si="85"/>
        <v>0</v>
      </c>
      <c r="W193" s="242">
        <f t="shared" si="85"/>
        <v>0</v>
      </c>
      <c r="X193" s="242">
        <f t="shared" si="85"/>
        <v>0</v>
      </c>
      <c r="Y193" s="243">
        <f>Y191+Y192</f>
        <v>0</v>
      </c>
      <c r="Z193" s="243">
        <f>Z191+Z192</f>
        <v>0</v>
      </c>
      <c r="AA193" s="241">
        <f>AA191+AA192</f>
        <v>0</v>
      </c>
    </row>
    <row r="194" spans="1:27" hidden="1" x14ac:dyDescent="0.3">
      <c r="A194" s="107"/>
      <c r="B194" s="107" t="s">
        <v>145</v>
      </c>
      <c r="C194" s="123">
        <f>C186+C193</f>
        <v>0</v>
      </c>
      <c r="D194" s="123">
        <f t="shared" ref="D194:N194" si="86">D186+D193</f>
        <v>1.0000000000000002</v>
      </c>
      <c r="E194" s="123">
        <f t="shared" si="86"/>
        <v>0.99999999999999978</v>
      </c>
      <c r="F194" s="123">
        <f t="shared" si="86"/>
        <v>0.99999999999999978</v>
      </c>
      <c r="G194" s="123">
        <f t="shared" si="86"/>
        <v>0.99999999999999978</v>
      </c>
      <c r="H194" s="123">
        <f t="shared" si="86"/>
        <v>1</v>
      </c>
      <c r="I194" s="123">
        <f t="shared" si="86"/>
        <v>1</v>
      </c>
      <c r="J194" s="123">
        <f t="shared" si="86"/>
        <v>1</v>
      </c>
      <c r="K194" s="123">
        <f t="shared" si="86"/>
        <v>0</v>
      </c>
      <c r="L194" s="123">
        <f t="shared" si="86"/>
        <v>0</v>
      </c>
      <c r="M194" s="123">
        <f t="shared" si="86"/>
        <v>0</v>
      </c>
      <c r="N194" s="123">
        <f t="shared" si="86"/>
        <v>0</v>
      </c>
      <c r="O194" s="245">
        <f>O186+O193</f>
        <v>0</v>
      </c>
      <c r="P194" s="245">
        <f t="shared" ref="P194:Z194" si="87">P186+P193</f>
        <v>0</v>
      </c>
      <c r="Q194" s="245">
        <f t="shared" si="87"/>
        <v>0</v>
      </c>
      <c r="R194" s="245">
        <f t="shared" si="87"/>
        <v>0</v>
      </c>
      <c r="S194" s="245">
        <f t="shared" si="87"/>
        <v>0</v>
      </c>
      <c r="T194" s="245">
        <f t="shared" si="87"/>
        <v>0</v>
      </c>
      <c r="U194" s="245">
        <f t="shared" si="87"/>
        <v>0</v>
      </c>
      <c r="V194" s="245">
        <f t="shared" si="87"/>
        <v>0</v>
      </c>
      <c r="W194" s="245">
        <f t="shared" si="87"/>
        <v>0</v>
      </c>
      <c r="X194" s="245">
        <f t="shared" si="87"/>
        <v>0</v>
      </c>
      <c r="Y194" s="245">
        <f t="shared" si="87"/>
        <v>0</v>
      </c>
      <c r="Z194" s="245">
        <f t="shared" si="87"/>
        <v>0</v>
      </c>
      <c r="AA194" s="245">
        <f>AA186+AA193</f>
        <v>0</v>
      </c>
    </row>
    <row r="195" spans="1:27" hidden="1" x14ac:dyDescent="0.3">
      <c r="A195" s="107"/>
      <c r="B195" s="107"/>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row>
    <row r="196" spans="1:27" s="114" customFormat="1" hidden="1" x14ac:dyDescent="0.3">
      <c r="A196" s="107"/>
      <c r="B196" s="107" t="s">
        <v>146</v>
      </c>
      <c r="C196" s="124">
        <f t="shared" ref="C196" si="88">SUM(C182:C183)</f>
        <v>0</v>
      </c>
      <c r="D196" s="124">
        <f t="shared" ref="D196:N196" si="89">SUM(D182:D183)</f>
        <v>311.6135444212336</v>
      </c>
      <c r="E196" s="125">
        <f t="shared" si="89"/>
        <v>3161.6624451773732</v>
      </c>
      <c r="F196" s="125">
        <f t="shared" si="89"/>
        <v>6128.749211446614</v>
      </c>
      <c r="G196" s="125">
        <f t="shared" si="89"/>
        <v>8610.3198271642141</v>
      </c>
      <c r="H196" s="125">
        <f t="shared" si="89"/>
        <v>24864.445690540266</v>
      </c>
      <c r="I196" s="125">
        <f t="shared" si="89"/>
        <v>24847.009701674611</v>
      </c>
      <c r="J196" s="125">
        <f t="shared" si="89"/>
        <v>35955.905234674428</v>
      </c>
      <c r="K196" s="125">
        <f t="shared" si="89"/>
        <v>0</v>
      </c>
      <c r="L196" s="125">
        <f t="shared" si="89"/>
        <v>0</v>
      </c>
      <c r="M196" s="126">
        <f t="shared" si="89"/>
        <v>0</v>
      </c>
      <c r="N196" s="126">
        <f t="shared" si="89"/>
        <v>0</v>
      </c>
      <c r="O196" s="251">
        <f t="shared" ref="O196:P196" si="90">SUM(O182:O183)</f>
        <v>0</v>
      </c>
      <c r="P196" s="251">
        <f t="shared" si="90"/>
        <v>0</v>
      </c>
      <c r="Q196" s="252">
        <f>SUM(Q182:Q183)</f>
        <v>0</v>
      </c>
      <c r="R196" s="252">
        <f t="shared" ref="R196:AA196" si="91">SUM(R182:R183)</f>
        <v>0</v>
      </c>
      <c r="S196" s="252">
        <f t="shared" si="91"/>
        <v>0</v>
      </c>
      <c r="T196" s="252">
        <f t="shared" si="91"/>
        <v>0</v>
      </c>
      <c r="U196" s="252">
        <f t="shared" si="91"/>
        <v>0</v>
      </c>
      <c r="V196" s="252">
        <f t="shared" si="91"/>
        <v>0</v>
      </c>
      <c r="W196" s="252">
        <f t="shared" si="91"/>
        <v>0</v>
      </c>
      <c r="X196" s="252">
        <f t="shared" si="91"/>
        <v>0</v>
      </c>
      <c r="Y196" s="253">
        <f t="shared" si="91"/>
        <v>0</v>
      </c>
      <c r="Z196" s="253">
        <f t="shared" si="91"/>
        <v>0</v>
      </c>
      <c r="AA196" s="251">
        <f t="shared" si="91"/>
        <v>0</v>
      </c>
    </row>
    <row r="197" spans="1:27" s="114" customFormat="1" hidden="1" x14ac:dyDescent="0.3">
      <c r="A197" s="107"/>
      <c r="B197" s="107" t="s">
        <v>147</v>
      </c>
      <c r="C197" s="124">
        <f t="shared" ref="C197" si="92">SUM(C189:C190)</f>
        <v>0</v>
      </c>
      <c r="D197" s="124">
        <f t="shared" ref="D197:N197" si="93">SUM(D189:D190)</f>
        <v>4.7576421573719081</v>
      </c>
      <c r="E197" s="125">
        <f t="shared" si="93"/>
        <v>485.3842707513104</v>
      </c>
      <c r="F197" s="125">
        <f t="shared" si="93"/>
        <v>1372.2148229716097</v>
      </c>
      <c r="G197" s="125">
        <f t="shared" si="93"/>
        <v>4713.1753452004677</v>
      </c>
      <c r="H197" s="125">
        <f t="shared" si="93"/>
        <v>10424.96660482822</v>
      </c>
      <c r="I197" s="125">
        <f t="shared" si="93"/>
        <v>27981.324975117863</v>
      </c>
      <c r="J197" s="125">
        <f t="shared" si="93"/>
        <v>21479.862894370854</v>
      </c>
      <c r="K197" s="125">
        <f t="shared" si="93"/>
        <v>0</v>
      </c>
      <c r="L197" s="125">
        <f t="shared" si="93"/>
        <v>0</v>
      </c>
      <c r="M197" s="126">
        <f t="shared" si="93"/>
        <v>0</v>
      </c>
      <c r="N197" s="126">
        <f t="shared" si="93"/>
        <v>0</v>
      </c>
      <c r="O197" s="251">
        <f t="shared" ref="O197:P197" si="94">SUM(O189:O190)</f>
        <v>0</v>
      </c>
      <c r="P197" s="251">
        <f t="shared" si="94"/>
        <v>0</v>
      </c>
      <c r="Q197" s="252">
        <f>SUM(Q189:Q190)</f>
        <v>0</v>
      </c>
      <c r="R197" s="252">
        <f t="shared" ref="R197:AA197" si="95">SUM(R189:R190)</f>
        <v>0</v>
      </c>
      <c r="S197" s="252">
        <f t="shared" si="95"/>
        <v>0</v>
      </c>
      <c r="T197" s="252">
        <f t="shared" si="95"/>
        <v>0</v>
      </c>
      <c r="U197" s="252">
        <f t="shared" si="95"/>
        <v>0</v>
      </c>
      <c r="V197" s="252">
        <f t="shared" si="95"/>
        <v>0</v>
      </c>
      <c r="W197" s="252">
        <f t="shared" si="95"/>
        <v>0</v>
      </c>
      <c r="X197" s="252">
        <f t="shared" si="95"/>
        <v>0</v>
      </c>
      <c r="Y197" s="253">
        <f t="shared" si="95"/>
        <v>0</v>
      </c>
      <c r="Z197" s="253">
        <f t="shared" si="95"/>
        <v>0</v>
      </c>
      <c r="AA197" s="251">
        <f t="shared" si="95"/>
        <v>0</v>
      </c>
    </row>
    <row r="198" spans="1:27" s="114" customFormat="1" hidden="1" x14ac:dyDescent="0.3">
      <c r="A198" s="107"/>
      <c r="B198" s="107" t="s">
        <v>134</v>
      </c>
      <c r="C198" s="127">
        <f t="shared" ref="C198" si="96">SUM(C196:C197)</f>
        <v>0</v>
      </c>
      <c r="D198" s="127">
        <f t="shared" ref="D198:N198" si="97">SUM(D196:D197)</f>
        <v>316.37118657860549</v>
      </c>
      <c r="E198" s="127">
        <f t="shared" si="97"/>
        <v>3647.0467159286836</v>
      </c>
      <c r="F198" s="127">
        <f t="shared" si="97"/>
        <v>7500.9640344182235</v>
      </c>
      <c r="G198" s="127">
        <f t="shared" si="97"/>
        <v>13323.495172364681</v>
      </c>
      <c r="H198" s="127">
        <f t="shared" si="97"/>
        <v>35289.412295368486</v>
      </c>
      <c r="I198" s="127">
        <f t="shared" si="97"/>
        <v>52828.334676792474</v>
      </c>
      <c r="J198" s="127">
        <f t="shared" si="97"/>
        <v>57435.768129045282</v>
      </c>
      <c r="K198" s="127">
        <f t="shared" si="97"/>
        <v>0</v>
      </c>
      <c r="L198" s="127">
        <f t="shared" si="97"/>
        <v>0</v>
      </c>
      <c r="M198" s="128">
        <f t="shared" si="97"/>
        <v>0</v>
      </c>
      <c r="N198" s="128">
        <f t="shared" si="97"/>
        <v>0</v>
      </c>
      <c r="O198" s="254">
        <f t="shared" ref="O198:Q198" si="98">SUM(O196:O197)</f>
        <v>0</v>
      </c>
      <c r="P198" s="254">
        <f t="shared" si="98"/>
        <v>0</v>
      </c>
      <c r="Q198" s="254">
        <f t="shared" si="98"/>
        <v>0</v>
      </c>
      <c r="R198" s="254">
        <f>SUM(R196:R197)</f>
        <v>0</v>
      </c>
      <c r="S198" s="254">
        <f t="shared" ref="S198:X198" si="99">SUM(S196:S197)</f>
        <v>0</v>
      </c>
      <c r="T198" s="254">
        <f t="shared" si="99"/>
        <v>0</v>
      </c>
      <c r="U198" s="254">
        <f t="shared" si="99"/>
        <v>0</v>
      </c>
      <c r="V198" s="254">
        <f t="shared" si="99"/>
        <v>0</v>
      </c>
      <c r="W198" s="254">
        <f t="shared" si="99"/>
        <v>0</v>
      </c>
      <c r="X198" s="254">
        <f t="shared" si="99"/>
        <v>0</v>
      </c>
      <c r="Y198" s="255">
        <f>SUM(Y196:Y197)</f>
        <v>0</v>
      </c>
      <c r="Z198" s="255">
        <f t="shared" ref="Z198:AA198" si="100">SUM(Z196:Z197)</f>
        <v>0</v>
      </c>
      <c r="AA198" s="254">
        <f t="shared" si="100"/>
        <v>0</v>
      </c>
    </row>
    <row r="199" spans="1:27" hidden="1" x14ac:dyDescent="0.3"/>
  </sheetData>
  <mergeCells count="16">
    <mergeCell ref="A92:A105"/>
    <mergeCell ref="A77:A90"/>
    <mergeCell ref="A4:A19"/>
    <mergeCell ref="A22:A37"/>
    <mergeCell ref="A40:A55"/>
    <mergeCell ref="A58:A74"/>
    <mergeCell ref="A107:A122"/>
    <mergeCell ref="B107:N107"/>
    <mergeCell ref="B108:N108"/>
    <mergeCell ref="O108:Z108"/>
    <mergeCell ref="O107:Z107"/>
    <mergeCell ref="A126:A139"/>
    <mergeCell ref="A142:A158"/>
    <mergeCell ref="A161:A177"/>
    <mergeCell ref="C125:N125"/>
    <mergeCell ref="O125:Z12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C199"/>
  <sheetViews>
    <sheetView zoomScale="80" zoomScaleNormal="80" workbookViewId="0">
      <selection activeCell="H41" sqref="H41"/>
    </sheetView>
  </sheetViews>
  <sheetFormatPr defaultRowHeight="14.4" x14ac:dyDescent="0.3"/>
  <cols>
    <col min="1" max="1" width="9.109375" customWidth="1"/>
    <col min="2" max="2" width="24.88671875" customWidth="1"/>
    <col min="3" max="3" width="15.88671875" bestFit="1" customWidth="1"/>
    <col min="4" max="10" width="13.88671875" customWidth="1"/>
    <col min="11" max="11" width="15.109375" customWidth="1"/>
    <col min="12" max="16" width="14.109375" bestFit="1" customWidth="1"/>
    <col min="17" max="27" width="14.109375" customWidth="1"/>
    <col min="28" max="29" width="10.5546875" bestFit="1"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130">
        <f>' 1M - RES'!C2</f>
        <v>0.85</v>
      </c>
      <c r="D2" s="74">
        <f>C2</f>
        <v>0.85</v>
      </c>
      <c r="E2" s="74">
        <f t="shared" ref="E2:AA2" si="0">D2</f>
        <v>0.85</v>
      </c>
      <c r="F2" s="74">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5" thickBot="1" x14ac:dyDescent="0.35">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9" ht="15.75" customHeight="1" thickBot="1" x14ac:dyDescent="0.35">
      <c r="A4" s="779" t="s">
        <v>14</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20</v>
      </c>
      <c r="C5" s="3">
        <f>'BIZ kWh ENTRY'!AY164</f>
        <v>0</v>
      </c>
      <c r="D5" s="3">
        <f>'BIZ kWh ENTRY'!AZ164</f>
        <v>0</v>
      </c>
      <c r="E5" s="3">
        <f>'BIZ kWh ENTRY'!BA164</f>
        <v>274837</v>
      </c>
      <c r="F5" s="3">
        <f>'BIZ kWh ENTRY'!BB164</f>
        <v>0</v>
      </c>
      <c r="G5" s="3">
        <f>'BIZ kWh ENTRY'!BC164</f>
        <v>0</v>
      </c>
      <c r="H5" s="3">
        <f>'BIZ kWh ENTRY'!BD164</f>
        <v>0</v>
      </c>
      <c r="I5" s="3">
        <f>'BIZ kWh ENTRY'!BE164</f>
        <v>0</v>
      </c>
      <c r="J5" s="3">
        <f>'BIZ kWh ENTRY'!BF164</f>
        <v>0</v>
      </c>
      <c r="K5" s="3">
        <f>'BIZ kWh ENTRY'!BG164</f>
        <v>0</v>
      </c>
      <c r="L5" s="3">
        <f>'BIZ kWh ENTRY'!BH164</f>
        <v>475656</v>
      </c>
      <c r="M5" s="3">
        <f>'BIZ kWh ENTRY'!BI164</f>
        <v>82715.382100123534</v>
      </c>
      <c r="N5" s="3">
        <f>'BIZ kWh ENTRY'!BJ164</f>
        <v>313851.47306010791</v>
      </c>
      <c r="O5" s="170"/>
      <c r="P5" s="170"/>
      <c r="Q5" s="170"/>
      <c r="R5" s="170"/>
      <c r="S5" s="170"/>
      <c r="T5" s="170"/>
      <c r="U5" s="170"/>
      <c r="V5" s="170"/>
      <c r="W5" s="170"/>
      <c r="X5" s="170"/>
      <c r="Y5" s="170"/>
      <c r="Z5" s="170"/>
      <c r="AA5" s="170"/>
    </row>
    <row r="6" spans="1:29" x14ac:dyDescent="0.3">
      <c r="A6" s="780"/>
      <c r="B6" s="12" t="s">
        <v>0</v>
      </c>
      <c r="C6" s="3">
        <f>'BIZ kWh ENTRY'!AY165</f>
        <v>0</v>
      </c>
      <c r="D6" s="3">
        <f>'BIZ kWh ENTRY'!AZ165</f>
        <v>0</v>
      </c>
      <c r="E6" s="3">
        <f>'BIZ kWh ENTRY'!BA165</f>
        <v>0</v>
      </c>
      <c r="F6" s="3">
        <f>'BIZ kWh ENTRY'!BB165</f>
        <v>0</v>
      </c>
      <c r="G6" s="3">
        <f>'BIZ kWh ENTRY'!BC165</f>
        <v>0</v>
      </c>
      <c r="H6" s="3">
        <f>'BIZ kWh ENTRY'!BD165</f>
        <v>0</v>
      </c>
      <c r="I6" s="3">
        <f>'BIZ kWh ENTRY'!BE165</f>
        <v>0</v>
      </c>
      <c r="J6" s="3">
        <f>'BIZ kWh ENTRY'!BF165</f>
        <v>0</v>
      </c>
      <c r="K6" s="3">
        <f>'BIZ kWh ENTRY'!BG165</f>
        <v>0</v>
      </c>
      <c r="L6" s="3">
        <f>'BIZ kWh ENTRY'!BH165</f>
        <v>0</v>
      </c>
      <c r="M6" s="3">
        <f>'BIZ kWh ENTRY'!BI165</f>
        <v>0</v>
      </c>
      <c r="N6" s="3">
        <f>'BIZ kWh ENTRY'!BJ165</f>
        <v>0</v>
      </c>
      <c r="O6" s="170"/>
      <c r="P6" s="170"/>
      <c r="Q6" s="170"/>
      <c r="R6" s="170"/>
      <c r="S6" s="170"/>
      <c r="T6" s="170"/>
      <c r="U6" s="170"/>
      <c r="V6" s="170"/>
      <c r="W6" s="170"/>
      <c r="X6" s="170"/>
      <c r="Y6" s="170"/>
      <c r="Z6" s="170"/>
      <c r="AA6" s="170"/>
    </row>
    <row r="7" spans="1:29" x14ac:dyDescent="0.3">
      <c r="A7" s="780"/>
      <c r="B7" s="11" t="s">
        <v>21</v>
      </c>
      <c r="C7" s="3">
        <f>'BIZ kWh ENTRY'!AY166</f>
        <v>0</v>
      </c>
      <c r="D7" s="3">
        <f>'BIZ kWh ENTRY'!AZ166</f>
        <v>0</v>
      </c>
      <c r="E7" s="3">
        <f>'BIZ kWh ENTRY'!BA166</f>
        <v>0</v>
      </c>
      <c r="F7" s="3">
        <f>'BIZ kWh ENTRY'!BB166</f>
        <v>0</v>
      </c>
      <c r="G7" s="3">
        <f>'BIZ kWh ENTRY'!BC166</f>
        <v>0</v>
      </c>
      <c r="H7" s="3">
        <f>'BIZ kWh ENTRY'!BD166</f>
        <v>0</v>
      </c>
      <c r="I7" s="3">
        <f>'BIZ kWh ENTRY'!BE166</f>
        <v>0</v>
      </c>
      <c r="J7" s="3">
        <f>'BIZ kWh ENTRY'!BF166</f>
        <v>0</v>
      </c>
      <c r="K7" s="3">
        <f>'BIZ kWh ENTRY'!BG166</f>
        <v>0</v>
      </c>
      <c r="L7" s="3">
        <f>'BIZ kWh ENTRY'!BH166</f>
        <v>0</v>
      </c>
      <c r="M7" s="3">
        <f>'BIZ kWh ENTRY'!BI166</f>
        <v>131.24625629043791</v>
      </c>
      <c r="N7" s="3">
        <f>'BIZ kWh ENTRY'!BJ166</f>
        <v>609.91520306414304</v>
      </c>
      <c r="O7" s="170"/>
      <c r="P7" s="170"/>
      <c r="Q7" s="170"/>
      <c r="R7" s="170"/>
      <c r="S7" s="170"/>
      <c r="T7" s="170"/>
      <c r="U7" s="170"/>
      <c r="V7" s="170"/>
      <c r="W7" s="170"/>
      <c r="X7" s="170"/>
      <c r="Y7" s="170"/>
      <c r="Z7" s="170"/>
      <c r="AA7" s="170"/>
    </row>
    <row r="8" spans="1:29" x14ac:dyDescent="0.3">
      <c r="A8" s="780"/>
      <c r="B8" s="11" t="s">
        <v>1</v>
      </c>
      <c r="C8" s="3">
        <f>'BIZ kWh ENTRY'!AY167</f>
        <v>0</v>
      </c>
      <c r="D8" s="3">
        <f>'BIZ kWh ENTRY'!AZ167</f>
        <v>0</v>
      </c>
      <c r="E8" s="3">
        <f>'BIZ kWh ENTRY'!BA167</f>
        <v>0</v>
      </c>
      <c r="F8" s="3">
        <f>'BIZ kWh ENTRY'!BB167</f>
        <v>0</v>
      </c>
      <c r="G8" s="3">
        <f>'BIZ kWh ENTRY'!BC167</f>
        <v>0</v>
      </c>
      <c r="H8" s="3">
        <f>'BIZ kWh ENTRY'!BD167</f>
        <v>102963</v>
      </c>
      <c r="I8" s="3">
        <f>'BIZ kWh ENTRY'!BE167</f>
        <v>0</v>
      </c>
      <c r="J8" s="3">
        <f>'BIZ kWh ENTRY'!BF167</f>
        <v>0</v>
      </c>
      <c r="K8" s="3">
        <f>'BIZ kWh ENTRY'!BG167</f>
        <v>0</v>
      </c>
      <c r="L8" s="3">
        <f>'BIZ kWh ENTRY'!BH167</f>
        <v>393178</v>
      </c>
      <c r="M8" s="3">
        <f>'BIZ kWh ENTRY'!BI167</f>
        <v>283079.78349025355</v>
      </c>
      <c r="N8" s="3">
        <f>'BIZ kWh ENTRY'!BJ167</f>
        <v>1258794.2478997973</v>
      </c>
      <c r="O8" s="170"/>
      <c r="P8" s="170"/>
      <c r="Q8" s="170"/>
      <c r="R8" s="170"/>
      <c r="S8" s="170"/>
      <c r="T8" s="170"/>
      <c r="U8" s="170"/>
      <c r="V8" s="170"/>
      <c r="W8" s="170"/>
      <c r="X8" s="170"/>
      <c r="Y8" s="170"/>
      <c r="Z8" s="170"/>
      <c r="AA8" s="170"/>
    </row>
    <row r="9" spans="1:29" x14ac:dyDescent="0.3">
      <c r="A9" s="780"/>
      <c r="B9" s="12" t="s">
        <v>22</v>
      </c>
      <c r="C9" s="3">
        <f>'BIZ kWh ENTRY'!AY168</f>
        <v>0</v>
      </c>
      <c r="D9" s="3">
        <f>'BIZ kWh ENTRY'!AZ168</f>
        <v>0</v>
      </c>
      <c r="E9" s="3">
        <f>'BIZ kWh ENTRY'!BA168</f>
        <v>0</v>
      </c>
      <c r="F9" s="3">
        <f>'BIZ kWh ENTRY'!BB168</f>
        <v>0</v>
      </c>
      <c r="G9" s="3">
        <f>'BIZ kWh ENTRY'!BC168</f>
        <v>0</v>
      </c>
      <c r="H9" s="3">
        <f>'BIZ kWh ENTRY'!BD168</f>
        <v>0</v>
      </c>
      <c r="I9" s="3">
        <f>'BIZ kWh ENTRY'!BE168</f>
        <v>0</v>
      </c>
      <c r="J9" s="3">
        <f>'BIZ kWh ENTRY'!BF168</f>
        <v>0</v>
      </c>
      <c r="K9" s="3">
        <f>'BIZ kWh ENTRY'!BG168</f>
        <v>0</v>
      </c>
      <c r="L9" s="3">
        <f>'BIZ kWh ENTRY'!BH168</f>
        <v>0</v>
      </c>
      <c r="M9" s="3">
        <f>'BIZ kWh ENTRY'!BI168</f>
        <v>0</v>
      </c>
      <c r="N9" s="3">
        <f>'BIZ kWh ENTRY'!BJ168</f>
        <v>0</v>
      </c>
      <c r="O9" s="170"/>
      <c r="P9" s="170"/>
      <c r="Q9" s="170"/>
      <c r="R9" s="170"/>
      <c r="S9" s="170"/>
      <c r="T9" s="170"/>
      <c r="U9" s="170"/>
      <c r="V9" s="170"/>
      <c r="W9" s="170"/>
      <c r="X9" s="170"/>
      <c r="Y9" s="170"/>
      <c r="Z9" s="170"/>
      <c r="AA9" s="170"/>
    </row>
    <row r="10" spans="1:29" x14ac:dyDescent="0.3">
      <c r="A10" s="780"/>
      <c r="B10" s="11" t="s">
        <v>9</v>
      </c>
      <c r="C10" s="3">
        <f>'BIZ kWh ENTRY'!AY169</f>
        <v>0</v>
      </c>
      <c r="D10" s="3">
        <f>'BIZ kWh ENTRY'!AZ169</f>
        <v>0</v>
      </c>
      <c r="E10" s="3">
        <f>'BIZ kWh ENTRY'!BA169</f>
        <v>0</v>
      </c>
      <c r="F10" s="3">
        <f>'BIZ kWh ENTRY'!BB169</f>
        <v>0</v>
      </c>
      <c r="G10" s="3">
        <f>'BIZ kWh ENTRY'!BC169</f>
        <v>0</v>
      </c>
      <c r="H10" s="3">
        <f>'BIZ kWh ENTRY'!BD169</f>
        <v>0</v>
      </c>
      <c r="I10" s="3">
        <f>'BIZ kWh ENTRY'!BE169</f>
        <v>0</v>
      </c>
      <c r="J10" s="3">
        <f>'BIZ kWh ENTRY'!BF169</f>
        <v>0</v>
      </c>
      <c r="K10" s="3">
        <f>'BIZ kWh ENTRY'!BG169</f>
        <v>0</v>
      </c>
      <c r="L10" s="3">
        <f>'BIZ kWh ENTRY'!BH169</f>
        <v>0</v>
      </c>
      <c r="M10" s="3">
        <f>'BIZ kWh ENTRY'!BI169</f>
        <v>0</v>
      </c>
      <c r="N10" s="3">
        <f>'BIZ kWh ENTRY'!BJ169</f>
        <v>0</v>
      </c>
      <c r="O10" s="170"/>
      <c r="P10" s="170"/>
      <c r="Q10" s="170"/>
      <c r="R10" s="170"/>
      <c r="S10" s="170"/>
      <c r="T10" s="170"/>
      <c r="U10" s="170"/>
      <c r="V10" s="170"/>
      <c r="W10" s="170"/>
      <c r="X10" s="170"/>
      <c r="Y10" s="170"/>
      <c r="Z10" s="170"/>
      <c r="AA10" s="170"/>
    </row>
    <row r="11" spans="1:29" x14ac:dyDescent="0.3">
      <c r="A11" s="780"/>
      <c r="B11" s="11" t="s">
        <v>3</v>
      </c>
      <c r="C11" s="3">
        <f>'BIZ kWh ENTRY'!AY170</f>
        <v>0</v>
      </c>
      <c r="D11" s="3">
        <f>'BIZ kWh ENTRY'!AZ170</f>
        <v>0</v>
      </c>
      <c r="E11" s="3">
        <f>'BIZ kWh ENTRY'!BA170</f>
        <v>0</v>
      </c>
      <c r="F11" s="3">
        <f>'BIZ kWh ENTRY'!BB170</f>
        <v>75176</v>
      </c>
      <c r="G11" s="3">
        <f>'BIZ kWh ENTRY'!BC170</f>
        <v>10180</v>
      </c>
      <c r="H11" s="3">
        <f>'BIZ kWh ENTRY'!BD170</f>
        <v>0</v>
      </c>
      <c r="I11" s="3">
        <f>'BIZ kWh ENTRY'!BE170</f>
        <v>0</v>
      </c>
      <c r="J11" s="3">
        <f>'BIZ kWh ENTRY'!BF170</f>
        <v>0</v>
      </c>
      <c r="K11" s="3">
        <f>'BIZ kWh ENTRY'!BG170</f>
        <v>0</v>
      </c>
      <c r="L11" s="3">
        <f>'BIZ kWh ENTRY'!BH170</f>
        <v>0</v>
      </c>
      <c r="M11" s="3">
        <f>'BIZ kWh ENTRY'!BI170</f>
        <v>106487.35456620435</v>
      </c>
      <c r="N11" s="3">
        <f>'BIZ kWh ENTRY'!BJ170</f>
        <v>506699.76180573791</v>
      </c>
      <c r="O11" s="170"/>
      <c r="P11" s="170"/>
      <c r="Q11" s="170"/>
      <c r="R11" s="170"/>
      <c r="S11" s="170"/>
      <c r="T11" s="170"/>
      <c r="U11" s="170"/>
      <c r="V11" s="170"/>
      <c r="W11" s="170"/>
      <c r="X11" s="170"/>
      <c r="Y11" s="170"/>
      <c r="Z11" s="170"/>
      <c r="AA11" s="170"/>
    </row>
    <row r="12" spans="1:29" x14ac:dyDescent="0.3">
      <c r="A12" s="780"/>
      <c r="B12" s="11" t="s">
        <v>4</v>
      </c>
      <c r="C12" s="3">
        <f>'BIZ kWh ENTRY'!AY171</f>
        <v>0</v>
      </c>
      <c r="D12" s="3">
        <f>'BIZ kWh ENTRY'!AZ171</f>
        <v>94389</v>
      </c>
      <c r="E12" s="3">
        <f>'BIZ kWh ENTRY'!BA171</f>
        <v>3335</v>
      </c>
      <c r="F12" s="3">
        <f>'BIZ kWh ENTRY'!BB171</f>
        <v>41560</v>
      </c>
      <c r="G12" s="3">
        <f>'BIZ kWh ENTRY'!BC171</f>
        <v>6239</v>
      </c>
      <c r="H12" s="3">
        <f>'BIZ kWh ENTRY'!BD171</f>
        <v>11360</v>
      </c>
      <c r="I12" s="3">
        <f>'BIZ kWh ENTRY'!BE171</f>
        <v>537995</v>
      </c>
      <c r="J12" s="3">
        <f>'BIZ kWh ENTRY'!BF171</f>
        <v>22149</v>
      </c>
      <c r="K12" s="3">
        <f>'BIZ kWh ENTRY'!BG171</f>
        <v>0</v>
      </c>
      <c r="L12" s="3">
        <f>'BIZ kWh ENTRY'!BH171</f>
        <v>33292</v>
      </c>
      <c r="M12" s="3">
        <f>'BIZ kWh ENTRY'!BI171</f>
        <v>163311.13049526076</v>
      </c>
      <c r="N12" s="3">
        <f>'BIZ kWh ENTRY'!BJ171</f>
        <v>651201.45904384553</v>
      </c>
      <c r="O12" s="170"/>
      <c r="P12" s="170"/>
      <c r="Q12" s="170"/>
      <c r="R12" s="170"/>
      <c r="S12" s="170"/>
      <c r="T12" s="170"/>
      <c r="U12" s="170"/>
      <c r="V12" s="170"/>
      <c r="W12" s="170"/>
      <c r="X12" s="170"/>
      <c r="Y12" s="170"/>
      <c r="Z12" s="170"/>
      <c r="AA12" s="170"/>
    </row>
    <row r="13" spans="1:29" x14ac:dyDescent="0.3">
      <c r="A13" s="780"/>
      <c r="B13" s="11" t="s">
        <v>5</v>
      </c>
      <c r="C13" s="3">
        <f>'BIZ kWh ENTRY'!AY172</f>
        <v>0</v>
      </c>
      <c r="D13" s="3">
        <f>'BIZ kWh ENTRY'!AZ172</f>
        <v>0</v>
      </c>
      <c r="E13" s="3">
        <f>'BIZ kWh ENTRY'!BA172</f>
        <v>0</v>
      </c>
      <c r="F13" s="3">
        <f>'BIZ kWh ENTRY'!BB172</f>
        <v>0</v>
      </c>
      <c r="G13" s="3">
        <f>'BIZ kWh ENTRY'!BC172</f>
        <v>0</v>
      </c>
      <c r="H13" s="3">
        <f>'BIZ kWh ENTRY'!BD172</f>
        <v>0</v>
      </c>
      <c r="I13" s="3">
        <f>'BIZ kWh ENTRY'!BE172</f>
        <v>0</v>
      </c>
      <c r="J13" s="3">
        <f>'BIZ kWh ENTRY'!BF172</f>
        <v>0</v>
      </c>
      <c r="K13" s="3">
        <f>'BIZ kWh ENTRY'!BG172</f>
        <v>0</v>
      </c>
      <c r="L13" s="3">
        <f>'BIZ kWh ENTRY'!BH172</f>
        <v>0</v>
      </c>
      <c r="M13" s="3">
        <f>'BIZ kWh ENTRY'!BI172</f>
        <v>6675.4773454892484</v>
      </c>
      <c r="N13" s="3">
        <f>'BIZ kWh ENTRY'!BJ172</f>
        <v>25142.557202445339</v>
      </c>
      <c r="O13" s="170"/>
      <c r="P13" s="170"/>
      <c r="Q13" s="170"/>
      <c r="R13" s="170"/>
      <c r="S13" s="170"/>
      <c r="T13" s="170"/>
      <c r="U13" s="170"/>
      <c r="V13" s="170"/>
      <c r="W13" s="170"/>
      <c r="X13" s="170"/>
      <c r="Y13" s="170"/>
      <c r="Z13" s="170"/>
      <c r="AA13" s="170"/>
    </row>
    <row r="14" spans="1:29" x14ac:dyDescent="0.3">
      <c r="A14" s="780"/>
      <c r="B14" s="11" t="s">
        <v>23</v>
      </c>
      <c r="C14" s="3">
        <f>'BIZ kWh ENTRY'!AY173</f>
        <v>0</v>
      </c>
      <c r="D14" s="3">
        <f>'BIZ kWh ENTRY'!AZ173</f>
        <v>0</v>
      </c>
      <c r="E14" s="3">
        <f>'BIZ kWh ENTRY'!BA173</f>
        <v>0</v>
      </c>
      <c r="F14" s="3">
        <f>'BIZ kWh ENTRY'!BB173</f>
        <v>0</v>
      </c>
      <c r="G14" s="3">
        <f>'BIZ kWh ENTRY'!BC173</f>
        <v>0</v>
      </c>
      <c r="H14" s="3">
        <f>'BIZ kWh ENTRY'!BD173</f>
        <v>0</v>
      </c>
      <c r="I14" s="3">
        <f>'BIZ kWh ENTRY'!BE173</f>
        <v>0</v>
      </c>
      <c r="J14" s="3">
        <f>'BIZ kWh ENTRY'!BF173</f>
        <v>0</v>
      </c>
      <c r="K14" s="3">
        <f>'BIZ kWh ENTRY'!BG173</f>
        <v>0</v>
      </c>
      <c r="L14" s="3">
        <f>'BIZ kWh ENTRY'!BH173</f>
        <v>0</v>
      </c>
      <c r="M14" s="3">
        <f>'BIZ kWh ENTRY'!BI173</f>
        <v>1968.6938443565684</v>
      </c>
      <c r="N14" s="3">
        <f>'BIZ kWh ENTRY'!BJ173</f>
        <v>9148.7280459621434</v>
      </c>
      <c r="O14" s="170"/>
      <c r="P14" s="170"/>
      <c r="Q14" s="170"/>
      <c r="R14" s="170"/>
      <c r="S14" s="170"/>
      <c r="T14" s="170"/>
      <c r="U14" s="170"/>
      <c r="V14" s="170"/>
      <c r="W14" s="170"/>
      <c r="X14" s="170"/>
      <c r="Y14" s="170"/>
      <c r="Z14" s="170"/>
      <c r="AA14" s="170"/>
    </row>
    <row r="15" spans="1:29" x14ac:dyDescent="0.3">
      <c r="A15" s="780"/>
      <c r="B15" s="11" t="s">
        <v>24</v>
      </c>
      <c r="C15" s="3">
        <f>'BIZ kWh ENTRY'!AY174</f>
        <v>0</v>
      </c>
      <c r="D15" s="3">
        <f>'BIZ kWh ENTRY'!AZ174</f>
        <v>0</v>
      </c>
      <c r="E15" s="3">
        <f>'BIZ kWh ENTRY'!BA174</f>
        <v>0</v>
      </c>
      <c r="F15" s="3">
        <f>'BIZ kWh ENTRY'!BB174</f>
        <v>0</v>
      </c>
      <c r="G15" s="3">
        <f>'BIZ kWh ENTRY'!BC174</f>
        <v>0</v>
      </c>
      <c r="H15" s="3">
        <f>'BIZ kWh ENTRY'!BD174</f>
        <v>0</v>
      </c>
      <c r="I15" s="3">
        <f>'BIZ kWh ENTRY'!BE174</f>
        <v>0</v>
      </c>
      <c r="J15" s="3">
        <f>'BIZ kWh ENTRY'!BF174</f>
        <v>0</v>
      </c>
      <c r="K15" s="3">
        <f>'BIZ kWh ENTRY'!BG174</f>
        <v>0</v>
      </c>
      <c r="L15" s="3">
        <f>'BIZ kWh ENTRY'!BH174</f>
        <v>0</v>
      </c>
      <c r="M15" s="3">
        <f>'BIZ kWh ENTRY'!BI174</f>
        <v>0</v>
      </c>
      <c r="N15" s="3">
        <f>'BIZ kWh ENTRY'!BJ174</f>
        <v>0</v>
      </c>
      <c r="O15" s="170"/>
      <c r="P15" s="170"/>
      <c r="Q15" s="170"/>
      <c r="R15" s="170"/>
      <c r="S15" s="170"/>
      <c r="T15" s="170"/>
      <c r="U15" s="170"/>
      <c r="V15" s="170"/>
      <c r="W15" s="170"/>
      <c r="X15" s="170"/>
      <c r="Y15" s="170"/>
      <c r="Z15" s="170"/>
      <c r="AA15" s="170"/>
    </row>
    <row r="16" spans="1:29" x14ac:dyDescent="0.3">
      <c r="A16" s="780"/>
      <c r="B16" s="11" t="s">
        <v>7</v>
      </c>
      <c r="C16" s="3">
        <f>'BIZ kWh ENTRY'!AY175</f>
        <v>0</v>
      </c>
      <c r="D16" s="3">
        <f>'BIZ kWh ENTRY'!AZ175</f>
        <v>0</v>
      </c>
      <c r="E16" s="3">
        <f>'BIZ kWh ENTRY'!BA175</f>
        <v>0</v>
      </c>
      <c r="F16" s="3">
        <f>'BIZ kWh ENTRY'!BB175</f>
        <v>0</v>
      </c>
      <c r="G16" s="3">
        <f>'BIZ kWh ENTRY'!BC175</f>
        <v>0</v>
      </c>
      <c r="H16" s="3">
        <f>'BIZ kWh ENTRY'!BD175</f>
        <v>0</v>
      </c>
      <c r="I16" s="3">
        <f>'BIZ kWh ENTRY'!BE175</f>
        <v>0</v>
      </c>
      <c r="J16" s="3">
        <f>'BIZ kWh ENTRY'!BF175</f>
        <v>0</v>
      </c>
      <c r="K16" s="3">
        <f>'BIZ kWh ENTRY'!BG175</f>
        <v>0</v>
      </c>
      <c r="L16" s="3">
        <f>'BIZ kWh ENTRY'!BH175</f>
        <v>0</v>
      </c>
      <c r="M16" s="3">
        <f>'BIZ kWh ENTRY'!BI175</f>
        <v>1312.462562904379</v>
      </c>
      <c r="N16" s="3">
        <f>'BIZ kWh ENTRY'!BJ175</f>
        <v>6099.1520306414295</v>
      </c>
      <c r="O16" s="170"/>
      <c r="P16" s="170"/>
      <c r="Q16" s="170"/>
      <c r="R16" s="170"/>
      <c r="S16" s="170"/>
      <c r="T16" s="170"/>
      <c r="U16" s="170"/>
      <c r="V16" s="170"/>
      <c r="W16" s="170"/>
      <c r="X16" s="170"/>
      <c r="Y16" s="170"/>
      <c r="Z16" s="170"/>
      <c r="AA16" s="170"/>
    </row>
    <row r="17" spans="1:27" x14ac:dyDescent="0.3">
      <c r="A17" s="780"/>
      <c r="B17" s="11" t="s">
        <v>8</v>
      </c>
      <c r="C17" s="3">
        <f>'BIZ kWh ENTRY'!AY176</f>
        <v>0</v>
      </c>
      <c r="D17" s="3">
        <f>'BIZ kWh ENTRY'!AZ176</f>
        <v>0</v>
      </c>
      <c r="E17" s="3">
        <f>'BIZ kWh ENTRY'!BA176</f>
        <v>0</v>
      </c>
      <c r="F17" s="3">
        <f>'BIZ kWh ENTRY'!BB176</f>
        <v>0</v>
      </c>
      <c r="G17" s="3">
        <f>'BIZ kWh ENTRY'!BC176</f>
        <v>0</v>
      </c>
      <c r="H17" s="3">
        <f>'BIZ kWh ENTRY'!BD176</f>
        <v>0</v>
      </c>
      <c r="I17" s="3">
        <f>'BIZ kWh ENTRY'!BE176</f>
        <v>0</v>
      </c>
      <c r="J17" s="3">
        <f>'BIZ kWh ENTRY'!BF176</f>
        <v>0</v>
      </c>
      <c r="K17" s="3">
        <f>'BIZ kWh ENTRY'!BG176</f>
        <v>0</v>
      </c>
      <c r="L17" s="3">
        <f>'BIZ kWh ENTRY'!BH176</f>
        <v>0</v>
      </c>
      <c r="M17" s="3">
        <f>'BIZ kWh ENTRY'!BI176</f>
        <v>131.24625629043791</v>
      </c>
      <c r="N17" s="3">
        <f>'BIZ kWh ENTRY'!BJ176</f>
        <v>609.91520306414304</v>
      </c>
      <c r="O17" s="170"/>
      <c r="P17" s="170"/>
      <c r="Q17" s="170"/>
      <c r="R17" s="170"/>
      <c r="S17" s="170"/>
      <c r="T17" s="170"/>
      <c r="U17" s="170"/>
      <c r="V17" s="170"/>
      <c r="W17" s="170"/>
      <c r="X17" s="170"/>
      <c r="Y17" s="170"/>
      <c r="Z17" s="170"/>
      <c r="AA17" s="170"/>
    </row>
    <row r="18" spans="1:27" x14ac:dyDescent="0.3">
      <c r="A18" s="780"/>
      <c r="B18" s="11" t="s">
        <v>11</v>
      </c>
      <c r="C18" s="3"/>
      <c r="D18" s="3"/>
      <c r="E18" s="257"/>
      <c r="F18" s="257"/>
      <c r="G18" s="257"/>
      <c r="H18" s="257"/>
      <c r="I18" s="257"/>
      <c r="J18" s="257"/>
      <c r="K18" s="257"/>
      <c r="L18" s="257"/>
      <c r="M18" s="257"/>
      <c r="N18" s="257"/>
      <c r="O18" s="170"/>
      <c r="P18" s="170"/>
      <c r="Q18" s="170"/>
      <c r="R18" s="170"/>
      <c r="S18" s="170"/>
      <c r="T18" s="170"/>
      <c r="U18" s="170"/>
      <c r="V18" s="170"/>
      <c r="W18" s="170"/>
      <c r="X18" s="170"/>
      <c r="Y18" s="170"/>
      <c r="Z18" s="170"/>
      <c r="AA18" s="170"/>
    </row>
    <row r="19" spans="1:27" ht="15" thickBot="1" x14ac:dyDescent="0.35">
      <c r="A19" s="781"/>
      <c r="B19" s="258" t="str">
        <f>' 1M - RES'!B16</f>
        <v>Monthly kWh</v>
      </c>
      <c r="C19" s="259">
        <f>SUM(C5:C18)</f>
        <v>0</v>
      </c>
      <c r="D19" s="259">
        <f t="shared" ref="D19:AA19" si="1">SUM(D5:D18)</f>
        <v>94389</v>
      </c>
      <c r="E19" s="259">
        <f t="shared" si="1"/>
        <v>278172</v>
      </c>
      <c r="F19" s="259">
        <f t="shared" si="1"/>
        <v>116736</v>
      </c>
      <c r="G19" s="259">
        <f t="shared" si="1"/>
        <v>16419</v>
      </c>
      <c r="H19" s="259">
        <f t="shared" si="1"/>
        <v>114323</v>
      </c>
      <c r="I19" s="259">
        <f t="shared" si="1"/>
        <v>537995</v>
      </c>
      <c r="J19" s="259">
        <f t="shared" si="1"/>
        <v>22149</v>
      </c>
      <c r="K19" s="259">
        <f t="shared" si="1"/>
        <v>0</v>
      </c>
      <c r="L19" s="259">
        <f t="shared" si="1"/>
        <v>902126</v>
      </c>
      <c r="M19" s="259">
        <f t="shared" si="1"/>
        <v>645812.77691717318</v>
      </c>
      <c r="N19" s="259">
        <f t="shared" si="1"/>
        <v>2772157.2094946657</v>
      </c>
      <c r="O19" s="260">
        <f t="shared" si="1"/>
        <v>0</v>
      </c>
      <c r="P19" s="260">
        <f t="shared" si="1"/>
        <v>0</v>
      </c>
      <c r="Q19" s="260">
        <f t="shared" si="1"/>
        <v>0</v>
      </c>
      <c r="R19" s="260">
        <f t="shared" si="1"/>
        <v>0</v>
      </c>
      <c r="S19" s="260">
        <f t="shared" si="1"/>
        <v>0</v>
      </c>
      <c r="T19" s="260">
        <f t="shared" si="1"/>
        <v>0</v>
      </c>
      <c r="U19" s="260">
        <f t="shared" si="1"/>
        <v>0</v>
      </c>
      <c r="V19" s="260">
        <f t="shared" si="1"/>
        <v>0</v>
      </c>
      <c r="W19" s="260">
        <f t="shared" si="1"/>
        <v>0</v>
      </c>
      <c r="X19" s="260">
        <f t="shared" si="1"/>
        <v>0</v>
      </c>
      <c r="Y19" s="260">
        <f t="shared" si="1"/>
        <v>0</v>
      </c>
      <c r="Z19" s="260">
        <f t="shared" si="1"/>
        <v>0</v>
      </c>
      <c r="AA19" s="260">
        <f t="shared" si="1"/>
        <v>0</v>
      </c>
    </row>
    <row r="20" spans="1:27" s="42" customFormat="1" x14ac:dyDescent="0.3">
      <c r="A20" s="284"/>
      <c r="B20" s="285"/>
      <c r="C20" s="9"/>
      <c r="D20" s="285"/>
      <c r="E20" s="9"/>
      <c r="F20" s="285"/>
      <c r="G20" s="285"/>
      <c r="H20" s="9"/>
      <c r="I20" s="285"/>
      <c r="J20" s="285"/>
      <c r="K20" s="9"/>
      <c r="L20" s="285"/>
      <c r="M20" s="285"/>
      <c r="N20" s="9"/>
      <c r="O20" s="285"/>
      <c r="P20" s="285"/>
      <c r="Q20" s="9"/>
      <c r="R20" s="285"/>
      <c r="S20" s="285"/>
      <c r="T20" s="9"/>
      <c r="U20" s="285"/>
      <c r="V20" s="285"/>
      <c r="W20" s="9"/>
      <c r="X20" s="285"/>
      <c r="Y20" s="285"/>
      <c r="Z20" s="9"/>
      <c r="AA20" s="285"/>
    </row>
    <row r="21" spans="1:27" s="42" customFormat="1" ht="15" thickBot="1" x14ac:dyDescent="0.35">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row>
    <row r="22" spans="1:27" ht="16.2" thickBot="1" x14ac:dyDescent="0.35">
      <c r="A22" s="782" t="s">
        <v>15</v>
      </c>
      <c r="B22" s="17" t="s">
        <v>10</v>
      </c>
      <c r="C22" s="158">
        <f>C$4</f>
        <v>44197</v>
      </c>
      <c r="D22" s="158">
        <f t="shared" ref="D22:AA22" si="2">D$4</f>
        <v>44228</v>
      </c>
      <c r="E22" s="158">
        <f t="shared" si="2"/>
        <v>44256</v>
      </c>
      <c r="F22" s="158">
        <f t="shared" si="2"/>
        <v>44287</v>
      </c>
      <c r="G22" s="158">
        <f t="shared" si="2"/>
        <v>44317</v>
      </c>
      <c r="H22" s="158">
        <f t="shared" si="2"/>
        <v>44348</v>
      </c>
      <c r="I22" s="158">
        <f t="shared" si="2"/>
        <v>44378</v>
      </c>
      <c r="J22" s="158">
        <f t="shared" si="2"/>
        <v>44409</v>
      </c>
      <c r="K22" s="158">
        <f t="shared" si="2"/>
        <v>44440</v>
      </c>
      <c r="L22" s="158">
        <f t="shared" si="2"/>
        <v>44470</v>
      </c>
      <c r="M22" s="158">
        <f t="shared" si="2"/>
        <v>44501</v>
      </c>
      <c r="N22" s="158">
        <f t="shared" si="2"/>
        <v>44531</v>
      </c>
      <c r="O22" s="158">
        <f t="shared" si="2"/>
        <v>44562</v>
      </c>
      <c r="P22" s="158">
        <f t="shared" si="2"/>
        <v>44593</v>
      </c>
      <c r="Q22" s="158">
        <f t="shared" si="2"/>
        <v>44621</v>
      </c>
      <c r="R22" s="158">
        <f t="shared" si="2"/>
        <v>44652</v>
      </c>
      <c r="S22" s="158">
        <f t="shared" si="2"/>
        <v>44682</v>
      </c>
      <c r="T22" s="158">
        <f t="shared" si="2"/>
        <v>44713</v>
      </c>
      <c r="U22" s="158">
        <f t="shared" si="2"/>
        <v>44743</v>
      </c>
      <c r="V22" s="158">
        <f t="shared" si="2"/>
        <v>44774</v>
      </c>
      <c r="W22" s="158">
        <f t="shared" si="2"/>
        <v>44805</v>
      </c>
      <c r="X22" s="158">
        <f t="shared" si="2"/>
        <v>44835</v>
      </c>
      <c r="Y22" s="158">
        <f t="shared" si="2"/>
        <v>44866</v>
      </c>
      <c r="Z22" s="158">
        <f t="shared" si="2"/>
        <v>44896</v>
      </c>
      <c r="AA22" s="158">
        <f t="shared" si="2"/>
        <v>44927</v>
      </c>
    </row>
    <row r="23" spans="1:27" ht="15" customHeight="1" x14ac:dyDescent="0.3">
      <c r="A23" s="783"/>
      <c r="B23" s="11" t="str">
        <f t="shared" ref="B23:C37" si="3">B5</f>
        <v>Air Comp</v>
      </c>
      <c r="C23" s="3">
        <f>C5</f>
        <v>0</v>
      </c>
      <c r="D23" s="3">
        <f>IF(SUM($C$19:$N$19)=0,0,C23+D5)</f>
        <v>0</v>
      </c>
      <c r="E23" s="3">
        <f t="shared" ref="E23:AA23" si="4">IF(SUM($C$19:$N$19)=0,0,D23+E5)</f>
        <v>274837</v>
      </c>
      <c r="F23" s="3">
        <f t="shared" si="4"/>
        <v>274837</v>
      </c>
      <c r="G23" s="3">
        <f t="shared" si="4"/>
        <v>274837</v>
      </c>
      <c r="H23" s="3">
        <f t="shared" si="4"/>
        <v>274837</v>
      </c>
      <c r="I23" s="3">
        <f t="shared" si="4"/>
        <v>274837</v>
      </c>
      <c r="J23" s="3">
        <f t="shared" si="4"/>
        <v>274837</v>
      </c>
      <c r="K23" s="445">
        <f t="shared" si="4"/>
        <v>274837</v>
      </c>
      <c r="L23" s="3">
        <f t="shared" si="4"/>
        <v>750493</v>
      </c>
      <c r="M23" s="3">
        <f t="shared" si="4"/>
        <v>833208.38210012356</v>
      </c>
      <c r="N23" s="3">
        <f t="shared" si="4"/>
        <v>1147059.8551602315</v>
      </c>
      <c r="O23" s="3">
        <f t="shared" si="4"/>
        <v>1147059.8551602315</v>
      </c>
      <c r="P23" s="3">
        <f t="shared" si="4"/>
        <v>1147059.8551602315</v>
      </c>
      <c r="Q23" s="3">
        <f t="shared" si="4"/>
        <v>1147059.8551602315</v>
      </c>
      <c r="R23" s="3">
        <f t="shared" si="4"/>
        <v>1147059.8551602315</v>
      </c>
      <c r="S23" s="3">
        <f t="shared" si="4"/>
        <v>1147059.8551602315</v>
      </c>
      <c r="T23" s="3">
        <f t="shared" si="4"/>
        <v>1147059.8551602315</v>
      </c>
      <c r="U23" s="3">
        <f t="shared" si="4"/>
        <v>1147059.8551602315</v>
      </c>
      <c r="V23" s="3">
        <f t="shared" si="4"/>
        <v>1147059.8551602315</v>
      </c>
      <c r="W23" s="3">
        <f t="shared" si="4"/>
        <v>1147059.8551602315</v>
      </c>
      <c r="X23" s="3">
        <f t="shared" si="4"/>
        <v>1147059.8551602315</v>
      </c>
      <c r="Y23" s="3">
        <f t="shared" si="4"/>
        <v>1147059.8551602315</v>
      </c>
      <c r="Z23" s="3">
        <f t="shared" si="4"/>
        <v>1147059.8551602315</v>
      </c>
      <c r="AA23" s="3">
        <f t="shared" si="4"/>
        <v>1147059.8551602315</v>
      </c>
    </row>
    <row r="24" spans="1:27" x14ac:dyDescent="0.3">
      <c r="A24" s="783"/>
      <c r="B24" s="12" t="str">
        <f t="shared" si="3"/>
        <v>Building Shell</v>
      </c>
      <c r="C24" s="3">
        <f t="shared" si="3"/>
        <v>0</v>
      </c>
      <c r="D24" s="3">
        <f t="shared" ref="D24:AA24" si="5">IF(SUM($C$19:$N$19)=0,0,C24+D6)</f>
        <v>0</v>
      </c>
      <c r="E24" s="3">
        <f t="shared" si="5"/>
        <v>0</v>
      </c>
      <c r="F24" s="3">
        <f t="shared" si="5"/>
        <v>0</v>
      </c>
      <c r="G24" s="3">
        <f t="shared" si="5"/>
        <v>0</v>
      </c>
      <c r="H24" s="3">
        <f t="shared" si="5"/>
        <v>0</v>
      </c>
      <c r="I24" s="3">
        <f t="shared" si="5"/>
        <v>0</v>
      </c>
      <c r="J24" s="3">
        <f t="shared" si="5"/>
        <v>0</v>
      </c>
      <c r="K24" s="445">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row>
    <row r="25" spans="1:27" x14ac:dyDescent="0.3">
      <c r="A25" s="783"/>
      <c r="B25" s="11" t="str">
        <f t="shared" si="3"/>
        <v>Cooking</v>
      </c>
      <c r="C25" s="3">
        <f t="shared" si="3"/>
        <v>0</v>
      </c>
      <c r="D25" s="3">
        <f t="shared" ref="D25:AA25" si="6">IF(SUM($C$19:$N$19)=0,0,C25+D7)</f>
        <v>0</v>
      </c>
      <c r="E25" s="3">
        <f t="shared" si="6"/>
        <v>0</v>
      </c>
      <c r="F25" s="3">
        <f t="shared" si="6"/>
        <v>0</v>
      </c>
      <c r="G25" s="3">
        <f t="shared" si="6"/>
        <v>0</v>
      </c>
      <c r="H25" s="3">
        <f t="shared" si="6"/>
        <v>0</v>
      </c>
      <c r="I25" s="3">
        <f t="shared" si="6"/>
        <v>0</v>
      </c>
      <c r="J25" s="3">
        <f t="shared" si="6"/>
        <v>0</v>
      </c>
      <c r="K25" s="445">
        <f t="shared" si="6"/>
        <v>0</v>
      </c>
      <c r="L25" s="3">
        <f t="shared" si="6"/>
        <v>0</v>
      </c>
      <c r="M25" s="3">
        <f t="shared" si="6"/>
        <v>131.24625629043791</v>
      </c>
      <c r="N25" s="3">
        <f t="shared" si="6"/>
        <v>741.16145935458098</v>
      </c>
      <c r="O25" s="3">
        <f t="shared" si="6"/>
        <v>741.16145935458098</v>
      </c>
      <c r="P25" s="3">
        <f t="shared" si="6"/>
        <v>741.16145935458098</v>
      </c>
      <c r="Q25" s="3">
        <f t="shared" si="6"/>
        <v>741.16145935458098</v>
      </c>
      <c r="R25" s="3">
        <f t="shared" si="6"/>
        <v>741.16145935458098</v>
      </c>
      <c r="S25" s="3">
        <f t="shared" si="6"/>
        <v>741.16145935458098</v>
      </c>
      <c r="T25" s="3">
        <f t="shared" si="6"/>
        <v>741.16145935458098</v>
      </c>
      <c r="U25" s="3">
        <f t="shared" si="6"/>
        <v>741.16145935458098</v>
      </c>
      <c r="V25" s="3">
        <f t="shared" si="6"/>
        <v>741.16145935458098</v>
      </c>
      <c r="W25" s="3">
        <f t="shared" si="6"/>
        <v>741.16145935458098</v>
      </c>
      <c r="X25" s="3">
        <f t="shared" si="6"/>
        <v>741.16145935458098</v>
      </c>
      <c r="Y25" s="3">
        <f t="shared" si="6"/>
        <v>741.16145935458098</v>
      </c>
      <c r="Z25" s="3">
        <f t="shared" si="6"/>
        <v>741.16145935458098</v>
      </c>
      <c r="AA25" s="3">
        <f t="shared" si="6"/>
        <v>741.16145935458098</v>
      </c>
    </row>
    <row r="26" spans="1:27" x14ac:dyDescent="0.3">
      <c r="A26" s="783"/>
      <c r="B26" s="11" t="str">
        <f t="shared" si="3"/>
        <v>Cooling</v>
      </c>
      <c r="C26" s="3">
        <f t="shared" si="3"/>
        <v>0</v>
      </c>
      <c r="D26" s="3">
        <f t="shared" ref="D26:AA26" si="7">IF(SUM($C$19:$N$19)=0,0,C26+D8)</f>
        <v>0</v>
      </c>
      <c r="E26" s="3">
        <f t="shared" si="7"/>
        <v>0</v>
      </c>
      <c r="F26" s="3">
        <f t="shared" si="7"/>
        <v>0</v>
      </c>
      <c r="G26" s="3">
        <f t="shared" si="7"/>
        <v>0</v>
      </c>
      <c r="H26" s="3">
        <f t="shared" si="7"/>
        <v>102963</v>
      </c>
      <c r="I26" s="3">
        <f t="shared" si="7"/>
        <v>102963</v>
      </c>
      <c r="J26" s="3">
        <f t="shared" si="7"/>
        <v>102963</v>
      </c>
      <c r="K26" s="445">
        <f t="shared" si="7"/>
        <v>102963</v>
      </c>
      <c r="L26" s="3">
        <f t="shared" si="7"/>
        <v>496141</v>
      </c>
      <c r="M26" s="3">
        <f t="shared" si="7"/>
        <v>779220.78349025361</v>
      </c>
      <c r="N26" s="3">
        <f t="shared" si="7"/>
        <v>2038015.0313900509</v>
      </c>
      <c r="O26" s="3">
        <f t="shared" si="7"/>
        <v>2038015.0313900509</v>
      </c>
      <c r="P26" s="3">
        <f t="shared" si="7"/>
        <v>2038015.0313900509</v>
      </c>
      <c r="Q26" s="3">
        <f t="shared" si="7"/>
        <v>2038015.0313900509</v>
      </c>
      <c r="R26" s="3">
        <f t="shared" si="7"/>
        <v>2038015.0313900509</v>
      </c>
      <c r="S26" s="3">
        <f t="shared" si="7"/>
        <v>2038015.0313900509</v>
      </c>
      <c r="T26" s="3">
        <f t="shared" si="7"/>
        <v>2038015.0313900509</v>
      </c>
      <c r="U26" s="3">
        <f t="shared" si="7"/>
        <v>2038015.0313900509</v>
      </c>
      <c r="V26" s="3">
        <f t="shared" si="7"/>
        <v>2038015.0313900509</v>
      </c>
      <c r="W26" s="3">
        <f t="shared" si="7"/>
        <v>2038015.0313900509</v>
      </c>
      <c r="X26" s="3">
        <f t="shared" si="7"/>
        <v>2038015.0313900509</v>
      </c>
      <c r="Y26" s="3">
        <f t="shared" si="7"/>
        <v>2038015.0313900509</v>
      </c>
      <c r="Z26" s="3">
        <f t="shared" si="7"/>
        <v>2038015.0313900509</v>
      </c>
      <c r="AA26" s="3">
        <f t="shared" si="7"/>
        <v>2038015.0313900509</v>
      </c>
    </row>
    <row r="27" spans="1:27" x14ac:dyDescent="0.3">
      <c r="A27" s="783"/>
      <c r="B27" s="12" t="str">
        <f t="shared" si="3"/>
        <v>Ext Lighting</v>
      </c>
      <c r="C27" s="3">
        <f t="shared" si="3"/>
        <v>0</v>
      </c>
      <c r="D27" s="3">
        <f t="shared" ref="D27:AA27" si="8">IF(SUM($C$19:$N$19)=0,0,C27+D9)</f>
        <v>0</v>
      </c>
      <c r="E27" s="3">
        <f t="shared" si="8"/>
        <v>0</v>
      </c>
      <c r="F27" s="3">
        <f t="shared" si="8"/>
        <v>0</v>
      </c>
      <c r="G27" s="3">
        <f t="shared" si="8"/>
        <v>0</v>
      </c>
      <c r="H27" s="3">
        <f t="shared" si="8"/>
        <v>0</v>
      </c>
      <c r="I27" s="3">
        <f t="shared" si="8"/>
        <v>0</v>
      </c>
      <c r="J27" s="3">
        <f t="shared" si="8"/>
        <v>0</v>
      </c>
      <c r="K27" s="445">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row>
    <row r="28" spans="1:27" x14ac:dyDescent="0.3">
      <c r="A28" s="783"/>
      <c r="B28" s="11" t="str">
        <f t="shared" si="3"/>
        <v>Heating</v>
      </c>
      <c r="C28" s="3">
        <f t="shared" si="3"/>
        <v>0</v>
      </c>
      <c r="D28" s="3">
        <f t="shared" ref="D28:AA28" si="9">IF(SUM($C$19:$N$19)=0,0,C28+D10)</f>
        <v>0</v>
      </c>
      <c r="E28" s="3">
        <f t="shared" si="9"/>
        <v>0</v>
      </c>
      <c r="F28" s="3">
        <f t="shared" si="9"/>
        <v>0</v>
      </c>
      <c r="G28" s="3">
        <f t="shared" si="9"/>
        <v>0</v>
      </c>
      <c r="H28" s="3">
        <f t="shared" si="9"/>
        <v>0</v>
      </c>
      <c r="I28" s="3">
        <f t="shared" si="9"/>
        <v>0</v>
      </c>
      <c r="J28" s="3">
        <f t="shared" si="9"/>
        <v>0</v>
      </c>
      <c r="K28" s="445">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row>
    <row r="29" spans="1:27" x14ac:dyDescent="0.3">
      <c r="A29" s="783"/>
      <c r="B29" s="11" t="str">
        <f t="shared" si="3"/>
        <v>HVAC</v>
      </c>
      <c r="C29" s="3">
        <f t="shared" si="3"/>
        <v>0</v>
      </c>
      <c r="D29" s="3">
        <f t="shared" ref="D29:AA29" si="10">IF(SUM($C$19:$N$19)=0,0,C29+D11)</f>
        <v>0</v>
      </c>
      <c r="E29" s="3">
        <f t="shared" si="10"/>
        <v>0</v>
      </c>
      <c r="F29" s="3">
        <f t="shared" si="10"/>
        <v>75176</v>
      </c>
      <c r="G29" s="3">
        <f t="shared" si="10"/>
        <v>85356</v>
      </c>
      <c r="H29" s="3">
        <f t="shared" si="10"/>
        <v>85356</v>
      </c>
      <c r="I29" s="3">
        <f t="shared" si="10"/>
        <v>85356</v>
      </c>
      <c r="J29" s="3">
        <f t="shared" si="10"/>
        <v>85356</v>
      </c>
      <c r="K29" s="445">
        <f t="shared" si="10"/>
        <v>85356</v>
      </c>
      <c r="L29" s="3">
        <f t="shared" si="10"/>
        <v>85356</v>
      </c>
      <c r="M29" s="3">
        <f t="shared" si="10"/>
        <v>191843.35456620436</v>
      </c>
      <c r="N29" s="3">
        <f t="shared" si="10"/>
        <v>698543.11637194222</v>
      </c>
      <c r="O29" s="3">
        <f t="shared" si="10"/>
        <v>698543.11637194222</v>
      </c>
      <c r="P29" s="3">
        <f t="shared" si="10"/>
        <v>698543.11637194222</v>
      </c>
      <c r="Q29" s="3">
        <f t="shared" si="10"/>
        <v>698543.11637194222</v>
      </c>
      <c r="R29" s="3">
        <f t="shared" si="10"/>
        <v>698543.11637194222</v>
      </c>
      <c r="S29" s="3">
        <f t="shared" si="10"/>
        <v>698543.11637194222</v>
      </c>
      <c r="T29" s="3">
        <f t="shared" si="10"/>
        <v>698543.11637194222</v>
      </c>
      <c r="U29" s="3">
        <f t="shared" si="10"/>
        <v>698543.11637194222</v>
      </c>
      <c r="V29" s="3">
        <f t="shared" si="10"/>
        <v>698543.11637194222</v>
      </c>
      <c r="W29" s="3">
        <f t="shared" si="10"/>
        <v>698543.11637194222</v>
      </c>
      <c r="X29" s="3">
        <f t="shared" si="10"/>
        <v>698543.11637194222</v>
      </c>
      <c r="Y29" s="3">
        <f t="shared" si="10"/>
        <v>698543.11637194222</v>
      </c>
      <c r="Z29" s="3">
        <f t="shared" si="10"/>
        <v>698543.11637194222</v>
      </c>
      <c r="AA29" s="3">
        <f t="shared" si="10"/>
        <v>698543.11637194222</v>
      </c>
    </row>
    <row r="30" spans="1:27" x14ac:dyDescent="0.3">
      <c r="A30" s="783"/>
      <c r="B30" s="11" t="str">
        <f t="shared" si="3"/>
        <v>Lighting</v>
      </c>
      <c r="C30" s="3">
        <f t="shared" si="3"/>
        <v>0</v>
      </c>
      <c r="D30" s="3">
        <f t="shared" ref="D30:AA30" si="11">IF(SUM($C$19:$N$19)=0,0,C30+D12)</f>
        <v>94389</v>
      </c>
      <c r="E30" s="3">
        <f t="shared" si="11"/>
        <v>97724</v>
      </c>
      <c r="F30" s="3">
        <f t="shared" si="11"/>
        <v>139284</v>
      </c>
      <c r="G30" s="3">
        <f t="shared" si="11"/>
        <v>145523</v>
      </c>
      <c r="H30" s="3">
        <f t="shared" si="11"/>
        <v>156883</v>
      </c>
      <c r="I30" s="3">
        <f t="shared" si="11"/>
        <v>694878</v>
      </c>
      <c r="J30" s="3">
        <f t="shared" si="11"/>
        <v>717027</v>
      </c>
      <c r="K30" s="445">
        <f t="shared" si="11"/>
        <v>717027</v>
      </c>
      <c r="L30" s="3">
        <f t="shared" si="11"/>
        <v>750319</v>
      </c>
      <c r="M30" s="3">
        <f t="shared" si="11"/>
        <v>913630.1304952607</v>
      </c>
      <c r="N30" s="3">
        <f t="shared" si="11"/>
        <v>1564831.5895391062</v>
      </c>
      <c r="O30" s="3">
        <f t="shared" si="11"/>
        <v>1564831.5895391062</v>
      </c>
      <c r="P30" s="3">
        <f t="shared" si="11"/>
        <v>1564831.5895391062</v>
      </c>
      <c r="Q30" s="3">
        <f t="shared" si="11"/>
        <v>1564831.5895391062</v>
      </c>
      <c r="R30" s="3">
        <f t="shared" si="11"/>
        <v>1564831.5895391062</v>
      </c>
      <c r="S30" s="3">
        <f t="shared" si="11"/>
        <v>1564831.5895391062</v>
      </c>
      <c r="T30" s="3">
        <f t="shared" si="11"/>
        <v>1564831.5895391062</v>
      </c>
      <c r="U30" s="3">
        <f t="shared" si="11"/>
        <v>1564831.5895391062</v>
      </c>
      <c r="V30" s="3">
        <f t="shared" si="11"/>
        <v>1564831.5895391062</v>
      </c>
      <c r="W30" s="3">
        <f t="shared" si="11"/>
        <v>1564831.5895391062</v>
      </c>
      <c r="X30" s="3">
        <f t="shared" si="11"/>
        <v>1564831.5895391062</v>
      </c>
      <c r="Y30" s="3">
        <f t="shared" si="11"/>
        <v>1564831.5895391062</v>
      </c>
      <c r="Z30" s="3">
        <f t="shared" si="11"/>
        <v>1564831.5895391062</v>
      </c>
      <c r="AA30" s="3">
        <f t="shared" si="11"/>
        <v>1564831.5895391062</v>
      </c>
    </row>
    <row r="31" spans="1:27" x14ac:dyDescent="0.3">
      <c r="A31" s="783"/>
      <c r="B31" s="11" t="str">
        <f t="shared" si="3"/>
        <v>Miscellaneous</v>
      </c>
      <c r="C31" s="3">
        <f t="shared" si="3"/>
        <v>0</v>
      </c>
      <c r="D31" s="3">
        <f t="shared" ref="D31:AA31" si="12">IF(SUM($C$19:$N$19)=0,0,C31+D13)</f>
        <v>0</v>
      </c>
      <c r="E31" s="3">
        <f t="shared" si="12"/>
        <v>0</v>
      </c>
      <c r="F31" s="3">
        <f t="shared" si="12"/>
        <v>0</v>
      </c>
      <c r="G31" s="3">
        <f t="shared" si="12"/>
        <v>0</v>
      </c>
      <c r="H31" s="3">
        <f t="shared" si="12"/>
        <v>0</v>
      </c>
      <c r="I31" s="3">
        <f t="shared" si="12"/>
        <v>0</v>
      </c>
      <c r="J31" s="3">
        <f t="shared" si="12"/>
        <v>0</v>
      </c>
      <c r="K31" s="445">
        <f t="shared" si="12"/>
        <v>0</v>
      </c>
      <c r="L31" s="3">
        <f t="shared" si="12"/>
        <v>0</v>
      </c>
      <c r="M31" s="3">
        <f t="shared" si="12"/>
        <v>6675.4773454892484</v>
      </c>
      <c r="N31" s="3">
        <f t="shared" si="12"/>
        <v>31818.034547934589</v>
      </c>
      <c r="O31" s="3">
        <f t="shared" si="12"/>
        <v>31818.034547934589</v>
      </c>
      <c r="P31" s="3">
        <f t="shared" si="12"/>
        <v>31818.034547934589</v>
      </c>
      <c r="Q31" s="3">
        <f t="shared" si="12"/>
        <v>31818.034547934589</v>
      </c>
      <c r="R31" s="3">
        <f t="shared" si="12"/>
        <v>31818.034547934589</v>
      </c>
      <c r="S31" s="3">
        <f t="shared" si="12"/>
        <v>31818.034547934589</v>
      </c>
      <c r="T31" s="3">
        <f t="shared" si="12"/>
        <v>31818.034547934589</v>
      </c>
      <c r="U31" s="3">
        <f t="shared" si="12"/>
        <v>31818.034547934589</v>
      </c>
      <c r="V31" s="3">
        <f t="shared" si="12"/>
        <v>31818.034547934589</v>
      </c>
      <c r="W31" s="3">
        <f t="shared" si="12"/>
        <v>31818.034547934589</v>
      </c>
      <c r="X31" s="3">
        <f t="shared" si="12"/>
        <v>31818.034547934589</v>
      </c>
      <c r="Y31" s="3">
        <f t="shared" si="12"/>
        <v>31818.034547934589</v>
      </c>
      <c r="Z31" s="3">
        <f t="shared" si="12"/>
        <v>31818.034547934589</v>
      </c>
      <c r="AA31" s="3">
        <f t="shared" si="12"/>
        <v>31818.034547934589</v>
      </c>
    </row>
    <row r="32" spans="1:27" ht="15" customHeight="1" x14ac:dyDescent="0.3">
      <c r="A32" s="783"/>
      <c r="B32" s="11" t="str">
        <f t="shared" si="3"/>
        <v>Motors</v>
      </c>
      <c r="C32" s="3">
        <f t="shared" si="3"/>
        <v>0</v>
      </c>
      <c r="D32" s="3">
        <f t="shared" ref="D32:AA32" si="13">IF(SUM($C$19:$N$19)=0,0,C32+D14)</f>
        <v>0</v>
      </c>
      <c r="E32" s="3">
        <f t="shared" si="13"/>
        <v>0</v>
      </c>
      <c r="F32" s="3">
        <f t="shared" si="13"/>
        <v>0</v>
      </c>
      <c r="G32" s="3">
        <f t="shared" si="13"/>
        <v>0</v>
      </c>
      <c r="H32" s="3">
        <f t="shared" si="13"/>
        <v>0</v>
      </c>
      <c r="I32" s="3">
        <f t="shared" si="13"/>
        <v>0</v>
      </c>
      <c r="J32" s="3">
        <f t="shared" si="13"/>
        <v>0</v>
      </c>
      <c r="K32" s="445">
        <f t="shared" si="13"/>
        <v>0</v>
      </c>
      <c r="L32" s="3">
        <f t="shared" si="13"/>
        <v>0</v>
      </c>
      <c r="M32" s="3">
        <f t="shared" si="13"/>
        <v>1968.6938443565684</v>
      </c>
      <c r="N32" s="3">
        <f t="shared" si="13"/>
        <v>11117.421890318712</v>
      </c>
      <c r="O32" s="3">
        <f t="shared" si="13"/>
        <v>11117.421890318712</v>
      </c>
      <c r="P32" s="3">
        <f t="shared" si="13"/>
        <v>11117.421890318712</v>
      </c>
      <c r="Q32" s="3">
        <f t="shared" si="13"/>
        <v>11117.421890318712</v>
      </c>
      <c r="R32" s="3">
        <f t="shared" si="13"/>
        <v>11117.421890318712</v>
      </c>
      <c r="S32" s="3">
        <f t="shared" si="13"/>
        <v>11117.421890318712</v>
      </c>
      <c r="T32" s="3">
        <f t="shared" si="13"/>
        <v>11117.421890318712</v>
      </c>
      <c r="U32" s="3">
        <f t="shared" si="13"/>
        <v>11117.421890318712</v>
      </c>
      <c r="V32" s="3">
        <f t="shared" si="13"/>
        <v>11117.421890318712</v>
      </c>
      <c r="W32" s="3">
        <f t="shared" si="13"/>
        <v>11117.421890318712</v>
      </c>
      <c r="X32" s="3">
        <f t="shared" si="13"/>
        <v>11117.421890318712</v>
      </c>
      <c r="Y32" s="3">
        <f t="shared" si="13"/>
        <v>11117.421890318712</v>
      </c>
      <c r="Z32" s="3">
        <f t="shared" si="13"/>
        <v>11117.421890318712</v>
      </c>
      <c r="AA32" s="3">
        <f t="shared" si="13"/>
        <v>11117.421890318712</v>
      </c>
    </row>
    <row r="33" spans="1:27" x14ac:dyDescent="0.3">
      <c r="A33" s="783"/>
      <c r="B33" s="11" t="str">
        <f t="shared" si="3"/>
        <v>Process</v>
      </c>
      <c r="C33" s="3">
        <f t="shared" si="3"/>
        <v>0</v>
      </c>
      <c r="D33" s="3">
        <f t="shared" ref="D33:AA33" si="14">IF(SUM($C$19:$N$19)=0,0,C33+D15)</f>
        <v>0</v>
      </c>
      <c r="E33" s="3">
        <f t="shared" si="14"/>
        <v>0</v>
      </c>
      <c r="F33" s="3">
        <f t="shared" si="14"/>
        <v>0</v>
      </c>
      <c r="G33" s="3">
        <f t="shared" si="14"/>
        <v>0</v>
      </c>
      <c r="H33" s="3">
        <f t="shared" si="14"/>
        <v>0</v>
      </c>
      <c r="I33" s="3">
        <f t="shared" si="14"/>
        <v>0</v>
      </c>
      <c r="J33" s="3">
        <f t="shared" si="14"/>
        <v>0</v>
      </c>
      <c r="K33" s="445">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3">
        <f t="shared" si="14"/>
        <v>0</v>
      </c>
      <c r="AA33" s="3">
        <f t="shared" si="14"/>
        <v>0</v>
      </c>
    </row>
    <row r="34" spans="1:27" x14ac:dyDescent="0.3">
      <c r="A34" s="783"/>
      <c r="B34" s="11" t="str">
        <f t="shared" si="3"/>
        <v>Refrigeration</v>
      </c>
      <c r="C34" s="3">
        <f t="shared" si="3"/>
        <v>0</v>
      </c>
      <c r="D34" s="3">
        <f t="shared" ref="D34:AA34" si="15">IF(SUM($C$19:$N$19)=0,0,C34+D16)</f>
        <v>0</v>
      </c>
      <c r="E34" s="3">
        <f t="shared" si="15"/>
        <v>0</v>
      </c>
      <c r="F34" s="3">
        <f t="shared" si="15"/>
        <v>0</v>
      </c>
      <c r="G34" s="3">
        <f t="shared" si="15"/>
        <v>0</v>
      </c>
      <c r="H34" s="3">
        <f t="shared" si="15"/>
        <v>0</v>
      </c>
      <c r="I34" s="3">
        <f t="shared" si="15"/>
        <v>0</v>
      </c>
      <c r="J34" s="3">
        <f t="shared" si="15"/>
        <v>0</v>
      </c>
      <c r="K34" s="445">
        <f t="shared" si="15"/>
        <v>0</v>
      </c>
      <c r="L34" s="3">
        <f t="shared" si="15"/>
        <v>0</v>
      </c>
      <c r="M34" s="3">
        <f t="shared" si="15"/>
        <v>1312.462562904379</v>
      </c>
      <c r="N34" s="3">
        <f t="shared" si="15"/>
        <v>7411.614593545808</v>
      </c>
      <c r="O34" s="3">
        <f t="shared" si="15"/>
        <v>7411.614593545808</v>
      </c>
      <c r="P34" s="3">
        <f t="shared" si="15"/>
        <v>7411.614593545808</v>
      </c>
      <c r="Q34" s="3">
        <f t="shared" si="15"/>
        <v>7411.614593545808</v>
      </c>
      <c r="R34" s="3">
        <f t="shared" si="15"/>
        <v>7411.614593545808</v>
      </c>
      <c r="S34" s="3">
        <f t="shared" si="15"/>
        <v>7411.614593545808</v>
      </c>
      <c r="T34" s="3">
        <f t="shared" si="15"/>
        <v>7411.614593545808</v>
      </c>
      <c r="U34" s="3">
        <f t="shared" si="15"/>
        <v>7411.614593545808</v>
      </c>
      <c r="V34" s="3">
        <f t="shared" si="15"/>
        <v>7411.614593545808</v>
      </c>
      <c r="W34" s="3">
        <f t="shared" si="15"/>
        <v>7411.614593545808</v>
      </c>
      <c r="X34" s="3">
        <f t="shared" si="15"/>
        <v>7411.614593545808</v>
      </c>
      <c r="Y34" s="3">
        <f t="shared" si="15"/>
        <v>7411.614593545808</v>
      </c>
      <c r="Z34" s="3">
        <f t="shared" si="15"/>
        <v>7411.614593545808</v>
      </c>
      <c r="AA34" s="3">
        <f t="shared" si="15"/>
        <v>7411.614593545808</v>
      </c>
    </row>
    <row r="35" spans="1:27" x14ac:dyDescent="0.3">
      <c r="A35" s="783"/>
      <c r="B35" s="11" t="str">
        <f t="shared" si="3"/>
        <v>Water Heating</v>
      </c>
      <c r="C35" s="3">
        <f t="shared" si="3"/>
        <v>0</v>
      </c>
      <c r="D35" s="3">
        <f t="shared" ref="D35:AA35" si="16">IF(SUM($C$19:$N$19)=0,0,C35+D17)</f>
        <v>0</v>
      </c>
      <c r="E35" s="3">
        <f t="shared" si="16"/>
        <v>0</v>
      </c>
      <c r="F35" s="3">
        <f t="shared" si="16"/>
        <v>0</v>
      </c>
      <c r="G35" s="3">
        <f t="shared" si="16"/>
        <v>0</v>
      </c>
      <c r="H35" s="3">
        <f t="shared" si="16"/>
        <v>0</v>
      </c>
      <c r="I35" s="3">
        <f t="shared" si="16"/>
        <v>0</v>
      </c>
      <c r="J35" s="3">
        <f t="shared" si="16"/>
        <v>0</v>
      </c>
      <c r="K35" s="445">
        <f t="shared" si="16"/>
        <v>0</v>
      </c>
      <c r="L35" s="3">
        <f t="shared" si="16"/>
        <v>0</v>
      </c>
      <c r="M35" s="3">
        <f t="shared" si="16"/>
        <v>131.24625629043791</v>
      </c>
      <c r="N35" s="3">
        <f t="shared" si="16"/>
        <v>741.16145935458098</v>
      </c>
      <c r="O35" s="3">
        <f t="shared" si="16"/>
        <v>741.16145935458098</v>
      </c>
      <c r="P35" s="3">
        <f t="shared" si="16"/>
        <v>741.16145935458098</v>
      </c>
      <c r="Q35" s="3">
        <f t="shared" si="16"/>
        <v>741.16145935458098</v>
      </c>
      <c r="R35" s="3">
        <f t="shared" si="16"/>
        <v>741.16145935458098</v>
      </c>
      <c r="S35" s="3">
        <f t="shared" si="16"/>
        <v>741.16145935458098</v>
      </c>
      <c r="T35" s="3">
        <f t="shared" si="16"/>
        <v>741.16145935458098</v>
      </c>
      <c r="U35" s="3">
        <f t="shared" si="16"/>
        <v>741.16145935458098</v>
      </c>
      <c r="V35" s="3">
        <f t="shared" si="16"/>
        <v>741.16145935458098</v>
      </c>
      <c r="W35" s="3">
        <f t="shared" si="16"/>
        <v>741.16145935458098</v>
      </c>
      <c r="X35" s="3">
        <f t="shared" si="16"/>
        <v>741.16145935458098</v>
      </c>
      <c r="Y35" s="3">
        <f t="shared" si="16"/>
        <v>741.16145935458098</v>
      </c>
      <c r="Z35" s="3">
        <f t="shared" si="16"/>
        <v>741.16145935458098</v>
      </c>
      <c r="AA35" s="3">
        <f t="shared" si="16"/>
        <v>741.16145935458098</v>
      </c>
    </row>
    <row r="36" spans="1:27" ht="15" customHeight="1" x14ac:dyDescent="0.3">
      <c r="A36" s="783"/>
      <c r="B36" s="11" t="str">
        <f t="shared" si="3"/>
        <v xml:space="preserve"> </v>
      </c>
      <c r="C36" s="3"/>
      <c r="D36" s="3"/>
      <c r="E36" s="3"/>
      <c r="F36" s="3"/>
      <c r="G36" s="3"/>
      <c r="H36" s="3"/>
      <c r="I36" s="3"/>
      <c r="J36" s="3"/>
      <c r="K36" s="445"/>
      <c r="L36" s="3"/>
      <c r="M36" s="3"/>
      <c r="N36" s="3"/>
      <c r="O36" s="3"/>
      <c r="P36" s="3"/>
      <c r="Q36" s="3"/>
      <c r="R36" s="3"/>
      <c r="S36" s="3"/>
      <c r="T36" s="3"/>
      <c r="U36" s="3"/>
      <c r="V36" s="3"/>
      <c r="W36" s="3"/>
      <c r="X36" s="3"/>
      <c r="Y36" s="3"/>
      <c r="Z36" s="3"/>
      <c r="AA36" s="3"/>
    </row>
    <row r="37" spans="1:27" ht="15" customHeight="1" thickBot="1" x14ac:dyDescent="0.35">
      <c r="A37" s="784"/>
      <c r="B37" s="258" t="str">
        <f t="shared" si="3"/>
        <v>Monthly kWh</v>
      </c>
      <c r="C37" s="259">
        <f>SUM(C23:C36)</f>
        <v>0</v>
      </c>
      <c r="D37" s="259">
        <f t="shared" ref="D37:AA37" si="17">SUM(D23:D36)</f>
        <v>94389</v>
      </c>
      <c r="E37" s="259">
        <f t="shared" si="17"/>
        <v>372561</v>
      </c>
      <c r="F37" s="259">
        <f t="shared" si="17"/>
        <v>489297</v>
      </c>
      <c r="G37" s="259">
        <f t="shared" si="17"/>
        <v>505716</v>
      </c>
      <c r="H37" s="259">
        <f t="shared" si="17"/>
        <v>620039</v>
      </c>
      <c r="I37" s="259">
        <f t="shared" si="17"/>
        <v>1158034</v>
      </c>
      <c r="J37" s="259">
        <f t="shared" si="17"/>
        <v>1180183</v>
      </c>
      <c r="K37" s="259">
        <f t="shared" si="17"/>
        <v>1180183</v>
      </c>
      <c r="L37" s="259">
        <f t="shared" si="17"/>
        <v>2082309</v>
      </c>
      <c r="M37" s="259">
        <f t="shared" si="17"/>
        <v>2728121.7769171731</v>
      </c>
      <c r="N37" s="259">
        <f t="shared" si="17"/>
        <v>5500278.9864118388</v>
      </c>
      <c r="O37" s="259">
        <f t="shared" si="17"/>
        <v>5500278.9864118388</v>
      </c>
      <c r="P37" s="259">
        <f t="shared" si="17"/>
        <v>5500278.9864118388</v>
      </c>
      <c r="Q37" s="259">
        <f t="shared" si="17"/>
        <v>5500278.9864118388</v>
      </c>
      <c r="R37" s="259">
        <f t="shared" si="17"/>
        <v>5500278.9864118388</v>
      </c>
      <c r="S37" s="259">
        <f t="shared" si="17"/>
        <v>5500278.9864118388</v>
      </c>
      <c r="T37" s="259">
        <f t="shared" si="17"/>
        <v>5500278.9864118388</v>
      </c>
      <c r="U37" s="259">
        <f t="shared" si="17"/>
        <v>5500278.9864118388</v>
      </c>
      <c r="V37" s="259">
        <f t="shared" si="17"/>
        <v>5500278.9864118388</v>
      </c>
      <c r="W37" s="259">
        <f t="shared" si="17"/>
        <v>5500278.9864118388</v>
      </c>
      <c r="X37" s="259">
        <f t="shared" si="17"/>
        <v>5500278.9864118388</v>
      </c>
      <c r="Y37" s="259">
        <f t="shared" si="17"/>
        <v>5500278.9864118388</v>
      </c>
      <c r="Z37" s="259">
        <f t="shared" si="17"/>
        <v>5500278.9864118388</v>
      </c>
      <c r="AA37" s="259">
        <f t="shared" si="17"/>
        <v>5500278.9864118388</v>
      </c>
    </row>
    <row r="38" spans="1:27" s="42" customFormat="1" x14ac:dyDescent="0.3">
      <c r="A38" s="8"/>
      <c r="B38" s="285"/>
      <c r="C38" s="9"/>
      <c r="D38" s="285"/>
      <c r="E38" s="9"/>
      <c r="F38" s="285"/>
      <c r="G38" s="285"/>
      <c r="H38" s="9"/>
      <c r="I38" s="285"/>
      <c r="J38" s="285"/>
      <c r="K38" s="9"/>
      <c r="L38" s="285"/>
      <c r="M38" s="285"/>
      <c r="N38" s="364" t="s">
        <v>223</v>
      </c>
      <c r="O38" s="363">
        <f>SUM(C5:N18)</f>
        <v>5500278.9864118369</v>
      </c>
      <c r="P38" s="285"/>
      <c r="Q38" s="9"/>
      <c r="R38" s="285"/>
      <c r="S38" s="285"/>
      <c r="T38" s="9"/>
      <c r="U38" s="285"/>
      <c r="V38" s="285"/>
      <c r="W38" s="9"/>
      <c r="X38" s="285"/>
      <c r="Y38" s="285"/>
      <c r="Z38" s="9"/>
      <c r="AA38" s="285"/>
    </row>
    <row r="39" spans="1:27" s="42" customFormat="1" ht="15" thickBot="1" x14ac:dyDescent="0.35">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row>
    <row r="40" spans="1:27" ht="16.2" thickBot="1" x14ac:dyDescent="0.35">
      <c r="A40" s="785" t="s">
        <v>16</v>
      </c>
      <c r="B40" s="17" t="s">
        <v>10</v>
      </c>
      <c r="C40" s="158">
        <f>C$4</f>
        <v>44197</v>
      </c>
      <c r="D40" s="158">
        <f t="shared" ref="D40:AA40" si="18">D$4</f>
        <v>44228</v>
      </c>
      <c r="E40" s="158">
        <f t="shared" si="18"/>
        <v>44256</v>
      </c>
      <c r="F40" s="158">
        <f t="shared" si="18"/>
        <v>44287</v>
      </c>
      <c r="G40" s="158">
        <f t="shared" si="18"/>
        <v>44317</v>
      </c>
      <c r="H40" s="158">
        <f t="shared" si="18"/>
        <v>44348</v>
      </c>
      <c r="I40" s="158">
        <f t="shared" si="18"/>
        <v>44378</v>
      </c>
      <c r="J40" s="158">
        <f t="shared" si="18"/>
        <v>44409</v>
      </c>
      <c r="K40" s="158">
        <f t="shared" si="18"/>
        <v>44440</v>
      </c>
      <c r="L40" s="158">
        <f t="shared" si="18"/>
        <v>44470</v>
      </c>
      <c r="M40" s="158">
        <f t="shared" si="18"/>
        <v>44501</v>
      </c>
      <c r="N40" s="158">
        <f t="shared" si="18"/>
        <v>44531</v>
      </c>
      <c r="O40" s="158">
        <f t="shared" si="18"/>
        <v>44562</v>
      </c>
      <c r="P40" s="158">
        <f t="shared" si="18"/>
        <v>44593</v>
      </c>
      <c r="Q40" s="158">
        <f t="shared" si="18"/>
        <v>44621</v>
      </c>
      <c r="R40" s="158">
        <f t="shared" si="18"/>
        <v>44652</v>
      </c>
      <c r="S40" s="158">
        <f t="shared" si="18"/>
        <v>44682</v>
      </c>
      <c r="T40" s="158">
        <f t="shared" si="18"/>
        <v>44713</v>
      </c>
      <c r="U40" s="158">
        <f t="shared" si="18"/>
        <v>44743</v>
      </c>
      <c r="V40" s="158">
        <f t="shared" si="18"/>
        <v>44774</v>
      </c>
      <c r="W40" s="158">
        <f t="shared" si="18"/>
        <v>44805</v>
      </c>
      <c r="X40" s="158">
        <f t="shared" si="18"/>
        <v>44835</v>
      </c>
      <c r="Y40" s="158">
        <f t="shared" si="18"/>
        <v>44866</v>
      </c>
      <c r="Z40" s="158">
        <f t="shared" si="18"/>
        <v>44896</v>
      </c>
      <c r="AA40" s="158">
        <f t="shared" si="18"/>
        <v>44927</v>
      </c>
    </row>
    <row r="41" spans="1:27" ht="15" customHeight="1" x14ac:dyDescent="0.3">
      <c r="A41" s="786"/>
      <c r="B41" s="11" t="str">
        <f t="shared" ref="B41:B55" si="19">B23</f>
        <v>Air Comp</v>
      </c>
      <c r="C41" s="3">
        <v>0</v>
      </c>
      <c r="D41" s="3">
        <v>0</v>
      </c>
      <c r="E41" s="3">
        <v>0</v>
      </c>
      <c r="F41" s="3">
        <v>0</v>
      </c>
      <c r="G41" s="3">
        <f>F41</f>
        <v>0</v>
      </c>
      <c r="H41" s="3">
        <f t="shared" ref="H41:AA41" si="20">G41</f>
        <v>0</v>
      </c>
      <c r="I41" s="3">
        <f t="shared" si="20"/>
        <v>0</v>
      </c>
      <c r="J41" s="3">
        <f t="shared" si="20"/>
        <v>0</v>
      </c>
      <c r="K41" s="3">
        <f t="shared" si="20"/>
        <v>0</v>
      </c>
      <c r="L41" s="3">
        <f t="shared" si="20"/>
        <v>0</v>
      </c>
      <c r="M41" s="3">
        <f t="shared" si="20"/>
        <v>0</v>
      </c>
      <c r="N41" s="3">
        <f t="shared" si="20"/>
        <v>0</v>
      </c>
      <c r="O41" s="3">
        <f t="shared" si="20"/>
        <v>0</v>
      </c>
      <c r="P41" s="3">
        <f t="shared" si="20"/>
        <v>0</v>
      </c>
      <c r="Q41" s="445">
        <v>274837</v>
      </c>
      <c r="R41" s="3">
        <f t="shared" si="20"/>
        <v>274837</v>
      </c>
      <c r="S41" s="3">
        <f t="shared" si="20"/>
        <v>274837</v>
      </c>
      <c r="T41" s="3">
        <f t="shared" si="20"/>
        <v>274837</v>
      </c>
      <c r="U41" s="3">
        <f t="shared" si="20"/>
        <v>274837</v>
      </c>
      <c r="V41" s="3">
        <f t="shared" si="20"/>
        <v>274837</v>
      </c>
      <c r="W41" s="3">
        <f t="shared" si="20"/>
        <v>274837</v>
      </c>
      <c r="X41" s="3">
        <f t="shared" si="20"/>
        <v>274837</v>
      </c>
      <c r="Y41" s="3">
        <f t="shared" si="20"/>
        <v>274837</v>
      </c>
      <c r="Z41" s="3">
        <f t="shared" si="20"/>
        <v>274837</v>
      </c>
      <c r="AA41" s="3">
        <f t="shared" si="20"/>
        <v>274837</v>
      </c>
    </row>
    <row r="42" spans="1:27" x14ac:dyDescent="0.3">
      <c r="A42" s="786"/>
      <c r="B42" s="12" t="str">
        <f t="shared" si="19"/>
        <v>Building Shell</v>
      </c>
      <c r="C42" s="3">
        <v>0</v>
      </c>
      <c r="D42" s="3">
        <v>0</v>
      </c>
      <c r="E42" s="3">
        <v>0</v>
      </c>
      <c r="F42" s="3">
        <v>0</v>
      </c>
      <c r="G42" s="3">
        <f t="shared" ref="G42:AA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445">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row>
    <row r="43" spans="1:27" x14ac:dyDescent="0.3">
      <c r="A43" s="786"/>
      <c r="B43" s="11" t="str">
        <f t="shared" si="19"/>
        <v>Cooking</v>
      </c>
      <c r="C43" s="3">
        <v>0</v>
      </c>
      <c r="D43" s="3">
        <v>0</v>
      </c>
      <c r="E43" s="3">
        <v>0</v>
      </c>
      <c r="F43" s="3">
        <v>0</v>
      </c>
      <c r="G43" s="3">
        <f t="shared" ref="G43:AA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445">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row>
    <row r="44" spans="1:27" x14ac:dyDescent="0.3">
      <c r="A44" s="786"/>
      <c r="B44" s="11" t="str">
        <f t="shared" si="19"/>
        <v>Cooling</v>
      </c>
      <c r="C44" s="3">
        <v>0</v>
      </c>
      <c r="D44" s="3">
        <v>0</v>
      </c>
      <c r="E44" s="3">
        <v>0</v>
      </c>
      <c r="F44" s="3">
        <v>0</v>
      </c>
      <c r="G44" s="3">
        <f t="shared" ref="G44:AA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445">
        <v>102963</v>
      </c>
      <c r="R44" s="3">
        <f t="shared" si="23"/>
        <v>102963</v>
      </c>
      <c r="S44" s="3">
        <f t="shared" si="23"/>
        <v>102963</v>
      </c>
      <c r="T44" s="3">
        <f t="shared" si="23"/>
        <v>102963</v>
      </c>
      <c r="U44" s="3">
        <f t="shared" si="23"/>
        <v>102963</v>
      </c>
      <c r="V44" s="3">
        <f t="shared" si="23"/>
        <v>102963</v>
      </c>
      <c r="W44" s="3">
        <f t="shared" si="23"/>
        <v>102963</v>
      </c>
      <c r="X44" s="3">
        <f t="shared" si="23"/>
        <v>102963</v>
      </c>
      <c r="Y44" s="3">
        <f t="shared" si="23"/>
        <v>102963</v>
      </c>
      <c r="Z44" s="3">
        <f t="shared" si="23"/>
        <v>102963</v>
      </c>
      <c r="AA44" s="3">
        <f t="shared" si="23"/>
        <v>102963</v>
      </c>
    </row>
    <row r="45" spans="1:27" x14ac:dyDescent="0.3">
      <c r="A45" s="786"/>
      <c r="B45" s="12" t="str">
        <f t="shared" si="19"/>
        <v>Ext Lighting</v>
      </c>
      <c r="C45" s="3">
        <v>0</v>
      </c>
      <c r="D45" s="3">
        <v>0</v>
      </c>
      <c r="E45" s="3">
        <v>0</v>
      </c>
      <c r="F45" s="3">
        <v>0</v>
      </c>
      <c r="G45" s="3">
        <f t="shared" ref="G45:AA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445">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row>
    <row r="46" spans="1:27" x14ac:dyDescent="0.3">
      <c r="A46" s="786"/>
      <c r="B46" s="11" t="str">
        <f t="shared" si="19"/>
        <v>Heating</v>
      </c>
      <c r="C46" s="3">
        <v>0</v>
      </c>
      <c r="D46" s="3">
        <v>0</v>
      </c>
      <c r="E46" s="3">
        <v>0</v>
      </c>
      <c r="F46" s="3">
        <v>0</v>
      </c>
      <c r="G46" s="3">
        <f t="shared" ref="G46:AA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445">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row>
    <row r="47" spans="1:27" x14ac:dyDescent="0.3">
      <c r="A47" s="786"/>
      <c r="B47" s="11" t="str">
        <f t="shared" si="19"/>
        <v>HVAC</v>
      </c>
      <c r="C47" s="3">
        <v>0</v>
      </c>
      <c r="D47" s="3">
        <v>0</v>
      </c>
      <c r="E47" s="3">
        <v>0</v>
      </c>
      <c r="F47" s="3">
        <v>0</v>
      </c>
      <c r="G47" s="3">
        <f t="shared" ref="G47:AA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445">
        <v>85356</v>
      </c>
      <c r="R47" s="3">
        <f t="shared" si="26"/>
        <v>85356</v>
      </c>
      <c r="S47" s="3">
        <f t="shared" si="26"/>
        <v>85356</v>
      </c>
      <c r="T47" s="3">
        <f t="shared" si="26"/>
        <v>85356</v>
      </c>
      <c r="U47" s="3">
        <f t="shared" si="26"/>
        <v>85356</v>
      </c>
      <c r="V47" s="3">
        <f t="shared" si="26"/>
        <v>85356</v>
      </c>
      <c r="W47" s="3">
        <f t="shared" si="26"/>
        <v>85356</v>
      </c>
      <c r="X47" s="3">
        <f t="shared" si="26"/>
        <v>85356</v>
      </c>
      <c r="Y47" s="3">
        <f t="shared" si="26"/>
        <v>85356</v>
      </c>
      <c r="Z47" s="3">
        <f t="shared" si="26"/>
        <v>85356</v>
      </c>
      <c r="AA47" s="3">
        <f t="shared" si="26"/>
        <v>85356</v>
      </c>
    </row>
    <row r="48" spans="1:27" x14ac:dyDescent="0.3">
      <c r="A48" s="786"/>
      <c r="B48" s="11" t="str">
        <f t="shared" si="19"/>
        <v>Lighting</v>
      </c>
      <c r="C48" s="3">
        <v>0</v>
      </c>
      <c r="D48" s="3">
        <v>0</v>
      </c>
      <c r="E48" s="3">
        <v>0</v>
      </c>
      <c r="F48" s="3">
        <v>0</v>
      </c>
      <c r="G48" s="3">
        <f t="shared" ref="G48:AA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445">
        <v>717027</v>
      </c>
      <c r="R48" s="3">
        <f t="shared" si="27"/>
        <v>717027</v>
      </c>
      <c r="S48" s="3">
        <f t="shared" si="27"/>
        <v>717027</v>
      </c>
      <c r="T48" s="3">
        <f t="shared" si="27"/>
        <v>717027</v>
      </c>
      <c r="U48" s="3">
        <f t="shared" si="27"/>
        <v>717027</v>
      </c>
      <c r="V48" s="3">
        <f t="shared" si="27"/>
        <v>717027</v>
      </c>
      <c r="W48" s="3">
        <f t="shared" si="27"/>
        <v>717027</v>
      </c>
      <c r="X48" s="3">
        <f t="shared" si="27"/>
        <v>717027</v>
      </c>
      <c r="Y48" s="3">
        <f t="shared" si="27"/>
        <v>717027</v>
      </c>
      <c r="Z48" s="3">
        <f t="shared" si="27"/>
        <v>717027</v>
      </c>
      <c r="AA48" s="3">
        <f t="shared" si="27"/>
        <v>717027</v>
      </c>
    </row>
    <row r="49" spans="1:27" x14ac:dyDescent="0.3">
      <c r="A49" s="786"/>
      <c r="B49" s="11" t="str">
        <f t="shared" si="19"/>
        <v>Miscellaneous</v>
      </c>
      <c r="C49" s="3">
        <v>0</v>
      </c>
      <c r="D49" s="3">
        <v>0</v>
      </c>
      <c r="E49" s="3">
        <v>0</v>
      </c>
      <c r="F49" s="3">
        <v>0</v>
      </c>
      <c r="G49" s="3">
        <f t="shared" ref="G49:AA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445">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row>
    <row r="50" spans="1:27" ht="15" customHeight="1" x14ac:dyDescent="0.3">
      <c r="A50" s="786"/>
      <c r="B50" s="11" t="str">
        <f t="shared" si="19"/>
        <v>Motors</v>
      </c>
      <c r="C50" s="3">
        <v>0</v>
      </c>
      <c r="D50" s="3">
        <v>0</v>
      </c>
      <c r="E50" s="3">
        <v>0</v>
      </c>
      <c r="F50" s="3">
        <v>0</v>
      </c>
      <c r="G50" s="3">
        <f t="shared" ref="G50:AA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445">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row>
    <row r="51" spans="1:27" x14ac:dyDescent="0.3">
      <c r="A51" s="786"/>
      <c r="B51" s="11" t="str">
        <f t="shared" si="19"/>
        <v>Process</v>
      </c>
      <c r="C51" s="3">
        <v>0</v>
      </c>
      <c r="D51" s="3">
        <v>0</v>
      </c>
      <c r="E51" s="3">
        <v>0</v>
      </c>
      <c r="F51" s="3">
        <v>0</v>
      </c>
      <c r="G51" s="3">
        <f t="shared" ref="G51:AA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445">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row>
    <row r="52" spans="1:27" x14ac:dyDescent="0.3">
      <c r="A52" s="786"/>
      <c r="B52" s="11" t="str">
        <f t="shared" si="19"/>
        <v>Refrigeration</v>
      </c>
      <c r="C52" s="3">
        <v>0</v>
      </c>
      <c r="D52" s="3">
        <v>0</v>
      </c>
      <c r="E52" s="3">
        <v>0</v>
      </c>
      <c r="F52" s="3">
        <v>0</v>
      </c>
      <c r="G52" s="3">
        <f t="shared" ref="G52:AA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445">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row>
    <row r="53" spans="1:27" x14ac:dyDescent="0.3">
      <c r="A53" s="786"/>
      <c r="B53" s="11" t="str">
        <f t="shared" si="19"/>
        <v>Water Heating</v>
      </c>
      <c r="C53" s="3">
        <v>0</v>
      </c>
      <c r="D53" s="3">
        <v>0</v>
      </c>
      <c r="E53" s="3">
        <v>0</v>
      </c>
      <c r="F53" s="3">
        <v>0</v>
      </c>
      <c r="G53" s="3">
        <f t="shared" ref="G53:AA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445">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row>
    <row r="54" spans="1:27" ht="15" customHeight="1" x14ac:dyDescent="0.3">
      <c r="A54" s="786"/>
      <c r="B54" s="11" t="str">
        <f t="shared" si="19"/>
        <v xml:space="preserve"> </v>
      </c>
      <c r="C54" s="3"/>
      <c r="D54" s="3"/>
      <c r="E54" s="3"/>
      <c r="F54" s="3"/>
      <c r="G54" s="3"/>
      <c r="H54" s="3"/>
      <c r="I54" s="3"/>
      <c r="J54" s="3"/>
      <c r="K54" s="3"/>
      <c r="L54" s="3"/>
      <c r="M54" s="3"/>
      <c r="N54" s="3"/>
      <c r="O54" s="3"/>
      <c r="P54" s="3"/>
      <c r="Q54" s="445"/>
      <c r="R54" s="3"/>
      <c r="S54" s="3"/>
      <c r="T54" s="3"/>
      <c r="U54" s="3"/>
      <c r="V54" s="3"/>
      <c r="W54" s="3"/>
      <c r="X54" s="3"/>
      <c r="Y54" s="3"/>
      <c r="Z54" s="3"/>
      <c r="AA54" s="3"/>
    </row>
    <row r="55" spans="1:27" ht="15" customHeight="1" thickBot="1" x14ac:dyDescent="0.35">
      <c r="A55" s="787"/>
      <c r="B55" s="258" t="str">
        <f t="shared" si="19"/>
        <v>Monthly kWh</v>
      </c>
      <c r="C55" s="259">
        <f>SUM(C41:C54)</f>
        <v>0</v>
      </c>
      <c r="D55" s="259">
        <f t="shared" ref="D55:AA55" si="33">SUM(D41:D54)</f>
        <v>0</v>
      </c>
      <c r="E55" s="259">
        <f t="shared" si="33"/>
        <v>0</v>
      </c>
      <c r="F55" s="259">
        <f t="shared" si="33"/>
        <v>0</v>
      </c>
      <c r="G55" s="259">
        <f t="shared" si="33"/>
        <v>0</v>
      </c>
      <c r="H55" s="259">
        <f t="shared" si="33"/>
        <v>0</v>
      </c>
      <c r="I55" s="259">
        <f t="shared" si="33"/>
        <v>0</v>
      </c>
      <c r="J55" s="259">
        <f t="shared" si="33"/>
        <v>0</v>
      </c>
      <c r="K55" s="259">
        <f t="shared" si="33"/>
        <v>0</v>
      </c>
      <c r="L55" s="259">
        <f t="shared" si="33"/>
        <v>0</v>
      </c>
      <c r="M55" s="259">
        <f t="shared" si="33"/>
        <v>0</v>
      </c>
      <c r="N55" s="259">
        <f t="shared" si="33"/>
        <v>0</v>
      </c>
      <c r="O55" s="259">
        <f t="shared" si="33"/>
        <v>0</v>
      </c>
      <c r="P55" s="259">
        <f t="shared" si="33"/>
        <v>0</v>
      </c>
      <c r="Q55" s="259">
        <f t="shared" si="33"/>
        <v>1180183</v>
      </c>
      <c r="R55" s="259">
        <f t="shared" si="33"/>
        <v>1180183</v>
      </c>
      <c r="S55" s="259">
        <f t="shared" si="33"/>
        <v>1180183</v>
      </c>
      <c r="T55" s="259">
        <f t="shared" si="33"/>
        <v>1180183</v>
      </c>
      <c r="U55" s="259">
        <f t="shared" si="33"/>
        <v>1180183</v>
      </c>
      <c r="V55" s="259">
        <f t="shared" si="33"/>
        <v>1180183</v>
      </c>
      <c r="W55" s="259">
        <f t="shared" si="33"/>
        <v>1180183</v>
      </c>
      <c r="X55" s="259">
        <f t="shared" si="33"/>
        <v>1180183</v>
      </c>
      <c r="Y55" s="259">
        <f t="shared" si="33"/>
        <v>1180183</v>
      </c>
      <c r="Z55" s="259">
        <f t="shared" si="33"/>
        <v>1180183</v>
      </c>
      <c r="AA55" s="259">
        <f t="shared" si="33"/>
        <v>1180183</v>
      </c>
    </row>
    <row r="56" spans="1:27" s="42" customFormat="1" x14ac:dyDescent="0.3">
      <c r="A56" s="8"/>
      <c r="B56" s="285"/>
      <c r="C56" s="9"/>
      <c r="D56" s="285"/>
      <c r="E56" s="9"/>
      <c r="F56" s="285"/>
      <c r="G56" s="285"/>
      <c r="H56" s="9"/>
      <c r="I56" s="285"/>
      <c r="J56" s="285"/>
      <c r="K56" s="9"/>
      <c r="L56" s="285"/>
      <c r="M56" s="285"/>
      <c r="N56" s="9"/>
      <c r="O56" s="285"/>
      <c r="P56" s="285"/>
      <c r="Q56" s="9"/>
      <c r="R56" s="285"/>
      <c r="S56" s="285"/>
      <c r="T56" s="9"/>
      <c r="U56" s="285"/>
      <c r="V56" s="285"/>
      <c r="W56" s="9"/>
      <c r="X56" s="285"/>
      <c r="Y56" s="285"/>
      <c r="Z56" s="9"/>
      <c r="AA56" s="285"/>
    </row>
    <row r="57" spans="1:27" s="42" customFormat="1" ht="15" thickBot="1" x14ac:dyDescent="0.35">
      <c r="A57" s="225" t="s">
        <v>191</v>
      </c>
      <c r="B57" s="225"/>
      <c r="C57" s="225"/>
      <c r="D57" s="225"/>
      <c r="E57" s="225"/>
      <c r="F57" s="225"/>
      <c r="G57" s="225"/>
      <c r="H57" s="225"/>
      <c r="I57" s="225"/>
      <c r="J57" s="225"/>
      <c r="K57" s="142"/>
      <c r="L57" s="142"/>
      <c r="M57" s="142"/>
      <c r="N57" s="142"/>
      <c r="O57" s="142"/>
      <c r="P57" s="142"/>
      <c r="Q57" s="142"/>
      <c r="R57" s="142"/>
      <c r="S57" s="142"/>
      <c r="T57" s="142"/>
      <c r="U57" s="142"/>
      <c r="V57" s="142"/>
      <c r="W57" s="142"/>
      <c r="X57" s="142"/>
      <c r="Y57" s="142"/>
      <c r="Z57" s="142"/>
      <c r="AA57" s="142"/>
    </row>
    <row r="58" spans="1:27" ht="16.2" thickBot="1" x14ac:dyDescent="0.35">
      <c r="A58" s="788" t="s">
        <v>17</v>
      </c>
      <c r="B58" s="17" t="s">
        <v>10</v>
      </c>
      <c r="C58" s="158">
        <f>C$4</f>
        <v>44197</v>
      </c>
      <c r="D58" s="158">
        <f t="shared" ref="D58:AA58" si="34">D$4</f>
        <v>44228</v>
      </c>
      <c r="E58" s="158">
        <f t="shared" si="34"/>
        <v>44256</v>
      </c>
      <c r="F58" s="158">
        <f t="shared" si="34"/>
        <v>44287</v>
      </c>
      <c r="G58" s="158">
        <f t="shared" si="34"/>
        <v>44317</v>
      </c>
      <c r="H58" s="158">
        <f t="shared" si="34"/>
        <v>44348</v>
      </c>
      <c r="I58" s="158">
        <f t="shared" si="34"/>
        <v>44378</v>
      </c>
      <c r="J58" s="158">
        <f t="shared" si="34"/>
        <v>44409</v>
      </c>
      <c r="K58" s="158">
        <f t="shared" si="34"/>
        <v>44440</v>
      </c>
      <c r="L58" s="158">
        <f t="shared" si="34"/>
        <v>44470</v>
      </c>
      <c r="M58" s="158">
        <f t="shared" si="34"/>
        <v>44501</v>
      </c>
      <c r="N58" s="158">
        <f t="shared" si="34"/>
        <v>44531</v>
      </c>
      <c r="O58" s="158">
        <f t="shared" si="34"/>
        <v>44562</v>
      </c>
      <c r="P58" s="158">
        <f t="shared" si="34"/>
        <v>44593</v>
      </c>
      <c r="Q58" s="158">
        <f t="shared" si="34"/>
        <v>44621</v>
      </c>
      <c r="R58" s="158">
        <f t="shared" si="34"/>
        <v>44652</v>
      </c>
      <c r="S58" s="158">
        <f t="shared" si="34"/>
        <v>44682</v>
      </c>
      <c r="T58" s="158">
        <f t="shared" si="34"/>
        <v>44713</v>
      </c>
      <c r="U58" s="158">
        <f t="shared" si="34"/>
        <v>44743</v>
      </c>
      <c r="V58" s="158">
        <f t="shared" si="34"/>
        <v>44774</v>
      </c>
      <c r="W58" s="158">
        <f t="shared" si="34"/>
        <v>44805</v>
      </c>
      <c r="X58" s="158">
        <f t="shared" si="34"/>
        <v>44835</v>
      </c>
      <c r="Y58" s="158">
        <f t="shared" si="34"/>
        <v>44866</v>
      </c>
      <c r="Z58" s="158">
        <f t="shared" si="34"/>
        <v>44896</v>
      </c>
      <c r="AA58" s="158">
        <f t="shared" si="34"/>
        <v>44927</v>
      </c>
    </row>
    <row r="59" spans="1:27" ht="15" customHeight="1" x14ac:dyDescent="0.3">
      <c r="A59" s="789"/>
      <c r="B59" s="13" t="str">
        <f t="shared" ref="B59:B72" si="35">B41</f>
        <v>Air Comp</v>
      </c>
      <c r="C59" s="26">
        <f>IF(C23=0,0,(C5*0.5)-C41)*C78*C93*C$2</f>
        <v>0</v>
      </c>
      <c r="D59" s="26">
        <f>IF(D23=0,0,((D5*0.5)+C23-D41)*D78*D93*D$2)</f>
        <v>0</v>
      </c>
      <c r="E59" s="26">
        <f t="shared" ref="E59:AA60" si="36">IF(E23=0,0,((E5*0.5)+D23-E41)*E78*E93*E$2)</f>
        <v>275.5354187526396</v>
      </c>
      <c r="F59" s="26">
        <f t="shared" si="36"/>
        <v>510.75186257981579</v>
      </c>
      <c r="G59" s="26">
        <f t="shared" si="36"/>
        <v>623.17538626054511</v>
      </c>
      <c r="H59" s="26">
        <f t="shared" si="36"/>
        <v>1021.4196652188011</v>
      </c>
      <c r="I59" s="26">
        <f t="shared" si="36"/>
        <v>987.03962411755185</v>
      </c>
      <c r="J59" s="26">
        <f t="shared" si="36"/>
        <v>982.58771080548649</v>
      </c>
      <c r="K59" s="26">
        <f t="shared" si="36"/>
        <v>981.65601648114489</v>
      </c>
      <c r="L59" s="26">
        <f t="shared" si="36"/>
        <v>1204.0827259721486</v>
      </c>
      <c r="M59" s="26">
        <f t="shared" si="36"/>
        <v>1703.3963589969339</v>
      </c>
      <c r="N59" s="26">
        <f t="shared" si="36"/>
        <v>2069.7701827515689</v>
      </c>
      <c r="O59" s="26">
        <f t="shared" si="36"/>
        <v>2220.4979347734493</v>
      </c>
      <c r="P59" s="26">
        <f t="shared" si="36"/>
        <v>2065.0195798409354</v>
      </c>
      <c r="Q59" s="26">
        <f t="shared" si="36"/>
        <v>1748.8787145995429</v>
      </c>
      <c r="R59" s="26">
        <f t="shared" si="36"/>
        <v>1620.9223934833126</v>
      </c>
      <c r="S59" s="26">
        <f t="shared" si="36"/>
        <v>1977.7097503966083</v>
      </c>
      <c r="T59" s="26">
        <f t="shared" si="36"/>
        <v>3241.578014291927</v>
      </c>
      <c r="U59" s="26">
        <f t="shared" si="36"/>
        <v>3132.4694968439217</v>
      </c>
      <c r="V59" s="26">
        <f t="shared" si="36"/>
        <v>3118.3409022952414</v>
      </c>
      <c r="W59" s="26">
        <f t="shared" si="36"/>
        <v>3115.384076672367</v>
      </c>
      <c r="X59" s="26">
        <f t="shared" si="36"/>
        <v>2048.5667504053172</v>
      </c>
      <c r="Y59" s="26">
        <f t="shared" si="36"/>
        <v>1876.289624428601</v>
      </c>
      <c r="Z59" s="26">
        <f t="shared" si="36"/>
        <v>1823.2892134074425</v>
      </c>
      <c r="AA59" s="26">
        <f t="shared" si="36"/>
        <v>1688.4638058185292</v>
      </c>
    </row>
    <row r="60" spans="1:27" ht="15.6" x14ac:dyDescent="0.3">
      <c r="A60" s="789"/>
      <c r="B60" s="13" t="str">
        <f t="shared" si="35"/>
        <v>Building Shell</v>
      </c>
      <c r="C60" s="26">
        <f t="shared" ref="C60:C71" si="37">IF(C24=0,0,(C6*0.5)-C42)*C79*C94*C$2</f>
        <v>0</v>
      </c>
      <c r="D60" s="26">
        <f t="shared" ref="D60:S71" si="38">IF(D24=0,0,((D6*0.5)+C24-D42)*D79*D94*D$2)</f>
        <v>0</v>
      </c>
      <c r="E60" s="26">
        <f t="shared" si="38"/>
        <v>0</v>
      </c>
      <c r="F60" s="26">
        <f t="shared" si="38"/>
        <v>0</v>
      </c>
      <c r="G60" s="26">
        <f t="shared" si="38"/>
        <v>0</v>
      </c>
      <c r="H60" s="26">
        <f t="shared" si="38"/>
        <v>0</v>
      </c>
      <c r="I60" s="26">
        <f t="shared" si="38"/>
        <v>0</v>
      </c>
      <c r="J60" s="26">
        <f t="shared" si="38"/>
        <v>0</v>
      </c>
      <c r="K60" s="26">
        <f t="shared" si="38"/>
        <v>0</v>
      </c>
      <c r="L60" s="26">
        <f t="shared" si="38"/>
        <v>0</v>
      </c>
      <c r="M60" s="26">
        <f t="shared" si="38"/>
        <v>0</v>
      </c>
      <c r="N60" s="26">
        <f t="shared" si="38"/>
        <v>0</v>
      </c>
      <c r="O60" s="26">
        <f t="shared" si="38"/>
        <v>0</v>
      </c>
      <c r="P60" s="26">
        <f t="shared" si="38"/>
        <v>0</v>
      </c>
      <c r="Q60" s="26">
        <f t="shared" si="38"/>
        <v>0</v>
      </c>
      <c r="R60" s="26">
        <f t="shared" si="38"/>
        <v>0</v>
      </c>
      <c r="S60" s="26">
        <f t="shared" si="38"/>
        <v>0</v>
      </c>
      <c r="T60" s="26">
        <f t="shared" si="36"/>
        <v>0</v>
      </c>
      <c r="U60" s="26">
        <f t="shared" si="36"/>
        <v>0</v>
      </c>
      <c r="V60" s="26">
        <f t="shared" si="36"/>
        <v>0</v>
      </c>
      <c r="W60" s="26">
        <f t="shared" si="36"/>
        <v>0</v>
      </c>
      <c r="X60" s="26">
        <f t="shared" si="36"/>
        <v>0</v>
      </c>
      <c r="Y60" s="26">
        <f t="shared" si="36"/>
        <v>0</v>
      </c>
      <c r="Z60" s="26">
        <f t="shared" si="36"/>
        <v>0</v>
      </c>
      <c r="AA60" s="26">
        <f t="shared" si="36"/>
        <v>0</v>
      </c>
    </row>
    <row r="61" spans="1:27" ht="15.6" x14ac:dyDescent="0.3">
      <c r="A61" s="789"/>
      <c r="B61" s="13" t="str">
        <f t="shared" si="35"/>
        <v>Cooking</v>
      </c>
      <c r="C61" s="26">
        <f t="shared" si="37"/>
        <v>0</v>
      </c>
      <c r="D61" s="26">
        <f t="shared" si="38"/>
        <v>0</v>
      </c>
      <c r="E61" s="26">
        <f t="shared" ref="E61:AA64" si="39">IF(E25=0,0,((E7*0.5)+D25-E43)*E80*E95*E$2)</f>
        <v>0</v>
      </c>
      <c r="F61" s="26">
        <f t="shared" si="39"/>
        <v>0</v>
      </c>
      <c r="G61" s="26">
        <f t="shared" si="39"/>
        <v>0</v>
      </c>
      <c r="H61" s="26">
        <f t="shared" si="39"/>
        <v>0</v>
      </c>
      <c r="I61" s="26">
        <f t="shared" si="39"/>
        <v>0</v>
      </c>
      <c r="J61" s="26">
        <f t="shared" si="39"/>
        <v>0</v>
      </c>
      <c r="K61" s="26">
        <f t="shared" si="39"/>
        <v>0</v>
      </c>
      <c r="L61" s="26">
        <f t="shared" si="39"/>
        <v>0</v>
      </c>
      <c r="M61" s="26">
        <f t="shared" si="39"/>
        <v>0.14288836935713706</v>
      </c>
      <c r="N61" s="26">
        <f t="shared" si="39"/>
        <v>0.98423510585637208</v>
      </c>
      <c r="O61" s="26">
        <f t="shared" si="39"/>
        <v>1.4332214155379381</v>
      </c>
      <c r="P61" s="26">
        <f t="shared" si="39"/>
        <v>1.3338930352313758</v>
      </c>
      <c r="Q61" s="26">
        <f t="shared" si="39"/>
        <v>1.532081377021697</v>
      </c>
      <c r="R61" s="26">
        <f t="shared" si="39"/>
        <v>1.4058954115495856</v>
      </c>
      <c r="S61" s="26">
        <f t="shared" si="39"/>
        <v>1.8251874790697884</v>
      </c>
      <c r="T61" s="26">
        <f t="shared" si="39"/>
        <v>3.1593115829111786</v>
      </c>
      <c r="U61" s="26">
        <f t="shared" si="39"/>
        <v>2.713915396854969</v>
      </c>
      <c r="V61" s="26">
        <f t="shared" si="39"/>
        <v>2.8852266673444062</v>
      </c>
      <c r="W61" s="26">
        <f t="shared" si="39"/>
        <v>2.9728626803942224</v>
      </c>
      <c r="X61" s="26">
        <f t="shared" si="39"/>
        <v>1.9074186287278807</v>
      </c>
      <c r="Y61" s="26">
        <f t="shared" si="39"/>
        <v>1.6138114008094235</v>
      </c>
      <c r="Z61" s="26">
        <f t="shared" si="39"/>
        <v>1.6723307561881813</v>
      </c>
      <c r="AA61" s="26">
        <f t="shared" si="39"/>
        <v>1.4332214155379381</v>
      </c>
    </row>
    <row r="62" spans="1:27" ht="15.6" x14ac:dyDescent="0.3">
      <c r="A62" s="789"/>
      <c r="B62" s="13" t="str">
        <f t="shared" si="35"/>
        <v>Cooling</v>
      </c>
      <c r="C62" s="26">
        <f t="shared" si="37"/>
        <v>0</v>
      </c>
      <c r="D62" s="26">
        <f t="shared" si="38"/>
        <v>0</v>
      </c>
      <c r="E62" s="26">
        <f t="shared" si="39"/>
        <v>0</v>
      </c>
      <c r="F62" s="26">
        <f t="shared" si="39"/>
        <v>0</v>
      </c>
      <c r="G62" s="26">
        <f t="shared" si="39"/>
        <v>0</v>
      </c>
      <c r="H62" s="26">
        <f t="shared" si="39"/>
        <v>719.9757323160203</v>
      </c>
      <c r="I62" s="26">
        <f t="shared" si="39"/>
        <v>1502.2625915660328</v>
      </c>
      <c r="J62" s="26">
        <f t="shared" si="39"/>
        <v>1557.1286654583198</v>
      </c>
      <c r="K62" s="26">
        <f t="shared" si="39"/>
        <v>740.25028529772601</v>
      </c>
      <c r="L62" s="26">
        <f t="shared" si="39"/>
        <v>156.48646097793281</v>
      </c>
      <c r="M62" s="26">
        <f t="shared" si="39"/>
        <v>59.057323296847784</v>
      </c>
      <c r="N62" s="26">
        <f t="shared" si="39"/>
        <v>1.3846060431427643</v>
      </c>
      <c r="O62" s="26">
        <f t="shared" si="39"/>
        <v>0.18780695737115283</v>
      </c>
      <c r="P62" s="26">
        <f t="shared" si="39"/>
        <v>7.7313864117791251</v>
      </c>
      <c r="Q62" s="26">
        <f t="shared" si="39"/>
        <v>215.05237787749215</v>
      </c>
      <c r="R62" s="26">
        <f t="shared" si="39"/>
        <v>1012.876604299252</v>
      </c>
      <c r="S62" s="26">
        <f t="shared" si="39"/>
        <v>4845.4856311821732</v>
      </c>
      <c r="T62" s="26">
        <f t="shared" si="39"/>
        <v>27061.964071941467</v>
      </c>
      <c r="U62" s="26">
        <f t="shared" si="39"/>
        <v>28233.01845800077</v>
      </c>
      <c r="V62" s="26">
        <f t="shared" si="39"/>
        <v>29264.153018373599</v>
      </c>
      <c r="W62" s="26">
        <f t="shared" si="39"/>
        <v>13912.015173435402</v>
      </c>
      <c r="X62" s="26">
        <f t="shared" si="39"/>
        <v>1010.8743864183474</v>
      </c>
      <c r="Y62" s="26">
        <f t="shared" si="39"/>
        <v>179.21031489791011</v>
      </c>
      <c r="Z62" s="26">
        <f t="shared" si="39"/>
        <v>1.9020663604421637</v>
      </c>
      <c r="AA62" s="26">
        <f t="shared" si="39"/>
        <v>0.17831872129145285</v>
      </c>
    </row>
    <row r="63" spans="1:27" ht="15.6" x14ac:dyDescent="0.3">
      <c r="A63" s="789"/>
      <c r="B63" s="13" t="str">
        <f t="shared" si="35"/>
        <v>Ext Lighting</v>
      </c>
      <c r="C63" s="26">
        <f t="shared" si="37"/>
        <v>0</v>
      </c>
      <c r="D63" s="26">
        <f t="shared" si="38"/>
        <v>0</v>
      </c>
      <c r="E63" s="26">
        <f t="shared" si="39"/>
        <v>0</v>
      </c>
      <c r="F63" s="26">
        <f t="shared" si="39"/>
        <v>0</v>
      </c>
      <c r="G63" s="26">
        <f t="shared" si="39"/>
        <v>0</v>
      </c>
      <c r="H63" s="26">
        <f t="shared" si="39"/>
        <v>0</v>
      </c>
      <c r="I63" s="26">
        <f t="shared" si="39"/>
        <v>0</v>
      </c>
      <c r="J63" s="26">
        <f t="shared" si="39"/>
        <v>0</v>
      </c>
      <c r="K63" s="26">
        <f t="shared" si="39"/>
        <v>0</v>
      </c>
      <c r="L63" s="26">
        <f t="shared" si="39"/>
        <v>0</v>
      </c>
      <c r="M63" s="26">
        <f t="shared" si="39"/>
        <v>0</v>
      </c>
      <c r="N63" s="26">
        <f t="shared" si="39"/>
        <v>0</v>
      </c>
      <c r="O63" s="26">
        <f t="shared" si="39"/>
        <v>0</v>
      </c>
      <c r="P63" s="26">
        <f t="shared" si="39"/>
        <v>0</v>
      </c>
      <c r="Q63" s="26">
        <f t="shared" si="39"/>
        <v>0</v>
      </c>
      <c r="R63" s="26">
        <f t="shared" si="39"/>
        <v>0</v>
      </c>
      <c r="S63" s="26">
        <f t="shared" si="39"/>
        <v>0</v>
      </c>
      <c r="T63" s="26">
        <f t="shared" si="39"/>
        <v>0</v>
      </c>
      <c r="U63" s="26">
        <f t="shared" si="39"/>
        <v>0</v>
      </c>
      <c r="V63" s="26">
        <f t="shared" si="39"/>
        <v>0</v>
      </c>
      <c r="W63" s="26">
        <f t="shared" si="39"/>
        <v>0</v>
      </c>
      <c r="X63" s="26">
        <f t="shared" si="39"/>
        <v>0</v>
      </c>
      <c r="Y63" s="26">
        <f t="shared" si="39"/>
        <v>0</v>
      </c>
      <c r="Z63" s="26">
        <f t="shared" si="39"/>
        <v>0</v>
      </c>
      <c r="AA63" s="26">
        <f t="shared" si="39"/>
        <v>0</v>
      </c>
    </row>
    <row r="64" spans="1:27" ht="15.6" x14ac:dyDescent="0.3">
      <c r="A64" s="789"/>
      <c r="B64" s="13" t="str">
        <f t="shared" si="35"/>
        <v>Heating</v>
      </c>
      <c r="C64" s="26">
        <f t="shared" si="37"/>
        <v>0</v>
      </c>
      <c r="D64" s="26">
        <f t="shared" si="38"/>
        <v>0</v>
      </c>
      <c r="E64" s="26">
        <f t="shared" si="39"/>
        <v>0</v>
      </c>
      <c r="F64" s="26">
        <f t="shared" si="39"/>
        <v>0</v>
      </c>
      <c r="G64" s="26">
        <f t="shared" si="39"/>
        <v>0</v>
      </c>
      <c r="H64" s="26">
        <f t="shared" si="39"/>
        <v>0</v>
      </c>
      <c r="I64" s="26">
        <f t="shared" si="39"/>
        <v>0</v>
      </c>
      <c r="J64" s="26">
        <f t="shared" si="39"/>
        <v>0</v>
      </c>
      <c r="K64" s="26">
        <f t="shared" si="39"/>
        <v>0</v>
      </c>
      <c r="L64" s="26">
        <f t="shared" si="39"/>
        <v>0</v>
      </c>
      <c r="M64" s="26">
        <f t="shared" si="39"/>
        <v>0</v>
      </c>
      <c r="N64" s="26">
        <f t="shared" si="39"/>
        <v>0</v>
      </c>
      <c r="O64" s="26">
        <f t="shared" si="39"/>
        <v>0</v>
      </c>
      <c r="P64" s="26">
        <f t="shared" si="39"/>
        <v>0</v>
      </c>
      <c r="Q64" s="26">
        <f t="shared" si="39"/>
        <v>0</v>
      </c>
      <c r="R64" s="26">
        <f t="shared" si="39"/>
        <v>0</v>
      </c>
      <c r="S64" s="26">
        <f t="shared" si="39"/>
        <v>0</v>
      </c>
      <c r="T64" s="26">
        <f t="shared" si="39"/>
        <v>0</v>
      </c>
      <c r="U64" s="26">
        <f t="shared" si="39"/>
        <v>0</v>
      </c>
      <c r="V64" s="26">
        <f t="shared" si="39"/>
        <v>0</v>
      </c>
      <c r="W64" s="26">
        <f t="shared" si="39"/>
        <v>0</v>
      </c>
      <c r="X64" s="26">
        <f t="shared" si="39"/>
        <v>0</v>
      </c>
      <c r="Y64" s="26">
        <f t="shared" si="39"/>
        <v>0</v>
      </c>
      <c r="Z64" s="26">
        <f t="shared" si="39"/>
        <v>0</v>
      </c>
      <c r="AA64" s="26">
        <f t="shared" si="39"/>
        <v>0</v>
      </c>
    </row>
    <row r="65" spans="1:29" ht="15.6" x14ac:dyDescent="0.3">
      <c r="A65" s="789"/>
      <c r="B65" s="13" t="str">
        <f t="shared" si="35"/>
        <v>HVAC</v>
      </c>
      <c r="C65" s="26">
        <f t="shared" si="37"/>
        <v>0</v>
      </c>
      <c r="D65" s="26">
        <f t="shared" si="38"/>
        <v>0</v>
      </c>
      <c r="E65" s="26">
        <f t="shared" ref="E65:AA68" si="40">IF(E29=0,0,((E11*0.5)+D29-E47)*E84*E99*E$2)</f>
        <v>0</v>
      </c>
      <c r="F65" s="26">
        <f t="shared" si="40"/>
        <v>36.621418763256997</v>
      </c>
      <c r="G65" s="26">
        <f t="shared" si="40"/>
        <v>118.567879541568</v>
      </c>
      <c r="H65" s="26">
        <f t="shared" si="40"/>
        <v>586.2213188453951</v>
      </c>
      <c r="I65" s="26">
        <f t="shared" si="40"/>
        <v>609.54361678728003</v>
      </c>
      <c r="J65" s="26">
        <f t="shared" si="40"/>
        <v>632.30721196955392</v>
      </c>
      <c r="K65" s="26">
        <f t="shared" si="40"/>
        <v>308.26175967777601</v>
      </c>
      <c r="L65" s="26">
        <f t="shared" si="40"/>
        <v>86.795575467555608</v>
      </c>
      <c r="M65" s="26">
        <f t="shared" si="40"/>
        <v>277.38144970509222</v>
      </c>
      <c r="N65" s="26">
        <f t="shared" si="40"/>
        <v>1094.6073605774304</v>
      </c>
      <c r="O65" s="26">
        <f t="shared" si="40"/>
        <v>2031.4103189186833</v>
      </c>
      <c r="P65" s="26">
        <f t="shared" si="40"/>
        <v>1733.481984909683</v>
      </c>
      <c r="Q65" s="26">
        <f t="shared" si="40"/>
        <v>1112.50862807368</v>
      </c>
      <c r="R65" s="26">
        <f t="shared" si="40"/>
        <v>597.41891478373145</v>
      </c>
      <c r="S65" s="26">
        <f t="shared" si="40"/>
        <v>905.79194366767865</v>
      </c>
      <c r="T65" s="26">
        <f t="shared" si="40"/>
        <v>4211.3426128047786</v>
      </c>
      <c r="U65" s="26">
        <f t="shared" si="40"/>
        <v>4378.887162949487</v>
      </c>
      <c r="V65" s="26">
        <f t="shared" si="40"/>
        <v>4542.4180604619851</v>
      </c>
      <c r="W65" s="26">
        <f t="shared" si="40"/>
        <v>2214.514966780966</v>
      </c>
      <c r="X65" s="26">
        <f t="shared" si="40"/>
        <v>623.52885133785219</v>
      </c>
      <c r="Y65" s="26">
        <f t="shared" si="40"/>
        <v>1227.1798507316657</v>
      </c>
      <c r="Z65" s="26">
        <f t="shared" si="40"/>
        <v>1507.6579730255226</v>
      </c>
      <c r="AA65" s="26">
        <f t="shared" si="40"/>
        <v>1783.1893356783314</v>
      </c>
    </row>
    <row r="66" spans="1:29" ht="15.6" x14ac:dyDescent="0.3">
      <c r="A66" s="789"/>
      <c r="B66" s="13" t="str">
        <f t="shared" si="35"/>
        <v>Lighting</v>
      </c>
      <c r="C66" s="26">
        <f t="shared" si="37"/>
        <v>0</v>
      </c>
      <c r="D66" s="26">
        <f t="shared" si="38"/>
        <v>81.833160074432854</v>
      </c>
      <c r="E66" s="26">
        <f t="shared" si="40"/>
        <v>181.89159385501313</v>
      </c>
      <c r="F66" s="26">
        <f t="shared" si="40"/>
        <v>230.20284948418157</v>
      </c>
      <c r="G66" s="26">
        <f t="shared" si="40"/>
        <v>386.24993991244486</v>
      </c>
      <c r="H66" s="26">
        <f t="shared" si="40"/>
        <v>568.64893164351872</v>
      </c>
      <c r="I66" s="26">
        <f t="shared" si="40"/>
        <v>1871.9774773111747</v>
      </c>
      <c r="J66" s="26">
        <f>IF(J30=0,0,((J12*0.5)+I30-J48)*J85*J100*J$2)</f>
        <v>2471.0733221109949</v>
      </c>
      <c r="K66" s="26">
        <f t="shared" si="40"/>
        <v>2652.8996158150503</v>
      </c>
      <c r="L66" s="26">
        <f t="shared" si="40"/>
        <v>2090.0712612427251</v>
      </c>
      <c r="M66" s="26">
        <f t="shared" si="40"/>
        <v>1742.8546985913072</v>
      </c>
      <c r="N66" s="26">
        <f t="shared" si="40"/>
        <v>2632.1209857637973</v>
      </c>
      <c r="O66" s="26">
        <f t="shared" si="40"/>
        <v>3520.3204713772639</v>
      </c>
      <c r="P66" s="26">
        <f t="shared" si="40"/>
        <v>2713.3482493994611</v>
      </c>
      <c r="Q66" s="26">
        <f t="shared" si="40"/>
        <v>1605.3939927944825</v>
      </c>
      <c r="R66" s="26">
        <f t="shared" si="40"/>
        <v>1646.9235833192906</v>
      </c>
      <c r="S66" s="26">
        <f t="shared" si="40"/>
        <v>2299.5535346180022</v>
      </c>
      <c r="T66" s="26">
        <f t="shared" si="40"/>
        <v>3188.4497932176255</v>
      </c>
      <c r="U66" s="26">
        <f t="shared" si="40"/>
        <v>3726.5643690618658</v>
      </c>
      <c r="V66" s="26">
        <f t="shared" si="40"/>
        <v>2967.6037744371579</v>
      </c>
      <c r="W66" s="26">
        <f t="shared" si="40"/>
        <v>3136.7584064122148</v>
      </c>
      <c r="X66" s="26">
        <f t="shared" si="40"/>
        <v>2415.2067852372525</v>
      </c>
      <c r="Y66" s="26">
        <f t="shared" si="40"/>
        <v>1776.0160876140608</v>
      </c>
      <c r="Z66" s="26">
        <f t="shared" si="40"/>
        <v>1800.7332805784069</v>
      </c>
      <c r="AA66" s="26">
        <f t="shared" si="40"/>
        <v>1907.2620160749434</v>
      </c>
    </row>
    <row r="67" spans="1:29" ht="15.6" x14ac:dyDescent="0.3">
      <c r="A67" s="789"/>
      <c r="B67" s="13" t="str">
        <f t="shared" si="35"/>
        <v>Miscellaneous</v>
      </c>
      <c r="C67" s="26">
        <f t="shared" si="37"/>
        <v>0</v>
      </c>
      <c r="D67" s="26">
        <f t="shared" si="38"/>
        <v>0</v>
      </c>
      <c r="E67" s="26">
        <f t="shared" si="40"/>
        <v>0</v>
      </c>
      <c r="F67" s="26">
        <f t="shared" si="40"/>
        <v>0</v>
      </c>
      <c r="G67" s="26">
        <f t="shared" si="40"/>
        <v>0</v>
      </c>
      <c r="H67" s="26">
        <f t="shared" si="40"/>
        <v>0</v>
      </c>
      <c r="I67" s="26">
        <f t="shared" si="40"/>
        <v>0</v>
      </c>
      <c r="J67" s="26">
        <f t="shared" si="40"/>
        <v>0</v>
      </c>
      <c r="K67" s="26">
        <f t="shared" si="40"/>
        <v>0</v>
      </c>
      <c r="L67" s="26">
        <f t="shared" si="40"/>
        <v>0</v>
      </c>
      <c r="M67" s="26">
        <f t="shared" si="40"/>
        <v>7.1800049765657246</v>
      </c>
      <c r="N67" s="26">
        <f t="shared" si="40"/>
        <v>40.233298523550779</v>
      </c>
      <c r="O67" s="26">
        <f t="shared" si="40"/>
        <v>61.593891272892407</v>
      </c>
      <c r="P67" s="26">
        <f t="shared" si="40"/>
        <v>57.281112261017988</v>
      </c>
      <c r="Q67" s="26">
        <f t="shared" si="40"/>
        <v>63.797781761925151</v>
      </c>
      <c r="R67" s="26">
        <f t="shared" si="40"/>
        <v>59.130031287586888</v>
      </c>
      <c r="S67" s="26">
        <f t="shared" si="40"/>
        <v>72.145366051370459</v>
      </c>
      <c r="T67" s="26">
        <f t="shared" si="40"/>
        <v>118.25033090839878</v>
      </c>
      <c r="U67" s="26">
        <f t="shared" si="40"/>
        <v>114.27013415352604</v>
      </c>
      <c r="V67" s="26">
        <f t="shared" si="40"/>
        <v>113.75473363770139</v>
      </c>
      <c r="W67" s="26">
        <f t="shared" si="40"/>
        <v>113.64687086012768</v>
      </c>
      <c r="X67" s="26">
        <f t="shared" si="40"/>
        <v>74.730176184356409</v>
      </c>
      <c r="Y67" s="26">
        <f t="shared" si="40"/>
        <v>68.445636042216876</v>
      </c>
      <c r="Z67" s="26">
        <f t="shared" si="40"/>
        <v>66.512220861739664</v>
      </c>
      <c r="AA67" s="26">
        <f t="shared" si="40"/>
        <v>61.593891272892407</v>
      </c>
    </row>
    <row r="68" spans="1:29" ht="15.75" customHeight="1" x14ac:dyDescent="0.3">
      <c r="A68" s="789"/>
      <c r="B68" s="13" t="str">
        <f t="shared" si="35"/>
        <v>Motors</v>
      </c>
      <c r="C68" s="26">
        <f t="shared" si="37"/>
        <v>0</v>
      </c>
      <c r="D68" s="26">
        <f t="shared" si="38"/>
        <v>0</v>
      </c>
      <c r="E68" s="26">
        <f t="shared" si="40"/>
        <v>0</v>
      </c>
      <c r="F68" s="26">
        <f t="shared" si="40"/>
        <v>0</v>
      </c>
      <c r="G68" s="26">
        <f t="shared" si="40"/>
        <v>0</v>
      </c>
      <c r="H68" s="26">
        <f t="shared" si="40"/>
        <v>0</v>
      </c>
      <c r="I68" s="26">
        <f t="shared" si="40"/>
        <v>0</v>
      </c>
      <c r="J68" s="26">
        <f t="shared" si="40"/>
        <v>0</v>
      </c>
      <c r="K68" s="26">
        <f t="shared" si="40"/>
        <v>0</v>
      </c>
      <c r="L68" s="26">
        <f t="shared" si="40"/>
        <v>0</v>
      </c>
      <c r="M68" s="26">
        <f t="shared" si="40"/>
        <v>2.117486266261682</v>
      </c>
      <c r="N68" s="26">
        <f t="shared" si="40"/>
        <v>13.677567334584285</v>
      </c>
      <c r="O68" s="26">
        <f t="shared" si="40"/>
        <v>21.521293972936963</v>
      </c>
      <c r="P68" s="26">
        <f t="shared" si="40"/>
        <v>20.014381793226853</v>
      </c>
      <c r="Q68" s="26">
        <f t="shared" si="40"/>
        <v>22.291347205789091</v>
      </c>
      <c r="R68" s="26">
        <f t="shared" si="40"/>
        <v>20.660405758925833</v>
      </c>
      <c r="S68" s="26">
        <f t="shared" si="40"/>
        <v>25.208045789761936</v>
      </c>
      <c r="T68" s="26">
        <f t="shared" si="40"/>
        <v>41.317411212120305</v>
      </c>
      <c r="U68" s="26">
        <f t="shared" si="40"/>
        <v>39.926705370006317</v>
      </c>
      <c r="V68" s="26">
        <f t="shared" si="40"/>
        <v>39.746621180070619</v>
      </c>
      <c r="W68" s="26">
        <f t="shared" si="40"/>
        <v>39.708933245489312</v>
      </c>
      <c r="X68" s="26">
        <f t="shared" si="40"/>
        <v>26.111194747988243</v>
      </c>
      <c r="Y68" s="26">
        <f t="shared" si="40"/>
        <v>23.915336797002887</v>
      </c>
      <c r="Z68" s="26">
        <f t="shared" si="40"/>
        <v>23.23978934236267</v>
      </c>
      <c r="AA68" s="26">
        <f t="shared" si="40"/>
        <v>21.521293972936963</v>
      </c>
    </row>
    <row r="69" spans="1:29" ht="15.6" x14ac:dyDescent="0.3">
      <c r="A69" s="789"/>
      <c r="B69" s="13" t="str">
        <f t="shared" si="35"/>
        <v>Process</v>
      </c>
      <c r="C69" s="26">
        <f t="shared" si="37"/>
        <v>0</v>
      </c>
      <c r="D69" s="26">
        <f t="shared" si="38"/>
        <v>0</v>
      </c>
      <c r="E69" s="26">
        <f t="shared" ref="E69:AA71" si="41">IF(E33=0,0,((E15*0.5)+D33-E51)*E88*E103*E$2)</f>
        <v>0</v>
      </c>
      <c r="F69" s="26">
        <f t="shared" si="41"/>
        <v>0</v>
      </c>
      <c r="G69" s="26">
        <f t="shared" si="41"/>
        <v>0</v>
      </c>
      <c r="H69" s="26">
        <f t="shared" si="41"/>
        <v>0</v>
      </c>
      <c r="I69" s="26">
        <f t="shared" si="41"/>
        <v>0</v>
      </c>
      <c r="J69" s="26">
        <f t="shared" si="41"/>
        <v>0</v>
      </c>
      <c r="K69" s="26">
        <f t="shared" si="41"/>
        <v>0</v>
      </c>
      <c r="L69" s="26">
        <f t="shared" si="41"/>
        <v>0</v>
      </c>
      <c r="M69" s="26">
        <f t="shared" si="41"/>
        <v>0</v>
      </c>
      <c r="N69" s="26">
        <f t="shared" si="41"/>
        <v>0</v>
      </c>
      <c r="O69" s="26">
        <f t="shared" si="41"/>
        <v>0</v>
      </c>
      <c r="P69" s="26">
        <f t="shared" si="41"/>
        <v>0</v>
      </c>
      <c r="Q69" s="26">
        <f t="shared" si="41"/>
        <v>0</v>
      </c>
      <c r="R69" s="26">
        <f t="shared" si="41"/>
        <v>0</v>
      </c>
      <c r="S69" s="26">
        <f t="shared" si="41"/>
        <v>0</v>
      </c>
      <c r="T69" s="26">
        <f t="shared" si="41"/>
        <v>0</v>
      </c>
      <c r="U69" s="26">
        <f t="shared" si="41"/>
        <v>0</v>
      </c>
      <c r="V69" s="26">
        <f t="shared" si="41"/>
        <v>0</v>
      </c>
      <c r="W69" s="26">
        <f t="shared" si="41"/>
        <v>0</v>
      </c>
      <c r="X69" s="26">
        <f t="shared" si="41"/>
        <v>0</v>
      </c>
      <c r="Y69" s="26">
        <f t="shared" si="41"/>
        <v>0</v>
      </c>
      <c r="Z69" s="26">
        <f t="shared" si="41"/>
        <v>0</v>
      </c>
      <c r="AA69" s="26">
        <f t="shared" si="41"/>
        <v>0</v>
      </c>
    </row>
    <row r="70" spans="1:29" ht="15.6" x14ac:dyDescent="0.3">
      <c r="A70" s="789"/>
      <c r="B70" s="13" t="str">
        <f t="shared" si="35"/>
        <v>Refrigeration</v>
      </c>
      <c r="C70" s="26">
        <f t="shared" si="37"/>
        <v>0</v>
      </c>
      <c r="D70" s="26">
        <f t="shared" si="38"/>
        <v>0</v>
      </c>
      <c r="E70" s="26">
        <f t="shared" si="41"/>
        <v>0</v>
      </c>
      <c r="F70" s="26">
        <f t="shared" si="41"/>
        <v>0</v>
      </c>
      <c r="G70" s="26">
        <f t="shared" si="41"/>
        <v>0</v>
      </c>
      <c r="H70" s="26">
        <f t="shared" si="41"/>
        <v>0</v>
      </c>
      <c r="I70" s="26">
        <f t="shared" si="41"/>
        <v>0</v>
      </c>
      <c r="J70" s="26">
        <f t="shared" si="41"/>
        <v>0</v>
      </c>
      <c r="K70" s="26">
        <f t="shared" si="41"/>
        <v>0</v>
      </c>
      <c r="L70" s="26">
        <f t="shared" si="41"/>
        <v>0</v>
      </c>
      <c r="M70" s="26">
        <f t="shared" si="41"/>
        <v>1.2842960973085173</v>
      </c>
      <c r="N70" s="26">
        <f t="shared" si="41"/>
        <v>8.437127137985911</v>
      </c>
      <c r="O70" s="26">
        <f t="shared" si="41"/>
        <v>13.289733596628214</v>
      </c>
      <c r="P70" s="26">
        <f t="shared" si="41"/>
        <v>12.339607970351466</v>
      </c>
      <c r="Q70" s="26">
        <f t="shared" si="41"/>
        <v>14.197870233135767</v>
      </c>
      <c r="R70" s="26">
        <f t="shared" si="41"/>
        <v>13.757704441804908</v>
      </c>
      <c r="S70" s="26">
        <f t="shared" si="41"/>
        <v>15.828083528146768</v>
      </c>
      <c r="T70" s="26">
        <f t="shared" si="41"/>
        <v>26.695239060152169</v>
      </c>
      <c r="U70" s="26">
        <f t="shared" si="41"/>
        <v>24.625512117702005</v>
      </c>
      <c r="V70" s="26">
        <f t="shared" si="41"/>
        <v>25.153996916449547</v>
      </c>
      <c r="W70" s="26">
        <f t="shared" si="41"/>
        <v>24.70594937365302</v>
      </c>
      <c r="X70" s="26">
        <f t="shared" si="41"/>
        <v>16.245787678808103</v>
      </c>
      <c r="Y70" s="26">
        <f t="shared" si="41"/>
        <v>14.50511117998149</v>
      </c>
      <c r="Z70" s="26">
        <f t="shared" si="41"/>
        <v>14.335667487136762</v>
      </c>
      <c r="AA70" s="26">
        <f t="shared" si="41"/>
        <v>13.289733596628214</v>
      </c>
    </row>
    <row r="71" spans="1:29" ht="15.6" x14ac:dyDescent="0.3">
      <c r="A71" s="789"/>
      <c r="B71" s="13" t="str">
        <f t="shared" si="35"/>
        <v>Water Heating</v>
      </c>
      <c r="C71" s="26">
        <f t="shared" si="37"/>
        <v>0</v>
      </c>
      <c r="D71" s="26">
        <f t="shared" si="38"/>
        <v>0</v>
      </c>
      <c r="E71" s="26">
        <f t="shared" si="41"/>
        <v>0</v>
      </c>
      <c r="F71" s="26">
        <f t="shared" si="41"/>
        <v>0</v>
      </c>
      <c r="G71" s="26">
        <f t="shared" si="41"/>
        <v>0</v>
      </c>
      <c r="H71" s="26">
        <f t="shared" si="41"/>
        <v>0</v>
      </c>
      <c r="I71" s="26">
        <f t="shared" si="41"/>
        <v>0</v>
      </c>
      <c r="J71" s="26">
        <f t="shared" si="41"/>
        <v>0</v>
      </c>
      <c r="K71" s="26">
        <f t="shared" si="41"/>
        <v>0</v>
      </c>
      <c r="L71" s="26">
        <f t="shared" si="41"/>
        <v>0</v>
      </c>
      <c r="M71" s="26">
        <f t="shared" si="41"/>
        <v>0.14237448614108508</v>
      </c>
      <c r="N71" s="26">
        <f t="shared" si="41"/>
        <v>1.0603090966321636</v>
      </c>
      <c r="O71" s="26">
        <f t="shared" si="41"/>
        <v>1.7201901548001008</v>
      </c>
      <c r="P71" s="26">
        <f t="shared" si="41"/>
        <v>1.4740976298649111</v>
      </c>
      <c r="Q71" s="26">
        <f t="shared" si="41"/>
        <v>1.5590753626146381</v>
      </c>
      <c r="R71" s="26">
        <f t="shared" si="41"/>
        <v>1.3733630997680315</v>
      </c>
      <c r="S71" s="26">
        <f t="shared" si="41"/>
        <v>1.663498054102744</v>
      </c>
      <c r="T71" s="26">
        <f t="shared" si="41"/>
        <v>2.8467469666892553</v>
      </c>
      <c r="U71" s="26">
        <f t="shared" si="41"/>
        <v>2.2512509808236509</v>
      </c>
      <c r="V71" s="26">
        <f t="shared" si="41"/>
        <v>2.5135772884952927</v>
      </c>
      <c r="W71" s="26">
        <f t="shared" si="41"/>
        <v>2.6372983129714855</v>
      </c>
      <c r="X71" s="26">
        <f t="shared" si="41"/>
        <v>1.8294790101105698</v>
      </c>
      <c r="Y71" s="26">
        <f t="shared" si="41"/>
        <v>1.6080074953097636</v>
      </c>
      <c r="Z71" s="26">
        <f t="shared" si="41"/>
        <v>1.8015893792177253</v>
      </c>
      <c r="AA71" s="26">
        <f t="shared" si="41"/>
        <v>1.7201901548001008</v>
      </c>
    </row>
    <row r="72" spans="1:29" ht="15.75" customHeight="1" x14ac:dyDescent="0.3">
      <c r="A72" s="789"/>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9" ht="15.75" customHeight="1" x14ac:dyDescent="0.3">
      <c r="A73" s="789"/>
      <c r="B73" s="262" t="s">
        <v>26</v>
      </c>
      <c r="C73" s="26">
        <f>SUM(C59:C72)</f>
        <v>0</v>
      </c>
      <c r="D73" s="26">
        <f>SUM(D59:D72)</f>
        <v>81.833160074432854</v>
      </c>
      <c r="E73" s="26">
        <f t="shared" ref="E73:AA73" si="42">SUM(E59:E72)</f>
        <v>457.42701260765273</v>
      </c>
      <c r="F73" s="26">
        <f t="shared" si="42"/>
        <v>777.57613082725436</v>
      </c>
      <c r="G73" s="26">
        <f t="shared" si="42"/>
        <v>1127.9932057145579</v>
      </c>
      <c r="H73" s="26">
        <f t="shared" si="42"/>
        <v>2896.2656480237351</v>
      </c>
      <c r="I73" s="26">
        <f t="shared" si="42"/>
        <v>4970.8233097820394</v>
      </c>
      <c r="J73" s="26">
        <f t="shared" si="42"/>
        <v>5643.0969103443549</v>
      </c>
      <c r="K73" s="26">
        <f t="shared" si="42"/>
        <v>4683.067677271697</v>
      </c>
      <c r="L73" s="26">
        <f t="shared" si="42"/>
        <v>3537.4360236603625</v>
      </c>
      <c r="M73" s="26">
        <f t="shared" si="42"/>
        <v>3793.5568807858149</v>
      </c>
      <c r="N73" s="26">
        <f t="shared" si="42"/>
        <v>5862.2756723345501</v>
      </c>
      <c r="O73" s="26">
        <f t="shared" si="42"/>
        <v>7871.9748624395643</v>
      </c>
      <c r="P73" s="26">
        <f t="shared" si="42"/>
        <v>6612.0242932515521</v>
      </c>
      <c r="Q73" s="26">
        <f t="shared" si="42"/>
        <v>4785.2118692856848</v>
      </c>
      <c r="R73" s="26">
        <f t="shared" si="42"/>
        <v>4974.4688958852212</v>
      </c>
      <c r="S73" s="26">
        <f t="shared" si="42"/>
        <v>10145.211040766915</v>
      </c>
      <c r="T73" s="26">
        <f t="shared" si="42"/>
        <v>37895.60353198606</v>
      </c>
      <c r="U73" s="26">
        <f t="shared" si="42"/>
        <v>39654.727004874963</v>
      </c>
      <c r="V73" s="26">
        <f t="shared" si="42"/>
        <v>40076.569911258048</v>
      </c>
      <c r="W73" s="26">
        <f t="shared" si="42"/>
        <v>22562.344537773588</v>
      </c>
      <c r="X73" s="26">
        <f t="shared" si="42"/>
        <v>6219.0008296487622</v>
      </c>
      <c r="Y73" s="26">
        <f t="shared" si="42"/>
        <v>5168.7837805875579</v>
      </c>
      <c r="Z73" s="26">
        <f t="shared" si="42"/>
        <v>5241.1441311984599</v>
      </c>
      <c r="AA73" s="26">
        <f t="shared" si="42"/>
        <v>5478.6518067058923</v>
      </c>
    </row>
    <row r="74" spans="1:29" ht="16.5" customHeight="1" thickBot="1" x14ac:dyDescent="0.35">
      <c r="A74" s="790"/>
      <c r="B74" s="150" t="s">
        <v>27</v>
      </c>
      <c r="C74" s="27">
        <f>C73</f>
        <v>0</v>
      </c>
      <c r="D74" s="27">
        <f>C74+D73</f>
        <v>81.833160074432854</v>
      </c>
      <c r="E74" s="27">
        <f t="shared" ref="E74:AA74" si="43">D74+E73</f>
        <v>539.26017268208557</v>
      </c>
      <c r="F74" s="27">
        <f t="shared" si="43"/>
        <v>1316.8363035093398</v>
      </c>
      <c r="G74" s="27">
        <f t="shared" si="43"/>
        <v>2444.8295092238977</v>
      </c>
      <c r="H74" s="27">
        <f t="shared" si="43"/>
        <v>5341.0951572476333</v>
      </c>
      <c r="I74" s="27">
        <f t="shared" si="43"/>
        <v>10311.918467029673</v>
      </c>
      <c r="J74" s="27">
        <f t="shared" si="43"/>
        <v>15955.015377374028</v>
      </c>
      <c r="K74" s="27">
        <f t="shared" si="43"/>
        <v>20638.083054645725</v>
      </c>
      <c r="L74" s="27">
        <f t="shared" si="43"/>
        <v>24175.51907830609</v>
      </c>
      <c r="M74" s="27">
        <f t="shared" si="43"/>
        <v>27969.075959091904</v>
      </c>
      <c r="N74" s="27">
        <f t="shared" si="43"/>
        <v>33831.351631426456</v>
      </c>
      <c r="O74" s="27">
        <f t="shared" si="43"/>
        <v>41703.326493866021</v>
      </c>
      <c r="P74" s="27">
        <f t="shared" si="43"/>
        <v>48315.350787117575</v>
      </c>
      <c r="Q74" s="27">
        <f t="shared" si="43"/>
        <v>53100.562656403257</v>
      </c>
      <c r="R74" s="27">
        <f t="shared" si="43"/>
        <v>58075.031552288478</v>
      </c>
      <c r="S74" s="27">
        <f t="shared" si="43"/>
        <v>68220.242593055387</v>
      </c>
      <c r="T74" s="27">
        <f t="shared" si="43"/>
        <v>106115.84612504145</v>
      </c>
      <c r="U74" s="27">
        <f t="shared" si="43"/>
        <v>145770.57312991642</v>
      </c>
      <c r="V74" s="27">
        <f t="shared" si="43"/>
        <v>185847.14304117445</v>
      </c>
      <c r="W74" s="27">
        <f t="shared" si="43"/>
        <v>208409.48757894803</v>
      </c>
      <c r="X74" s="27">
        <f t="shared" si="43"/>
        <v>214628.48840859678</v>
      </c>
      <c r="Y74" s="27">
        <f t="shared" si="43"/>
        <v>219797.27218918432</v>
      </c>
      <c r="Z74" s="27">
        <f t="shared" si="43"/>
        <v>225038.41632038279</v>
      </c>
      <c r="AA74" s="27">
        <f t="shared" si="43"/>
        <v>230517.06812708869</v>
      </c>
    </row>
    <row r="75" spans="1:29" x14ac:dyDescent="0.3">
      <c r="A75" s="8"/>
      <c r="B75" s="34"/>
      <c r="C75" s="230"/>
      <c r="D75" s="231"/>
      <c r="E75" s="230"/>
      <c r="F75" s="231"/>
      <c r="G75" s="230"/>
      <c r="H75" s="231"/>
      <c r="I75" s="230"/>
      <c r="J75" s="231"/>
      <c r="K75" s="230"/>
      <c r="L75" s="231"/>
      <c r="M75" s="230"/>
      <c r="N75" s="231"/>
      <c r="O75" s="230"/>
      <c r="P75" s="231"/>
      <c r="Q75" s="230"/>
      <c r="R75" s="231"/>
      <c r="S75" s="230"/>
      <c r="T75" s="231"/>
      <c r="U75" s="230"/>
      <c r="V75" s="231"/>
      <c r="W75" s="230"/>
      <c r="X75" s="231"/>
      <c r="Y75" s="230"/>
      <c r="Z75" s="231"/>
      <c r="AA75" s="230"/>
    </row>
    <row r="76" spans="1:29" ht="15" thickBot="1" x14ac:dyDescent="0.35">
      <c r="B76" s="16"/>
      <c r="C76" s="8"/>
      <c r="D76" s="8"/>
      <c r="E76" s="8"/>
      <c r="F76" s="8"/>
      <c r="G76" s="8"/>
      <c r="H76" s="8"/>
      <c r="I76" s="8"/>
      <c r="J76" s="8"/>
      <c r="K76" s="8"/>
      <c r="L76" s="8"/>
      <c r="M76" s="8"/>
      <c r="N76" s="8"/>
      <c r="O76" s="8"/>
      <c r="P76" s="8"/>
      <c r="Q76" s="8"/>
      <c r="R76" s="8"/>
      <c r="S76" s="8"/>
      <c r="T76" s="8"/>
      <c r="U76" s="8"/>
      <c r="V76" s="8"/>
      <c r="W76" s="8"/>
      <c r="X76" s="8"/>
      <c r="Y76" s="8"/>
      <c r="Z76" s="8"/>
      <c r="AA76" s="8"/>
      <c r="AB76" s="214"/>
    </row>
    <row r="77" spans="1:29" ht="16.2" thickBot="1" x14ac:dyDescent="0.35">
      <c r="A77" s="825" t="s">
        <v>12</v>
      </c>
      <c r="B77" s="17" t="s">
        <v>12</v>
      </c>
      <c r="C77" s="158">
        <f>C$4</f>
        <v>44197</v>
      </c>
      <c r="D77" s="158">
        <f t="shared" ref="D77:AA77" si="44">D$4</f>
        <v>44228</v>
      </c>
      <c r="E77" s="158">
        <f t="shared" si="44"/>
        <v>44256</v>
      </c>
      <c r="F77" s="158">
        <f t="shared" si="44"/>
        <v>44287</v>
      </c>
      <c r="G77" s="158">
        <f t="shared" si="44"/>
        <v>44317</v>
      </c>
      <c r="H77" s="158">
        <f t="shared" si="44"/>
        <v>44348</v>
      </c>
      <c r="I77" s="158">
        <f t="shared" si="44"/>
        <v>44378</v>
      </c>
      <c r="J77" s="158">
        <f t="shared" si="44"/>
        <v>44409</v>
      </c>
      <c r="K77" s="158">
        <f t="shared" si="44"/>
        <v>44440</v>
      </c>
      <c r="L77" s="158">
        <f t="shared" si="44"/>
        <v>44470</v>
      </c>
      <c r="M77" s="158">
        <f t="shared" si="44"/>
        <v>44501</v>
      </c>
      <c r="N77" s="158">
        <f t="shared" si="44"/>
        <v>44531</v>
      </c>
      <c r="O77" s="158">
        <f t="shared" si="44"/>
        <v>44562</v>
      </c>
      <c r="P77" s="158">
        <f t="shared" si="44"/>
        <v>44593</v>
      </c>
      <c r="Q77" s="158">
        <f t="shared" si="44"/>
        <v>44621</v>
      </c>
      <c r="R77" s="158">
        <f t="shared" si="44"/>
        <v>44652</v>
      </c>
      <c r="S77" s="158">
        <f t="shared" si="44"/>
        <v>44682</v>
      </c>
      <c r="T77" s="158">
        <f t="shared" si="44"/>
        <v>44713</v>
      </c>
      <c r="U77" s="158">
        <f t="shared" si="44"/>
        <v>44743</v>
      </c>
      <c r="V77" s="158">
        <f t="shared" si="44"/>
        <v>44774</v>
      </c>
      <c r="W77" s="158">
        <f t="shared" si="44"/>
        <v>44805</v>
      </c>
      <c r="X77" s="158">
        <f t="shared" si="44"/>
        <v>44835</v>
      </c>
      <c r="Y77" s="158">
        <f t="shared" si="44"/>
        <v>44866</v>
      </c>
      <c r="Z77" s="158">
        <f t="shared" si="44"/>
        <v>44896</v>
      </c>
      <c r="AA77" s="158">
        <f t="shared" si="44"/>
        <v>44927</v>
      </c>
      <c r="AC77" s="216" t="s">
        <v>190</v>
      </c>
    </row>
    <row r="78" spans="1:29" ht="15.75" customHeight="1" x14ac:dyDescent="0.3">
      <c r="A78" s="826"/>
      <c r="B78" s="13" t="str">
        <f>B59</f>
        <v>Air Comp</v>
      </c>
      <c r="C78" s="357">
        <f>'2M - SGS'!C78</f>
        <v>8.5109000000000004E-2</v>
      </c>
      <c r="D78" s="357">
        <f>'2M - SGS'!D78</f>
        <v>7.7715000000000006E-2</v>
      </c>
      <c r="E78" s="357">
        <f>'2M - SGS'!E78</f>
        <v>8.6136000000000004E-2</v>
      </c>
      <c r="F78" s="357">
        <f>'2M - SGS'!F78</f>
        <v>7.9796000000000006E-2</v>
      </c>
      <c r="G78" s="357">
        <f>'2M - SGS'!G78</f>
        <v>8.5334999999999994E-2</v>
      </c>
      <c r="H78" s="357">
        <f>'2M - SGS'!H78</f>
        <v>8.1994999999999998E-2</v>
      </c>
      <c r="I78" s="357">
        <f>'2M - SGS'!I78</f>
        <v>8.4098999999999993E-2</v>
      </c>
      <c r="J78" s="357">
        <f>'2M - SGS'!J78</f>
        <v>8.4198999999999996E-2</v>
      </c>
      <c r="K78" s="357">
        <f>'2M - SGS'!K78</f>
        <v>8.2512000000000002E-2</v>
      </c>
      <c r="L78" s="357">
        <f>'2M - SGS'!L78</f>
        <v>8.5277000000000006E-2</v>
      </c>
      <c r="M78" s="357">
        <f>'2M - SGS'!M78</f>
        <v>8.2588999999999996E-2</v>
      </c>
      <c r="N78" s="357">
        <f>'2M - SGS'!N78</f>
        <v>8.5237999999999994E-2</v>
      </c>
      <c r="O78" s="357">
        <f>'2M - SGS'!O78</f>
        <v>8.5109000000000004E-2</v>
      </c>
      <c r="P78" s="357">
        <f>'2M - SGS'!P78</f>
        <v>7.7715000000000006E-2</v>
      </c>
      <c r="Q78" s="357">
        <f>'2M - SGS'!Q78</f>
        <v>8.6136000000000004E-2</v>
      </c>
      <c r="R78" s="357">
        <f>'2M - SGS'!R78</f>
        <v>7.9796000000000006E-2</v>
      </c>
      <c r="S78" s="357">
        <f>'2M - SGS'!S78</f>
        <v>8.5334999999999994E-2</v>
      </c>
      <c r="T78" s="357">
        <f>'2M - SGS'!T78</f>
        <v>8.1994999999999998E-2</v>
      </c>
      <c r="U78" s="357">
        <f>'2M - SGS'!U78</f>
        <v>8.4098999999999993E-2</v>
      </c>
      <c r="V78" s="357">
        <f>'2M - SGS'!V78</f>
        <v>8.4198999999999996E-2</v>
      </c>
      <c r="W78" s="357">
        <f>'2M - SGS'!W78</f>
        <v>8.2512000000000002E-2</v>
      </c>
      <c r="X78" s="357">
        <f>'2M - SGS'!X78</f>
        <v>8.5277000000000006E-2</v>
      </c>
      <c r="Y78" s="357">
        <f>'2M - SGS'!Y78</f>
        <v>8.2588999999999996E-2</v>
      </c>
      <c r="Z78" s="357">
        <f>'2M - SGS'!Z78</f>
        <v>8.5237999999999994E-2</v>
      </c>
      <c r="AA78" s="357">
        <f>'2M - SGS'!AA78</f>
        <v>8.5109000000000004E-2</v>
      </c>
      <c r="AC78" s="232">
        <f t="shared" ref="AC78:AC90" si="45">SUM(C78:N78)</f>
        <v>1.0000000000000002</v>
      </c>
    </row>
    <row r="79" spans="1:29" ht="15.6" x14ac:dyDescent="0.3">
      <c r="A79" s="826"/>
      <c r="B79" s="13" t="str">
        <f t="shared" ref="B79:B90" si="46">B60</f>
        <v>Building Shell</v>
      </c>
      <c r="C79" s="357">
        <f>'2M - SGS'!C79</f>
        <v>0.107824</v>
      </c>
      <c r="D79" s="357">
        <f>'2M - SGS'!D79</f>
        <v>9.1051999999999994E-2</v>
      </c>
      <c r="E79" s="357">
        <f>'2M - SGS'!E79</f>
        <v>7.1135000000000004E-2</v>
      </c>
      <c r="F79" s="357">
        <f>'2M - SGS'!F79</f>
        <v>4.1179E-2</v>
      </c>
      <c r="G79" s="357">
        <f>'2M - SGS'!G79</f>
        <v>4.4423999999999998E-2</v>
      </c>
      <c r="H79" s="357">
        <f>'2M - SGS'!H79</f>
        <v>0.106128</v>
      </c>
      <c r="I79" s="357">
        <f>'2M - SGS'!I79</f>
        <v>0.14288100000000001</v>
      </c>
      <c r="J79" s="357">
        <f>'2M - SGS'!J79</f>
        <v>0.133494</v>
      </c>
      <c r="K79" s="357">
        <f>'2M - SGS'!K79</f>
        <v>5.781E-2</v>
      </c>
      <c r="L79" s="357">
        <f>'2M - SGS'!L79</f>
        <v>3.8018000000000003E-2</v>
      </c>
      <c r="M79" s="357">
        <f>'2M - SGS'!M79</f>
        <v>6.2103999999999999E-2</v>
      </c>
      <c r="N79" s="357">
        <f>'2M - SGS'!N79</f>
        <v>0.10395</v>
      </c>
      <c r="O79" s="357">
        <f>'2M - SGS'!O79</f>
        <v>0.107824</v>
      </c>
      <c r="P79" s="357">
        <f>'2M - SGS'!P79</f>
        <v>9.1051999999999994E-2</v>
      </c>
      <c r="Q79" s="357">
        <f>'2M - SGS'!Q79</f>
        <v>7.1135000000000004E-2</v>
      </c>
      <c r="R79" s="357">
        <f>'2M - SGS'!R79</f>
        <v>4.1179E-2</v>
      </c>
      <c r="S79" s="357">
        <f>'2M - SGS'!S79</f>
        <v>4.4423999999999998E-2</v>
      </c>
      <c r="T79" s="357">
        <f>'2M - SGS'!T79</f>
        <v>0.106128</v>
      </c>
      <c r="U79" s="357">
        <f>'2M - SGS'!U79</f>
        <v>0.14288100000000001</v>
      </c>
      <c r="V79" s="357">
        <f>'2M - SGS'!V79</f>
        <v>0.133494</v>
      </c>
      <c r="W79" s="357">
        <f>'2M - SGS'!W79</f>
        <v>5.781E-2</v>
      </c>
      <c r="X79" s="357">
        <f>'2M - SGS'!X79</f>
        <v>3.8018000000000003E-2</v>
      </c>
      <c r="Y79" s="357">
        <f>'2M - SGS'!Y79</f>
        <v>6.2103999999999999E-2</v>
      </c>
      <c r="Z79" s="357">
        <f>'2M - SGS'!Z79</f>
        <v>0.10395</v>
      </c>
      <c r="AA79" s="357">
        <f>'2M - SGS'!AA79</f>
        <v>0.107824</v>
      </c>
      <c r="AC79" s="232">
        <f t="shared" si="45"/>
        <v>0.99999900000000008</v>
      </c>
    </row>
    <row r="80" spans="1:29" ht="15.6" x14ac:dyDescent="0.3">
      <c r="A80" s="826"/>
      <c r="B80" s="13" t="str">
        <f t="shared" si="46"/>
        <v>Cooking</v>
      </c>
      <c r="C80" s="357">
        <f>'2M - SGS'!C80</f>
        <v>8.6096000000000006E-2</v>
      </c>
      <c r="D80" s="357">
        <f>'2M - SGS'!D80</f>
        <v>7.8608999999999998E-2</v>
      </c>
      <c r="E80" s="357">
        <f>'2M - SGS'!E80</f>
        <v>8.1547999999999995E-2</v>
      </c>
      <c r="F80" s="357">
        <f>'2M - SGS'!F80</f>
        <v>7.2947999999999999E-2</v>
      </c>
      <c r="G80" s="357">
        <f>'2M - SGS'!G80</f>
        <v>8.6277000000000006E-2</v>
      </c>
      <c r="H80" s="357">
        <f>'2M - SGS'!H80</f>
        <v>8.3294000000000007E-2</v>
      </c>
      <c r="I80" s="357">
        <f>'2M - SGS'!I80</f>
        <v>8.5859000000000005E-2</v>
      </c>
      <c r="J80" s="357">
        <f>'2M - SGS'!J80</f>
        <v>8.5885000000000003E-2</v>
      </c>
      <c r="K80" s="357">
        <f>'2M - SGS'!K80</f>
        <v>8.3474999999999994E-2</v>
      </c>
      <c r="L80" s="357">
        <f>'2M - SGS'!L80</f>
        <v>8.6262000000000005E-2</v>
      </c>
      <c r="M80" s="357">
        <f>'2M - SGS'!M80</f>
        <v>8.3496000000000001E-2</v>
      </c>
      <c r="N80" s="357">
        <f>'2M - SGS'!N80</f>
        <v>8.6250999999999994E-2</v>
      </c>
      <c r="O80" s="357">
        <f>'2M - SGS'!O80</f>
        <v>8.6096000000000006E-2</v>
      </c>
      <c r="P80" s="357">
        <f>'2M - SGS'!P80</f>
        <v>7.8608999999999998E-2</v>
      </c>
      <c r="Q80" s="357">
        <f>'2M - SGS'!Q80</f>
        <v>8.1547999999999995E-2</v>
      </c>
      <c r="R80" s="357">
        <f>'2M - SGS'!R80</f>
        <v>7.2947999999999999E-2</v>
      </c>
      <c r="S80" s="357">
        <f>'2M - SGS'!S80</f>
        <v>8.6277000000000006E-2</v>
      </c>
      <c r="T80" s="357">
        <f>'2M - SGS'!T80</f>
        <v>8.3294000000000007E-2</v>
      </c>
      <c r="U80" s="357">
        <f>'2M - SGS'!U80</f>
        <v>8.5859000000000005E-2</v>
      </c>
      <c r="V80" s="357">
        <f>'2M - SGS'!V80</f>
        <v>8.5885000000000003E-2</v>
      </c>
      <c r="W80" s="357">
        <f>'2M - SGS'!W80</f>
        <v>8.3474999999999994E-2</v>
      </c>
      <c r="X80" s="357">
        <f>'2M - SGS'!X80</f>
        <v>8.6262000000000005E-2</v>
      </c>
      <c r="Y80" s="357">
        <f>'2M - SGS'!Y80</f>
        <v>8.3496000000000001E-2</v>
      </c>
      <c r="Z80" s="357">
        <f>'2M - SGS'!Z80</f>
        <v>8.6250999999999994E-2</v>
      </c>
      <c r="AA80" s="357">
        <f>'2M - SGS'!AA80</f>
        <v>8.6096000000000006E-2</v>
      </c>
      <c r="AC80" s="232">
        <f t="shared" si="45"/>
        <v>0.99999999999999989</v>
      </c>
    </row>
    <row r="81" spans="1:29" ht="15.6" x14ac:dyDescent="0.3">
      <c r="A81" s="826"/>
      <c r="B81" s="13" t="str">
        <f t="shared" si="46"/>
        <v>Cooling</v>
      </c>
      <c r="C81" s="357">
        <f>'2M - SGS'!C81</f>
        <v>6.0000000000000002E-6</v>
      </c>
      <c r="D81" s="357">
        <f>'2M - SGS'!D81</f>
        <v>2.4699999999999999E-4</v>
      </c>
      <c r="E81" s="357">
        <f>'2M - SGS'!E81</f>
        <v>7.2360000000000002E-3</v>
      </c>
      <c r="F81" s="357">
        <f>'2M - SGS'!F81</f>
        <v>2.1690999999999998E-2</v>
      </c>
      <c r="G81" s="357">
        <f>'2M - SGS'!G81</f>
        <v>6.2979999999999994E-2</v>
      </c>
      <c r="H81" s="357">
        <f>'2M - SGS'!H81</f>
        <v>0.21317</v>
      </c>
      <c r="I81" s="357">
        <f>'2M - SGS'!I81</f>
        <v>0.29002899999999998</v>
      </c>
      <c r="J81" s="357">
        <f>'2M - SGS'!J81</f>
        <v>0.270206</v>
      </c>
      <c r="K81" s="357">
        <f>'2M - SGS'!K81</f>
        <v>0.108695</v>
      </c>
      <c r="L81" s="357">
        <f>'2M - SGS'!L81</f>
        <v>1.9643000000000001E-2</v>
      </c>
      <c r="M81" s="357">
        <f>'2M - SGS'!M81</f>
        <v>6.0299999999999998E-3</v>
      </c>
      <c r="N81" s="357">
        <f>'2M - SGS'!N81</f>
        <v>6.3999999999999997E-5</v>
      </c>
      <c r="O81" s="357">
        <f>'2M - SGS'!O81</f>
        <v>6.0000000000000002E-6</v>
      </c>
      <c r="P81" s="357">
        <f>'2M - SGS'!P81</f>
        <v>2.4699999999999999E-4</v>
      </c>
      <c r="Q81" s="357">
        <f>'2M - SGS'!Q81</f>
        <v>7.2360000000000002E-3</v>
      </c>
      <c r="R81" s="357">
        <f>'2M - SGS'!R81</f>
        <v>2.1690999999999998E-2</v>
      </c>
      <c r="S81" s="357">
        <f>'2M - SGS'!S81</f>
        <v>6.2979999999999994E-2</v>
      </c>
      <c r="T81" s="357">
        <f>'2M - SGS'!T81</f>
        <v>0.21317</v>
      </c>
      <c r="U81" s="357">
        <f>'2M - SGS'!U81</f>
        <v>0.29002899999999998</v>
      </c>
      <c r="V81" s="357">
        <f>'2M - SGS'!V81</f>
        <v>0.270206</v>
      </c>
      <c r="W81" s="357">
        <f>'2M - SGS'!W81</f>
        <v>0.108695</v>
      </c>
      <c r="X81" s="357">
        <f>'2M - SGS'!X81</f>
        <v>1.9643000000000001E-2</v>
      </c>
      <c r="Y81" s="357">
        <f>'2M - SGS'!Y81</f>
        <v>6.0299999999999998E-3</v>
      </c>
      <c r="Z81" s="357">
        <f>'2M - SGS'!Z81</f>
        <v>6.3999999999999997E-5</v>
      </c>
      <c r="AA81" s="357">
        <f>'2M - SGS'!AA81</f>
        <v>6.0000000000000002E-6</v>
      </c>
      <c r="AC81" s="232">
        <f t="shared" si="45"/>
        <v>0.9999969999999998</v>
      </c>
    </row>
    <row r="82" spans="1:29" ht="15.6" x14ac:dyDescent="0.3">
      <c r="A82" s="826"/>
      <c r="B82" s="13" t="str">
        <f t="shared" si="46"/>
        <v>Ext Lighting</v>
      </c>
      <c r="C82" s="357">
        <f>'2M - SGS'!C82</f>
        <v>0.106265</v>
      </c>
      <c r="D82" s="357">
        <f>'2M - SGS'!D82</f>
        <v>8.2161999999999999E-2</v>
      </c>
      <c r="E82" s="357">
        <f>'2M - SGS'!E82</f>
        <v>7.0887000000000006E-2</v>
      </c>
      <c r="F82" s="357">
        <f>'2M - SGS'!F82</f>
        <v>6.8145999999999998E-2</v>
      </c>
      <c r="G82" s="357">
        <f>'2M - SGS'!G82</f>
        <v>8.1852999999999995E-2</v>
      </c>
      <c r="H82" s="357">
        <f>'2M - SGS'!H82</f>
        <v>6.7163E-2</v>
      </c>
      <c r="I82" s="357">
        <f>'2M - SGS'!I82</f>
        <v>8.6751999999999996E-2</v>
      </c>
      <c r="J82" s="357">
        <f>'2M - SGS'!J82</f>
        <v>6.9401000000000004E-2</v>
      </c>
      <c r="K82" s="357">
        <f>'2M - SGS'!K82</f>
        <v>8.2907999999999996E-2</v>
      </c>
      <c r="L82" s="357">
        <f>'2M - SGS'!L82</f>
        <v>0.100507</v>
      </c>
      <c r="M82" s="357">
        <f>'2M - SGS'!M82</f>
        <v>8.7251999999999996E-2</v>
      </c>
      <c r="N82" s="357">
        <f>'2M - SGS'!N82</f>
        <v>9.6703999999999998E-2</v>
      </c>
      <c r="O82" s="357">
        <f>'2M - SGS'!O82</f>
        <v>0.106265</v>
      </c>
      <c r="P82" s="357">
        <f>'2M - SGS'!P82</f>
        <v>8.2161999999999999E-2</v>
      </c>
      <c r="Q82" s="357">
        <f>'2M - SGS'!Q82</f>
        <v>7.0887000000000006E-2</v>
      </c>
      <c r="R82" s="357">
        <f>'2M - SGS'!R82</f>
        <v>6.8145999999999998E-2</v>
      </c>
      <c r="S82" s="357">
        <f>'2M - SGS'!S82</f>
        <v>8.1852999999999995E-2</v>
      </c>
      <c r="T82" s="357">
        <f>'2M - SGS'!T82</f>
        <v>6.7163E-2</v>
      </c>
      <c r="U82" s="357">
        <f>'2M - SGS'!U82</f>
        <v>8.6751999999999996E-2</v>
      </c>
      <c r="V82" s="357">
        <f>'2M - SGS'!V82</f>
        <v>6.9401000000000004E-2</v>
      </c>
      <c r="W82" s="357">
        <f>'2M - SGS'!W82</f>
        <v>8.2907999999999996E-2</v>
      </c>
      <c r="X82" s="357">
        <f>'2M - SGS'!X82</f>
        <v>0.100507</v>
      </c>
      <c r="Y82" s="357">
        <f>'2M - SGS'!Y82</f>
        <v>8.7251999999999996E-2</v>
      </c>
      <c r="Z82" s="357">
        <f>'2M - SGS'!Z82</f>
        <v>9.6703999999999998E-2</v>
      </c>
      <c r="AA82" s="357">
        <f>'2M - SGS'!AA82</f>
        <v>0.106265</v>
      </c>
      <c r="AC82" s="232">
        <f t="shared" si="45"/>
        <v>1</v>
      </c>
    </row>
    <row r="83" spans="1:29" ht="15.6" x14ac:dyDescent="0.3">
      <c r="A83" s="826"/>
      <c r="B83" s="13" t="str">
        <f t="shared" si="46"/>
        <v>Heating</v>
      </c>
      <c r="C83" s="357">
        <f>'2M - SGS'!C83</f>
        <v>0.210397</v>
      </c>
      <c r="D83" s="357">
        <f>'2M - SGS'!D83</f>
        <v>0.17743600000000001</v>
      </c>
      <c r="E83" s="357">
        <f>'2M - SGS'!E83</f>
        <v>0.13192400000000001</v>
      </c>
      <c r="F83" s="357">
        <f>'2M - SGS'!F83</f>
        <v>5.9718E-2</v>
      </c>
      <c r="G83" s="357">
        <f>'2M - SGS'!G83</f>
        <v>2.6769000000000001E-2</v>
      </c>
      <c r="H83" s="357">
        <f>'2M - SGS'!H83</f>
        <v>4.2950000000000002E-3</v>
      </c>
      <c r="I83" s="357">
        <f>'2M - SGS'!I83</f>
        <v>2.895E-3</v>
      </c>
      <c r="J83" s="357">
        <f>'2M - SGS'!J83</f>
        <v>3.4320000000000002E-3</v>
      </c>
      <c r="K83" s="357">
        <f>'2M - SGS'!K83</f>
        <v>9.4020000000000006E-3</v>
      </c>
      <c r="L83" s="357">
        <f>'2M - SGS'!L83</f>
        <v>5.5496999999999998E-2</v>
      </c>
      <c r="M83" s="357">
        <f>'2M - SGS'!M83</f>
        <v>0.115452</v>
      </c>
      <c r="N83" s="357">
        <f>'2M - SGS'!N83</f>
        <v>0.20278099999999999</v>
      </c>
      <c r="O83" s="357">
        <f>'2M - SGS'!O83</f>
        <v>0.210397</v>
      </c>
      <c r="P83" s="357">
        <f>'2M - SGS'!P83</f>
        <v>0.17743600000000001</v>
      </c>
      <c r="Q83" s="357">
        <f>'2M - SGS'!Q83</f>
        <v>0.13192400000000001</v>
      </c>
      <c r="R83" s="357">
        <f>'2M - SGS'!R83</f>
        <v>5.9718E-2</v>
      </c>
      <c r="S83" s="357">
        <f>'2M - SGS'!S83</f>
        <v>2.6769000000000001E-2</v>
      </c>
      <c r="T83" s="357">
        <f>'2M - SGS'!T83</f>
        <v>4.2950000000000002E-3</v>
      </c>
      <c r="U83" s="357">
        <f>'2M - SGS'!U83</f>
        <v>2.895E-3</v>
      </c>
      <c r="V83" s="357">
        <f>'2M - SGS'!V83</f>
        <v>3.4320000000000002E-3</v>
      </c>
      <c r="W83" s="357">
        <f>'2M - SGS'!W83</f>
        <v>9.4020000000000006E-3</v>
      </c>
      <c r="X83" s="357">
        <f>'2M - SGS'!X83</f>
        <v>5.5496999999999998E-2</v>
      </c>
      <c r="Y83" s="357">
        <f>'2M - SGS'!Y83</f>
        <v>0.115452</v>
      </c>
      <c r="Z83" s="357">
        <f>'2M - SGS'!Z83</f>
        <v>0.20278099999999999</v>
      </c>
      <c r="AA83" s="357">
        <f>'2M - SGS'!AA83</f>
        <v>0.210397</v>
      </c>
      <c r="AC83" s="232">
        <f t="shared" si="45"/>
        <v>0.99999800000000016</v>
      </c>
    </row>
    <row r="84" spans="1:29" ht="15.6" x14ac:dyDescent="0.3">
      <c r="A84" s="826"/>
      <c r="B84" s="13" t="str">
        <f t="shared" si="46"/>
        <v>HVAC</v>
      </c>
      <c r="C84" s="357">
        <f>'2M - SGS'!C84</f>
        <v>0.107824</v>
      </c>
      <c r="D84" s="357">
        <f>'2M - SGS'!D84</f>
        <v>9.1051999999999994E-2</v>
      </c>
      <c r="E84" s="357">
        <f>'2M - SGS'!E84</f>
        <v>7.1135000000000004E-2</v>
      </c>
      <c r="F84" s="357">
        <f>'2M - SGS'!F84</f>
        <v>4.1179E-2</v>
      </c>
      <c r="G84" s="357">
        <f>'2M - SGS'!G84</f>
        <v>4.4423999999999998E-2</v>
      </c>
      <c r="H84" s="357">
        <f>'2M - SGS'!H84</f>
        <v>0.106128</v>
      </c>
      <c r="I84" s="357">
        <f>'2M - SGS'!I84</f>
        <v>0.14288100000000001</v>
      </c>
      <c r="J84" s="357">
        <f>'2M - SGS'!J84</f>
        <v>0.133494</v>
      </c>
      <c r="K84" s="357">
        <f>'2M - SGS'!K84</f>
        <v>5.781E-2</v>
      </c>
      <c r="L84" s="357">
        <f>'2M - SGS'!L84</f>
        <v>3.8018000000000003E-2</v>
      </c>
      <c r="M84" s="357">
        <f>'2M - SGS'!M84</f>
        <v>6.2103999999999999E-2</v>
      </c>
      <c r="N84" s="357">
        <f>'2M - SGS'!N84</f>
        <v>0.10395</v>
      </c>
      <c r="O84" s="357">
        <f>'2M - SGS'!O84</f>
        <v>0.107824</v>
      </c>
      <c r="P84" s="357">
        <f>'2M - SGS'!P84</f>
        <v>9.1051999999999994E-2</v>
      </c>
      <c r="Q84" s="357">
        <f>'2M - SGS'!Q84</f>
        <v>7.1135000000000004E-2</v>
      </c>
      <c r="R84" s="357">
        <f>'2M - SGS'!R84</f>
        <v>4.1179E-2</v>
      </c>
      <c r="S84" s="357">
        <f>'2M - SGS'!S84</f>
        <v>4.4423999999999998E-2</v>
      </c>
      <c r="T84" s="357">
        <f>'2M - SGS'!T84</f>
        <v>0.106128</v>
      </c>
      <c r="U84" s="357">
        <f>'2M - SGS'!U84</f>
        <v>0.14288100000000001</v>
      </c>
      <c r="V84" s="357">
        <f>'2M - SGS'!V84</f>
        <v>0.133494</v>
      </c>
      <c r="W84" s="357">
        <f>'2M - SGS'!W84</f>
        <v>5.781E-2</v>
      </c>
      <c r="X84" s="357">
        <f>'2M - SGS'!X84</f>
        <v>3.8018000000000003E-2</v>
      </c>
      <c r="Y84" s="357">
        <f>'2M - SGS'!Y84</f>
        <v>6.2103999999999999E-2</v>
      </c>
      <c r="Z84" s="357">
        <f>'2M - SGS'!Z84</f>
        <v>0.10395</v>
      </c>
      <c r="AA84" s="357">
        <f>'2M - SGS'!AA84</f>
        <v>0.107824</v>
      </c>
      <c r="AC84" s="232">
        <f t="shared" si="45"/>
        <v>0.99999900000000008</v>
      </c>
    </row>
    <row r="85" spans="1:29" ht="15.6" x14ac:dyDescent="0.3">
      <c r="A85" s="826"/>
      <c r="B85" s="13" t="str">
        <f t="shared" si="46"/>
        <v>Lighting</v>
      </c>
      <c r="C85" s="357">
        <f>'2M - SGS'!C85</f>
        <v>9.3563999999999994E-2</v>
      </c>
      <c r="D85" s="357">
        <f>'2M - SGS'!D85</f>
        <v>7.2162000000000004E-2</v>
      </c>
      <c r="E85" s="357">
        <f>'2M - SGS'!E85</f>
        <v>7.8372999999999998E-2</v>
      </c>
      <c r="F85" s="357">
        <f>'2M - SGS'!F85</f>
        <v>7.6534000000000005E-2</v>
      </c>
      <c r="G85" s="357">
        <f>'2M - SGS'!G85</f>
        <v>9.4246999999999997E-2</v>
      </c>
      <c r="H85" s="357">
        <f>'2M - SGS'!H85</f>
        <v>7.5599E-2</v>
      </c>
      <c r="I85" s="357">
        <f>'2M - SGS'!I85</f>
        <v>9.6199999999999994E-2</v>
      </c>
      <c r="J85" s="357">
        <f>'2M - SGS'!J85</f>
        <v>7.7077999999999994E-2</v>
      </c>
      <c r="K85" s="357">
        <f>'2M - SGS'!K85</f>
        <v>8.1374000000000002E-2</v>
      </c>
      <c r="L85" s="357">
        <f>'2M - SGS'!L85</f>
        <v>9.4072000000000003E-2</v>
      </c>
      <c r="M85" s="357">
        <f>'2M - SGS'!M85</f>
        <v>7.6706999999999997E-2</v>
      </c>
      <c r="N85" s="357">
        <f>'2M - SGS'!N85</f>
        <v>8.4089999999999998E-2</v>
      </c>
      <c r="O85" s="357">
        <f>'2M - SGS'!O85</f>
        <v>9.3563999999999994E-2</v>
      </c>
      <c r="P85" s="357">
        <f>'2M - SGS'!P85</f>
        <v>7.2162000000000004E-2</v>
      </c>
      <c r="Q85" s="357">
        <f>'2M - SGS'!Q85</f>
        <v>7.8372999999999998E-2</v>
      </c>
      <c r="R85" s="357">
        <f>'2M - SGS'!R85</f>
        <v>7.6534000000000005E-2</v>
      </c>
      <c r="S85" s="357">
        <f>'2M - SGS'!S85</f>
        <v>9.4246999999999997E-2</v>
      </c>
      <c r="T85" s="357">
        <f>'2M - SGS'!T85</f>
        <v>7.5599E-2</v>
      </c>
      <c r="U85" s="357">
        <f>'2M - SGS'!U85</f>
        <v>9.6199999999999994E-2</v>
      </c>
      <c r="V85" s="357">
        <f>'2M - SGS'!V85</f>
        <v>7.7077999999999994E-2</v>
      </c>
      <c r="W85" s="357">
        <f>'2M - SGS'!W85</f>
        <v>8.1374000000000002E-2</v>
      </c>
      <c r="X85" s="357">
        <f>'2M - SGS'!X85</f>
        <v>9.4072000000000003E-2</v>
      </c>
      <c r="Y85" s="357">
        <f>'2M - SGS'!Y85</f>
        <v>7.6706999999999997E-2</v>
      </c>
      <c r="Z85" s="357">
        <f>'2M - SGS'!Z85</f>
        <v>8.4089999999999998E-2</v>
      </c>
      <c r="AA85" s="357">
        <f>'2M - SGS'!AA85</f>
        <v>9.3563999999999994E-2</v>
      </c>
      <c r="AC85" s="232">
        <f t="shared" si="45"/>
        <v>1</v>
      </c>
    </row>
    <row r="86" spans="1:29" ht="15.6" x14ac:dyDescent="0.3">
      <c r="A86" s="826"/>
      <c r="B86" s="13" t="str">
        <f t="shared" si="46"/>
        <v>Miscellaneous</v>
      </c>
      <c r="C86" s="357">
        <f>'2M - SGS'!C86</f>
        <v>8.5109000000000004E-2</v>
      </c>
      <c r="D86" s="357">
        <f>'2M - SGS'!D86</f>
        <v>7.7715000000000006E-2</v>
      </c>
      <c r="E86" s="357">
        <f>'2M - SGS'!E86</f>
        <v>8.6136000000000004E-2</v>
      </c>
      <c r="F86" s="357">
        <f>'2M - SGS'!F86</f>
        <v>7.9796000000000006E-2</v>
      </c>
      <c r="G86" s="357">
        <f>'2M - SGS'!G86</f>
        <v>8.5334999999999994E-2</v>
      </c>
      <c r="H86" s="357">
        <f>'2M - SGS'!H86</f>
        <v>8.1994999999999998E-2</v>
      </c>
      <c r="I86" s="357">
        <f>'2M - SGS'!I86</f>
        <v>8.4098999999999993E-2</v>
      </c>
      <c r="J86" s="357">
        <f>'2M - SGS'!J86</f>
        <v>8.4198999999999996E-2</v>
      </c>
      <c r="K86" s="357">
        <f>'2M - SGS'!K86</f>
        <v>8.2512000000000002E-2</v>
      </c>
      <c r="L86" s="357">
        <f>'2M - SGS'!L86</f>
        <v>8.5277000000000006E-2</v>
      </c>
      <c r="M86" s="357">
        <f>'2M - SGS'!M86</f>
        <v>8.2588999999999996E-2</v>
      </c>
      <c r="N86" s="357">
        <f>'2M - SGS'!N86</f>
        <v>8.5237999999999994E-2</v>
      </c>
      <c r="O86" s="357">
        <f>'2M - SGS'!O86</f>
        <v>8.5109000000000004E-2</v>
      </c>
      <c r="P86" s="357">
        <f>'2M - SGS'!P86</f>
        <v>7.7715000000000006E-2</v>
      </c>
      <c r="Q86" s="357">
        <f>'2M - SGS'!Q86</f>
        <v>8.6136000000000004E-2</v>
      </c>
      <c r="R86" s="357">
        <f>'2M - SGS'!R86</f>
        <v>7.9796000000000006E-2</v>
      </c>
      <c r="S86" s="357">
        <f>'2M - SGS'!S86</f>
        <v>8.5334999999999994E-2</v>
      </c>
      <c r="T86" s="357">
        <f>'2M - SGS'!T86</f>
        <v>8.1994999999999998E-2</v>
      </c>
      <c r="U86" s="357">
        <f>'2M - SGS'!U86</f>
        <v>8.4098999999999993E-2</v>
      </c>
      <c r="V86" s="357">
        <f>'2M - SGS'!V86</f>
        <v>8.4198999999999996E-2</v>
      </c>
      <c r="W86" s="357">
        <f>'2M - SGS'!W86</f>
        <v>8.2512000000000002E-2</v>
      </c>
      <c r="X86" s="357">
        <f>'2M - SGS'!X86</f>
        <v>8.5277000000000006E-2</v>
      </c>
      <c r="Y86" s="357">
        <f>'2M - SGS'!Y86</f>
        <v>8.2588999999999996E-2</v>
      </c>
      <c r="Z86" s="357">
        <f>'2M - SGS'!Z86</f>
        <v>8.5237999999999994E-2</v>
      </c>
      <c r="AA86" s="357">
        <f>'2M - SGS'!AA86</f>
        <v>8.5109000000000004E-2</v>
      </c>
      <c r="AC86" s="232">
        <f t="shared" si="45"/>
        <v>1.0000000000000002</v>
      </c>
    </row>
    <row r="87" spans="1:29" ht="15.6" x14ac:dyDescent="0.3">
      <c r="A87" s="826"/>
      <c r="B87" s="13" t="str">
        <f t="shared" si="46"/>
        <v>Motors</v>
      </c>
      <c r="C87" s="357">
        <f>'2M - SGS'!C87</f>
        <v>8.5109000000000004E-2</v>
      </c>
      <c r="D87" s="357">
        <f>'2M - SGS'!D87</f>
        <v>7.7715000000000006E-2</v>
      </c>
      <c r="E87" s="357">
        <f>'2M - SGS'!E87</f>
        <v>8.6136000000000004E-2</v>
      </c>
      <c r="F87" s="357">
        <f>'2M - SGS'!F87</f>
        <v>7.9796000000000006E-2</v>
      </c>
      <c r="G87" s="357">
        <f>'2M - SGS'!G87</f>
        <v>8.5334999999999994E-2</v>
      </c>
      <c r="H87" s="357">
        <f>'2M - SGS'!H87</f>
        <v>8.1994999999999998E-2</v>
      </c>
      <c r="I87" s="357">
        <f>'2M - SGS'!I87</f>
        <v>8.4098999999999993E-2</v>
      </c>
      <c r="J87" s="357">
        <f>'2M - SGS'!J87</f>
        <v>8.4198999999999996E-2</v>
      </c>
      <c r="K87" s="357">
        <f>'2M - SGS'!K87</f>
        <v>8.2512000000000002E-2</v>
      </c>
      <c r="L87" s="357">
        <f>'2M - SGS'!L87</f>
        <v>8.5277000000000006E-2</v>
      </c>
      <c r="M87" s="357">
        <f>'2M - SGS'!M87</f>
        <v>8.2588999999999996E-2</v>
      </c>
      <c r="N87" s="357">
        <f>'2M - SGS'!N87</f>
        <v>8.5237999999999994E-2</v>
      </c>
      <c r="O87" s="357">
        <f>'2M - SGS'!O87</f>
        <v>8.5109000000000004E-2</v>
      </c>
      <c r="P87" s="357">
        <f>'2M - SGS'!P87</f>
        <v>7.7715000000000006E-2</v>
      </c>
      <c r="Q87" s="357">
        <f>'2M - SGS'!Q87</f>
        <v>8.6136000000000004E-2</v>
      </c>
      <c r="R87" s="357">
        <f>'2M - SGS'!R87</f>
        <v>7.9796000000000006E-2</v>
      </c>
      <c r="S87" s="357">
        <f>'2M - SGS'!S87</f>
        <v>8.5334999999999994E-2</v>
      </c>
      <c r="T87" s="357">
        <f>'2M - SGS'!T87</f>
        <v>8.1994999999999998E-2</v>
      </c>
      <c r="U87" s="357">
        <f>'2M - SGS'!U87</f>
        <v>8.4098999999999993E-2</v>
      </c>
      <c r="V87" s="357">
        <f>'2M - SGS'!V87</f>
        <v>8.4198999999999996E-2</v>
      </c>
      <c r="W87" s="357">
        <f>'2M - SGS'!W87</f>
        <v>8.2512000000000002E-2</v>
      </c>
      <c r="X87" s="357">
        <f>'2M - SGS'!X87</f>
        <v>8.5277000000000006E-2</v>
      </c>
      <c r="Y87" s="357">
        <f>'2M - SGS'!Y87</f>
        <v>8.2588999999999996E-2</v>
      </c>
      <c r="Z87" s="357">
        <f>'2M - SGS'!Z87</f>
        <v>8.5237999999999994E-2</v>
      </c>
      <c r="AA87" s="357">
        <f>'2M - SGS'!AA87</f>
        <v>8.5109000000000004E-2</v>
      </c>
      <c r="AC87" s="232">
        <f t="shared" si="45"/>
        <v>1.0000000000000002</v>
      </c>
    </row>
    <row r="88" spans="1:29" ht="15.6" x14ac:dyDescent="0.3">
      <c r="A88" s="826"/>
      <c r="B88" s="13" t="str">
        <f t="shared" si="46"/>
        <v>Process</v>
      </c>
      <c r="C88" s="357">
        <f>'2M - SGS'!C88</f>
        <v>8.5109000000000004E-2</v>
      </c>
      <c r="D88" s="357">
        <f>'2M - SGS'!D88</f>
        <v>7.7715000000000006E-2</v>
      </c>
      <c r="E88" s="357">
        <f>'2M - SGS'!E88</f>
        <v>8.6136000000000004E-2</v>
      </c>
      <c r="F88" s="357">
        <f>'2M - SGS'!F88</f>
        <v>7.9796000000000006E-2</v>
      </c>
      <c r="G88" s="357">
        <f>'2M - SGS'!G88</f>
        <v>8.5334999999999994E-2</v>
      </c>
      <c r="H88" s="357">
        <f>'2M - SGS'!H88</f>
        <v>8.1994999999999998E-2</v>
      </c>
      <c r="I88" s="357">
        <f>'2M - SGS'!I88</f>
        <v>8.4098999999999993E-2</v>
      </c>
      <c r="J88" s="357">
        <f>'2M - SGS'!J88</f>
        <v>8.4198999999999996E-2</v>
      </c>
      <c r="K88" s="357">
        <f>'2M - SGS'!K88</f>
        <v>8.2512000000000002E-2</v>
      </c>
      <c r="L88" s="357">
        <f>'2M - SGS'!L88</f>
        <v>8.5277000000000006E-2</v>
      </c>
      <c r="M88" s="357">
        <f>'2M - SGS'!M88</f>
        <v>8.2588999999999996E-2</v>
      </c>
      <c r="N88" s="357">
        <f>'2M - SGS'!N88</f>
        <v>8.5237999999999994E-2</v>
      </c>
      <c r="O88" s="357">
        <f>'2M - SGS'!O88</f>
        <v>8.5109000000000004E-2</v>
      </c>
      <c r="P88" s="357">
        <f>'2M - SGS'!P88</f>
        <v>7.7715000000000006E-2</v>
      </c>
      <c r="Q88" s="357">
        <f>'2M - SGS'!Q88</f>
        <v>8.6136000000000004E-2</v>
      </c>
      <c r="R88" s="357">
        <f>'2M - SGS'!R88</f>
        <v>7.9796000000000006E-2</v>
      </c>
      <c r="S88" s="357">
        <f>'2M - SGS'!S88</f>
        <v>8.5334999999999994E-2</v>
      </c>
      <c r="T88" s="357">
        <f>'2M - SGS'!T88</f>
        <v>8.1994999999999998E-2</v>
      </c>
      <c r="U88" s="357">
        <f>'2M - SGS'!U88</f>
        <v>8.4098999999999993E-2</v>
      </c>
      <c r="V88" s="357">
        <f>'2M - SGS'!V88</f>
        <v>8.4198999999999996E-2</v>
      </c>
      <c r="W88" s="357">
        <f>'2M - SGS'!W88</f>
        <v>8.2512000000000002E-2</v>
      </c>
      <c r="X88" s="357">
        <f>'2M - SGS'!X88</f>
        <v>8.5277000000000006E-2</v>
      </c>
      <c r="Y88" s="357">
        <f>'2M - SGS'!Y88</f>
        <v>8.2588999999999996E-2</v>
      </c>
      <c r="Z88" s="357">
        <f>'2M - SGS'!Z88</f>
        <v>8.5237999999999994E-2</v>
      </c>
      <c r="AA88" s="357">
        <f>'2M - SGS'!AA88</f>
        <v>8.5109000000000004E-2</v>
      </c>
      <c r="AC88" s="232">
        <f t="shared" si="45"/>
        <v>1.0000000000000002</v>
      </c>
    </row>
    <row r="89" spans="1:29" ht="15.6" x14ac:dyDescent="0.3">
      <c r="A89" s="826"/>
      <c r="B89" s="13" t="str">
        <f t="shared" si="46"/>
        <v>Refrigeration</v>
      </c>
      <c r="C89" s="357">
        <f>'2M - SGS'!C89</f>
        <v>8.3486000000000005E-2</v>
      </c>
      <c r="D89" s="357">
        <f>'2M - SGS'!D89</f>
        <v>7.6158000000000003E-2</v>
      </c>
      <c r="E89" s="357">
        <f>'2M - SGS'!E89</f>
        <v>8.3346000000000003E-2</v>
      </c>
      <c r="F89" s="357">
        <f>'2M - SGS'!F89</f>
        <v>8.0782999999999994E-2</v>
      </c>
      <c r="G89" s="357">
        <f>'2M - SGS'!G89</f>
        <v>8.5133E-2</v>
      </c>
      <c r="H89" s="357">
        <f>'2M - SGS'!H89</f>
        <v>8.4294999999999995E-2</v>
      </c>
      <c r="I89" s="357">
        <f>'2M - SGS'!I89</f>
        <v>8.7456999999999993E-2</v>
      </c>
      <c r="J89" s="357">
        <f>'2M - SGS'!J89</f>
        <v>8.7230000000000002E-2</v>
      </c>
      <c r="K89" s="357">
        <f>'2M - SGS'!K89</f>
        <v>8.3319000000000004E-2</v>
      </c>
      <c r="L89" s="357">
        <f>'2M - SGS'!L89</f>
        <v>8.4562999999999999E-2</v>
      </c>
      <c r="M89" s="357">
        <f>'2M - SGS'!M89</f>
        <v>8.1112000000000004E-2</v>
      </c>
      <c r="N89" s="357">
        <f>'2M - SGS'!N89</f>
        <v>8.3118999999999998E-2</v>
      </c>
      <c r="O89" s="357">
        <f>'2M - SGS'!O89</f>
        <v>8.3486000000000005E-2</v>
      </c>
      <c r="P89" s="357">
        <f>'2M - SGS'!P89</f>
        <v>7.6158000000000003E-2</v>
      </c>
      <c r="Q89" s="357">
        <f>'2M - SGS'!Q89</f>
        <v>8.3346000000000003E-2</v>
      </c>
      <c r="R89" s="357">
        <f>'2M - SGS'!R89</f>
        <v>8.0782999999999994E-2</v>
      </c>
      <c r="S89" s="357">
        <f>'2M - SGS'!S89</f>
        <v>8.5133E-2</v>
      </c>
      <c r="T89" s="357">
        <f>'2M - SGS'!T89</f>
        <v>8.4294999999999995E-2</v>
      </c>
      <c r="U89" s="357">
        <f>'2M - SGS'!U89</f>
        <v>8.7456999999999993E-2</v>
      </c>
      <c r="V89" s="357">
        <f>'2M - SGS'!V89</f>
        <v>8.7230000000000002E-2</v>
      </c>
      <c r="W89" s="357">
        <f>'2M - SGS'!W89</f>
        <v>8.3319000000000004E-2</v>
      </c>
      <c r="X89" s="357">
        <f>'2M - SGS'!X89</f>
        <v>8.4562999999999999E-2</v>
      </c>
      <c r="Y89" s="357">
        <f>'2M - SGS'!Y89</f>
        <v>8.1112000000000004E-2</v>
      </c>
      <c r="Z89" s="357">
        <f>'2M - SGS'!Z89</f>
        <v>8.3118999999999998E-2</v>
      </c>
      <c r="AA89" s="357">
        <f>'2M - SGS'!AA89</f>
        <v>8.3486000000000005E-2</v>
      </c>
      <c r="AC89" s="232">
        <f t="shared" si="45"/>
        <v>1.0000010000000001</v>
      </c>
    </row>
    <row r="90" spans="1:29" ht="16.2" thickBot="1" x14ac:dyDescent="0.35">
      <c r="A90" s="827"/>
      <c r="B90" s="14" t="str">
        <f t="shared" si="46"/>
        <v>Water Heating</v>
      </c>
      <c r="C90" s="358">
        <f>'2M - SGS'!C90</f>
        <v>0.108255</v>
      </c>
      <c r="D90" s="358">
        <f>'2M - SGS'!D90</f>
        <v>9.1078000000000006E-2</v>
      </c>
      <c r="E90" s="358">
        <f>'2M - SGS'!E90</f>
        <v>8.5239999999999996E-2</v>
      </c>
      <c r="F90" s="358">
        <f>'2M - SGS'!F90</f>
        <v>7.2980000000000003E-2</v>
      </c>
      <c r="G90" s="358">
        <f>'2M - SGS'!G90</f>
        <v>7.9849000000000003E-2</v>
      </c>
      <c r="H90" s="358">
        <f>'2M - SGS'!H90</f>
        <v>7.2720999999999994E-2</v>
      </c>
      <c r="I90" s="358">
        <f>'2M - SGS'!I90</f>
        <v>7.4929999999999997E-2</v>
      </c>
      <c r="J90" s="358">
        <f>'2M - SGS'!J90</f>
        <v>7.5861999999999999E-2</v>
      </c>
      <c r="K90" s="358">
        <f>'2M - SGS'!K90</f>
        <v>7.5733999999999996E-2</v>
      </c>
      <c r="L90" s="358">
        <f>'2M - SGS'!L90</f>
        <v>8.2808000000000007E-2</v>
      </c>
      <c r="M90" s="358">
        <f>'2M - SGS'!M90</f>
        <v>8.6345000000000005E-2</v>
      </c>
      <c r="N90" s="358">
        <f>'2M - SGS'!N90</f>
        <v>9.4200000000000006E-2</v>
      </c>
      <c r="O90" s="358">
        <f>'2M - SGS'!O90</f>
        <v>0.108255</v>
      </c>
      <c r="P90" s="358">
        <f>'2M - SGS'!P90</f>
        <v>9.1078000000000006E-2</v>
      </c>
      <c r="Q90" s="358">
        <f>'2M - SGS'!Q90</f>
        <v>8.5239999999999996E-2</v>
      </c>
      <c r="R90" s="358">
        <f>'2M - SGS'!R90</f>
        <v>7.2980000000000003E-2</v>
      </c>
      <c r="S90" s="358">
        <f>'2M - SGS'!S90</f>
        <v>7.9849000000000003E-2</v>
      </c>
      <c r="T90" s="358">
        <f>'2M - SGS'!T90</f>
        <v>7.2720999999999994E-2</v>
      </c>
      <c r="U90" s="358">
        <f>'2M - SGS'!U90</f>
        <v>7.4929999999999997E-2</v>
      </c>
      <c r="V90" s="358">
        <f>'2M - SGS'!V90</f>
        <v>7.5861999999999999E-2</v>
      </c>
      <c r="W90" s="358">
        <f>'2M - SGS'!W90</f>
        <v>7.5733999999999996E-2</v>
      </c>
      <c r="X90" s="358">
        <f>'2M - SGS'!X90</f>
        <v>8.2808000000000007E-2</v>
      </c>
      <c r="Y90" s="358">
        <f>'2M - SGS'!Y90</f>
        <v>8.6345000000000005E-2</v>
      </c>
      <c r="Z90" s="358">
        <f>'2M - SGS'!Z90</f>
        <v>9.4200000000000006E-2</v>
      </c>
      <c r="AA90" s="358">
        <f>'2M - SGS'!AA90</f>
        <v>0.108255</v>
      </c>
      <c r="AC90" s="232">
        <f t="shared" si="45"/>
        <v>1.0000020000000001</v>
      </c>
    </row>
    <row r="91" spans="1:29" ht="15" thickBot="1" x14ac:dyDescent="0.35">
      <c r="AC91" s="216" t="s">
        <v>194</v>
      </c>
    </row>
    <row r="92" spans="1:29" ht="15" customHeight="1" thickBot="1" x14ac:dyDescent="0.35">
      <c r="A92" s="813" t="s">
        <v>28</v>
      </c>
      <c r="B92" s="289" t="s">
        <v>33</v>
      </c>
      <c r="C92" s="158">
        <f>C$4</f>
        <v>44197</v>
      </c>
      <c r="D92" s="158">
        <f t="shared" ref="D92:AA92" si="47">D$4</f>
        <v>44228</v>
      </c>
      <c r="E92" s="158">
        <f t="shared" si="47"/>
        <v>44256</v>
      </c>
      <c r="F92" s="158">
        <f t="shared" si="47"/>
        <v>44287</v>
      </c>
      <c r="G92" s="158">
        <f t="shared" si="47"/>
        <v>44317</v>
      </c>
      <c r="H92" s="158">
        <f t="shared" si="47"/>
        <v>44348</v>
      </c>
      <c r="I92" s="158">
        <f t="shared" si="47"/>
        <v>44378</v>
      </c>
      <c r="J92" s="158">
        <f t="shared" si="47"/>
        <v>44409</v>
      </c>
      <c r="K92" s="158">
        <f t="shared" si="47"/>
        <v>44440</v>
      </c>
      <c r="L92" s="158">
        <f t="shared" si="47"/>
        <v>44470</v>
      </c>
      <c r="M92" s="158">
        <f t="shared" si="47"/>
        <v>44501</v>
      </c>
      <c r="N92" s="158">
        <f t="shared" si="47"/>
        <v>44531</v>
      </c>
      <c r="O92" s="158">
        <f t="shared" si="47"/>
        <v>44562</v>
      </c>
      <c r="P92" s="158">
        <f t="shared" si="47"/>
        <v>44593</v>
      </c>
      <c r="Q92" s="158">
        <f t="shared" si="47"/>
        <v>44621</v>
      </c>
      <c r="R92" s="158">
        <f t="shared" si="47"/>
        <v>44652</v>
      </c>
      <c r="S92" s="158">
        <f t="shared" si="47"/>
        <v>44682</v>
      </c>
      <c r="T92" s="158">
        <f t="shared" si="47"/>
        <v>44713</v>
      </c>
      <c r="U92" s="158">
        <f t="shared" si="47"/>
        <v>44743</v>
      </c>
      <c r="V92" s="158">
        <f t="shared" si="47"/>
        <v>44774</v>
      </c>
      <c r="W92" s="158">
        <f t="shared" si="47"/>
        <v>44805</v>
      </c>
      <c r="X92" s="158">
        <f t="shared" si="47"/>
        <v>44835</v>
      </c>
      <c r="Y92" s="158">
        <f t="shared" si="47"/>
        <v>44866</v>
      </c>
      <c r="Z92" s="158">
        <f t="shared" si="47"/>
        <v>44896</v>
      </c>
      <c r="AA92" s="158">
        <f t="shared" si="47"/>
        <v>44927</v>
      </c>
    </row>
    <row r="93" spans="1:29" ht="15.75" customHeight="1" x14ac:dyDescent="0.3">
      <c r="A93" s="814"/>
      <c r="B93" s="11" t="s">
        <v>20</v>
      </c>
      <c r="C93" s="337">
        <v>2.6759000000000002E-2</v>
      </c>
      <c r="D93" s="337">
        <v>2.7252999999999999E-2</v>
      </c>
      <c r="E93" s="337">
        <v>2.7386000000000001E-2</v>
      </c>
      <c r="F93" s="337">
        <v>2.7399E-2</v>
      </c>
      <c r="G93" s="337">
        <v>3.1260000000000003E-2</v>
      </c>
      <c r="H93" s="337">
        <v>5.3324000000000003E-2</v>
      </c>
      <c r="I93" s="337">
        <v>5.024E-2</v>
      </c>
      <c r="J93" s="337">
        <v>4.9953999999999998E-2</v>
      </c>
      <c r="K93" s="337">
        <v>5.0927E-2</v>
      </c>
      <c r="L93" s="337">
        <v>3.2402E-2</v>
      </c>
      <c r="M93" s="337">
        <v>3.0643E-2</v>
      </c>
      <c r="N93" s="337">
        <v>2.8851999999999999E-2</v>
      </c>
      <c r="O93" s="337">
        <v>2.6759000000000002E-2</v>
      </c>
      <c r="P93" s="337">
        <v>2.7252999999999999E-2</v>
      </c>
      <c r="Q93" s="337">
        <v>2.7386000000000001E-2</v>
      </c>
      <c r="R93" s="337">
        <v>2.7399E-2</v>
      </c>
      <c r="S93" s="337">
        <v>3.1260000000000003E-2</v>
      </c>
      <c r="T93" s="337">
        <v>5.3324000000000003E-2</v>
      </c>
      <c r="U93" s="337">
        <v>5.024E-2</v>
      </c>
      <c r="V93" s="337">
        <v>4.9953999999999998E-2</v>
      </c>
      <c r="W93" s="337">
        <v>5.0927E-2</v>
      </c>
      <c r="X93" s="337">
        <v>3.2402E-2</v>
      </c>
      <c r="Y93" s="337">
        <v>3.0643E-2</v>
      </c>
      <c r="Z93" s="337">
        <v>2.8851999999999999E-2</v>
      </c>
      <c r="AA93" s="337">
        <v>2.6759000000000002E-2</v>
      </c>
      <c r="AC93" s="216" t="s">
        <v>195</v>
      </c>
    </row>
    <row r="94" spans="1:29" x14ac:dyDescent="0.3">
      <c r="A94" s="814"/>
      <c r="B94" s="11" t="s">
        <v>0</v>
      </c>
      <c r="C94" s="337">
        <v>3.1730000000000001E-2</v>
      </c>
      <c r="D94" s="337">
        <v>3.2064000000000002E-2</v>
      </c>
      <c r="E94" s="337">
        <v>3.0006000000000001E-2</v>
      </c>
      <c r="F94" s="337">
        <v>2.7834999999999999E-2</v>
      </c>
      <c r="G94" s="337">
        <v>3.9120000000000002E-2</v>
      </c>
      <c r="H94" s="337">
        <v>7.6133999999999993E-2</v>
      </c>
      <c r="I94" s="337">
        <v>5.8799999999999998E-2</v>
      </c>
      <c r="J94" s="337">
        <v>6.5284999999999996E-2</v>
      </c>
      <c r="K94" s="337">
        <v>7.3496000000000006E-2</v>
      </c>
      <c r="L94" s="337">
        <v>3.1467000000000002E-2</v>
      </c>
      <c r="M94" s="337">
        <v>3.7912000000000001E-2</v>
      </c>
      <c r="N94" s="337">
        <v>2.7827000000000001E-2</v>
      </c>
      <c r="O94" s="337">
        <v>3.1730000000000001E-2</v>
      </c>
      <c r="P94" s="337">
        <v>3.2064000000000002E-2</v>
      </c>
      <c r="Q94" s="337">
        <v>3.0006000000000001E-2</v>
      </c>
      <c r="R94" s="337">
        <v>2.7834999999999999E-2</v>
      </c>
      <c r="S94" s="337">
        <v>3.9120000000000002E-2</v>
      </c>
      <c r="T94" s="337">
        <v>7.6133999999999993E-2</v>
      </c>
      <c r="U94" s="337">
        <v>5.8799999999999998E-2</v>
      </c>
      <c r="V94" s="337">
        <v>6.5284999999999996E-2</v>
      </c>
      <c r="W94" s="337">
        <v>7.3496000000000006E-2</v>
      </c>
      <c r="X94" s="337">
        <v>3.1467000000000002E-2</v>
      </c>
      <c r="Y94" s="337">
        <v>3.7912000000000001E-2</v>
      </c>
      <c r="Z94" s="337">
        <v>2.7827000000000001E-2</v>
      </c>
      <c r="AA94" s="337">
        <v>3.1730000000000001E-2</v>
      </c>
      <c r="AC94" s="216" t="s">
        <v>209</v>
      </c>
    </row>
    <row r="95" spans="1:29" x14ac:dyDescent="0.3">
      <c r="A95" s="814"/>
      <c r="B95" s="11" t="s">
        <v>21</v>
      </c>
      <c r="C95" s="337">
        <v>2.6424E-2</v>
      </c>
      <c r="D95" s="337">
        <v>2.6935000000000001E-2</v>
      </c>
      <c r="E95" s="337">
        <v>2.9822000000000001E-2</v>
      </c>
      <c r="F95" s="337">
        <v>3.0592000000000001E-2</v>
      </c>
      <c r="G95" s="337">
        <v>3.3579999999999999E-2</v>
      </c>
      <c r="H95" s="337">
        <v>6.0206999999999997E-2</v>
      </c>
      <c r="I95" s="337">
        <v>5.0174000000000003E-2</v>
      </c>
      <c r="J95" s="337">
        <v>5.3324999999999997E-2</v>
      </c>
      <c r="K95" s="337">
        <v>5.6530999999999998E-2</v>
      </c>
      <c r="L95" s="337">
        <v>3.5098999999999998E-2</v>
      </c>
      <c r="M95" s="337">
        <v>3.0679999999999999E-2</v>
      </c>
      <c r="N95" s="337">
        <v>3.0776999999999999E-2</v>
      </c>
      <c r="O95" s="337">
        <v>2.6424E-2</v>
      </c>
      <c r="P95" s="337">
        <v>2.6935000000000001E-2</v>
      </c>
      <c r="Q95" s="337">
        <v>2.9822000000000001E-2</v>
      </c>
      <c r="R95" s="337">
        <v>3.0592000000000001E-2</v>
      </c>
      <c r="S95" s="337">
        <v>3.3579999999999999E-2</v>
      </c>
      <c r="T95" s="337">
        <v>6.0206999999999997E-2</v>
      </c>
      <c r="U95" s="337">
        <v>5.0174000000000003E-2</v>
      </c>
      <c r="V95" s="337">
        <v>5.3324999999999997E-2</v>
      </c>
      <c r="W95" s="337">
        <v>5.6530999999999998E-2</v>
      </c>
      <c r="X95" s="337">
        <v>3.5098999999999998E-2</v>
      </c>
      <c r="Y95" s="337">
        <v>3.0679999999999999E-2</v>
      </c>
      <c r="Z95" s="337">
        <v>3.0776999999999999E-2</v>
      </c>
      <c r="AA95" s="337">
        <v>2.6424E-2</v>
      </c>
    </row>
    <row r="96" spans="1:29" x14ac:dyDescent="0.3">
      <c r="A96" s="814"/>
      <c r="B96" s="11" t="s">
        <v>1</v>
      </c>
      <c r="C96" s="337">
        <v>1.8069000000000002E-2</v>
      </c>
      <c r="D96" s="337">
        <v>1.8069000000000002E-2</v>
      </c>
      <c r="E96" s="337">
        <v>1.8069000000000002E-2</v>
      </c>
      <c r="F96" s="337">
        <v>2.8389999999999999E-2</v>
      </c>
      <c r="G96" s="337">
        <v>4.6775999999999998E-2</v>
      </c>
      <c r="H96" s="337">
        <v>7.7183000000000002E-2</v>
      </c>
      <c r="I96" s="337">
        <v>5.9184E-2</v>
      </c>
      <c r="J96" s="337">
        <v>6.5846000000000002E-2</v>
      </c>
      <c r="K96" s="337">
        <v>7.7815999999999996E-2</v>
      </c>
      <c r="L96" s="337">
        <v>3.1288000000000003E-2</v>
      </c>
      <c r="M96" s="337">
        <v>1.8069000000000002E-2</v>
      </c>
      <c r="N96" s="337">
        <v>1.8069000000000002E-2</v>
      </c>
      <c r="O96" s="337">
        <v>1.8069000000000002E-2</v>
      </c>
      <c r="P96" s="337">
        <v>1.8069000000000002E-2</v>
      </c>
      <c r="Q96" s="337">
        <v>1.8069000000000002E-2</v>
      </c>
      <c r="R96" s="337">
        <v>2.8389999999999999E-2</v>
      </c>
      <c r="S96" s="337">
        <v>4.6775999999999998E-2</v>
      </c>
      <c r="T96" s="337">
        <v>7.7183000000000002E-2</v>
      </c>
      <c r="U96" s="337">
        <v>5.9184E-2</v>
      </c>
      <c r="V96" s="337">
        <v>6.5846000000000002E-2</v>
      </c>
      <c r="W96" s="337">
        <v>7.7815999999999996E-2</v>
      </c>
      <c r="X96" s="337">
        <v>3.1288000000000003E-2</v>
      </c>
      <c r="Y96" s="337">
        <v>1.8069000000000002E-2</v>
      </c>
      <c r="Z96" s="337">
        <v>1.8069000000000002E-2</v>
      </c>
      <c r="AA96" s="337">
        <v>1.8069000000000002E-2</v>
      </c>
    </row>
    <row r="97" spans="1:27" x14ac:dyDescent="0.3">
      <c r="A97" s="814"/>
      <c r="B97" s="11" t="s">
        <v>22</v>
      </c>
      <c r="C97" s="337">
        <v>1.9696999999999999E-2</v>
      </c>
      <c r="D97" s="337">
        <v>1.9747000000000001E-2</v>
      </c>
      <c r="E97" s="337">
        <v>1.8321E-2</v>
      </c>
      <c r="F97" s="337">
        <v>1.9553000000000001E-2</v>
      </c>
      <c r="G97" s="337">
        <v>1.8366E-2</v>
      </c>
      <c r="H97" s="337">
        <v>2.0587999999999999E-2</v>
      </c>
      <c r="I97" s="337">
        <v>2.001E-2</v>
      </c>
      <c r="J97" s="337">
        <v>2.0625999999999999E-2</v>
      </c>
      <c r="K97" s="337">
        <v>2.0587000000000001E-2</v>
      </c>
      <c r="L97" s="337">
        <v>1.8308000000000001E-2</v>
      </c>
      <c r="M97" s="337">
        <v>1.8096000000000001E-2</v>
      </c>
      <c r="N97" s="337">
        <v>1.8273999999999999E-2</v>
      </c>
      <c r="O97" s="337">
        <v>1.9696999999999999E-2</v>
      </c>
      <c r="P97" s="337">
        <v>1.9747000000000001E-2</v>
      </c>
      <c r="Q97" s="337">
        <v>1.8321E-2</v>
      </c>
      <c r="R97" s="337">
        <v>1.9553000000000001E-2</v>
      </c>
      <c r="S97" s="337">
        <v>1.8366E-2</v>
      </c>
      <c r="T97" s="337">
        <v>2.0587999999999999E-2</v>
      </c>
      <c r="U97" s="337">
        <v>2.001E-2</v>
      </c>
      <c r="V97" s="337">
        <v>2.0625999999999999E-2</v>
      </c>
      <c r="W97" s="337">
        <v>2.0587000000000001E-2</v>
      </c>
      <c r="X97" s="337">
        <v>1.8308000000000001E-2</v>
      </c>
      <c r="Y97" s="337">
        <v>1.8096000000000001E-2</v>
      </c>
      <c r="Z97" s="337">
        <v>1.8273999999999999E-2</v>
      </c>
      <c r="AA97" s="337">
        <v>1.9696999999999999E-2</v>
      </c>
    </row>
    <row r="98" spans="1:27" x14ac:dyDescent="0.3">
      <c r="A98" s="814"/>
      <c r="B98" s="11" t="s">
        <v>9</v>
      </c>
      <c r="C98" s="337">
        <v>3.1731000000000002E-2</v>
      </c>
      <c r="D98" s="337">
        <v>3.2084000000000001E-2</v>
      </c>
      <c r="E98" s="337">
        <v>3.0380000000000001E-2</v>
      </c>
      <c r="F98" s="337">
        <v>3.0831000000000001E-2</v>
      </c>
      <c r="G98" s="337">
        <v>2.9693000000000001E-2</v>
      </c>
      <c r="H98" s="337">
        <v>1.9928000000000001E-2</v>
      </c>
      <c r="I98" s="337">
        <v>1.9928000000000001E-2</v>
      </c>
      <c r="J98" s="337">
        <v>1.9928000000000001E-2</v>
      </c>
      <c r="K98" s="337">
        <v>5.3747999999999997E-2</v>
      </c>
      <c r="L98" s="337">
        <v>3.3760999999999999E-2</v>
      </c>
      <c r="M98" s="337">
        <v>3.8767999999999997E-2</v>
      </c>
      <c r="N98" s="337">
        <v>2.7831999999999999E-2</v>
      </c>
      <c r="O98" s="337">
        <v>3.1731000000000002E-2</v>
      </c>
      <c r="P98" s="337">
        <v>3.2084000000000001E-2</v>
      </c>
      <c r="Q98" s="337">
        <v>3.0380000000000001E-2</v>
      </c>
      <c r="R98" s="337">
        <v>3.0831000000000001E-2</v>
      </c>
      <c r="S98" s="337">
        <v>2.9693000000000001E-2</v>
      </c>
      <c r="T98" s="337">
        <v>1.9928000000000001E-2</v>
      </c>
      <c r="U98" s="337">
        <v>1.9928000000000001E-2</v>
      </c>
      <c r="V98" s="337">
        <v>1.9928000000000001E-2</v>
      </c>
      <c r="W98" s="337">
        <v>5.3747999999999997E-2</v>
      </c>
      <c r="X98" s="337">
        <v>3.3760999999999999E-2</v>
      </c>
      <c r="Y98" s="337">
        <v>3.8767999999999997E-2</v>
      </c>
      <c r="Z98" s="337">
        <v>2.7831999999999999E-2</v>
      </c>
      <c r="AA98" s="337">
        <v>3.1731000000000002E-2</v>
      </c>
    </row>
    <row r="99" spans="1:27" x14ac:dyDescent="0.3">
      <c r="A99" s="814"/>
      <c r="B99" s="11" t="s">
        <v>3</v>
      </c>
      <c r="C99" s="337">
        <v>3.1730000000000001E-2</v>
      </c>
      <c r="D99" s="337">
        <v>3.2064000000000002E-2</v>
      </c>
      <c r="E99" s="337">
        <v>3.0006000000000001E-2</v>
      </c>
      <c r="F99" s="337">
        <v>2.7834999999999999E-2</v>
      </c>
      <c r="G99" s="337">
        <v>3.9120000000000002E-2</v>
      </c>
      <c r="H99" s="337">
        <v>7.6133999999999993E-2</v>
      </c>
      <c r="I99" s="337">
        <v>5.8799999999999998E-2</v>
      </c>
      <c r="J99" s="337">
        <v>6.5284999999999996E-2</v>
      </c>
      <c r="K99" s="337">
        <v>7.3496000000000006E-2</v>
      </c>
      <c r="L99" s="337">
        <v>3.1467000000000002E-2</v>
      </c>
      <c r="M99" s="337">
        <v>3.7912000000000001E-2</v>
      </c>
      <c r="N99" s="337">
        <v>2.7827000000000001E-2</v>
      </c>
      <c r="O99" s="337">
        <v>3.1730000000000001E-2</v>
      </c>
      <c r="P99" s="337">
        <v>3.2064000000000002E-2</v>
      </c>
      <c r="Q99" s="337">
        <v>3.0006000000000001E-2</v>
      </c>
      <c r="R99" s="337">
        <v>2.7834999999999999E-2</v>
      </c>
      <c r="S99" s="337">
        <v>3.9120000000000002E-2</v>
      </c>
      <c r="T99" s="337">
        <v>7.6133999999999993E-2</v>
      </c>
      <c r="U99" s="337">
        <v>5.8799999999999998E-2</v>
      </c>
      <c r="V99" s="337">
        <v>6.5284999999999996E-2</v>
      </c>
      <c r="W99" s="337">
        <v>7.3496000000000006E-2</v>
      </c>
      <c r="X99" s="337">
        <v>3.1467000000000002E-2</v>
      </c>
      <c r="Y99" s="337">
        <v>3.7912000000000001E-2</v>
      </c>
      <c r="Z99" s="337">
        <v>2.7827000000000001E-2</v>
      </c>
      <c r="AA99" s="337">
        <v>3.1730000000000001E-2</v>
      </c>
    </row>
    <row r="100" spans="1:27" x14ac:dyDescent="0.3">
      <c r="A100" s="814"/>
      <c r="B100" s="11" t="s">
        <v>4</v>
      </c>
      <c r="C100" s="337">
        <v>2.8287E-2</v>
      </c>
      <c r="D100" s="337">
        <v>2.8268999999999999E-2</v>
      </c>
      <c r="E100" s="337">
        <v>2.8424999999999999E-2</v>
      </c>
      <c r="F100" s="337">
        <v>2.9860999999999999E-2</v>
      </c>
      <c r="G100" s="337">
        <v>3.3857999999999999E-2</v>
      </c>
      <c r="H100" s="337">
        <v>5.8526000000000002E-2</v>
      </c>
      <c r="I100" s="337">
        <v>5.3754999999999997E-2</v>
      </c>
      <c r="J100" s="337">
        <v>5.3427000000000002E-2</v>
      </c>
      <c r="K100" s="337">
        <v>5.3490999999999997E-2</v>
      </c>
      <c r="L100" s="337">
        <v>3.5626999999999999E-2</v>
      </c>
      <c r="M100" s="337">
        <v>3.2128999999999998E-2</v>
      </c>
      <c r="N100" s="337">
        <v>2.9715999999999999E-2</v>
      </c>
      <c r="O100" s="337">
        <v>2.8287E-2</v>
      </c>
      <c r="P100" s="337">
        <v>2.8268999999999999E-2</v>
      </c>
      <c r="Q100" s="337">
        <v>2.8424999999999999E-2</v>
      </c>
      <c r="R100" s="337">
        <v>2.9860999999999999E-2</v>
      </c>
      <c r="S100" s="337">
        <v>3.3857999999999999E-2</v>
      </c>
      <c r="T100" s="337">
        <v>5.8526000000000002E-2</v>
      </c>
      <c r="U100" s="337">
        <v>5.3754999999999997E-2</v>
      </c>
      <c r="V100" s="337">
        <v>5.3427000000000002E-2</v>
      </c>
      <c r="W100" s="337">
        <v>5.3490999999999997E-2</v>
      </c>
      <c r="X100" s="337">
        <v>3.5626999999999999E-2</v>
      </c>
      <c r="Y100" s="337">
        <v>3.2128999999999998E-2</v>
      </c>
      <c r="Z100" s="337">
        <v>2.9715999999999999E-2</v>
      </c>
      <c r="AA100" s="337">
        <v>2.8287E-2</v>
      </c>
    </row>
    <row r="101" spans="1:27" x14ac:dyDescent="0.3">
      <c r="A101" s="814"/>
      <c r="B101" s="11" t="s">
        <v>5</v>
      </c>
      <c r="C101" s="337">
        <v>2.6759000000000002E-2</v>
      </c>
      <c r="D101" s="337">
        <v>2.7252999999999999E-2</v>
      </c>
      <c r="E101" s="337">
        <v>2.7386000000000001E-2</v>
      </c>
      <c r="F101" s="337">
        <v>2.7399E-2</v>
      </c>
      <c r="G101" s="337">
        <v>3.1260000000000003E-2</v>
      </c>
      <c r="H101" s="337">
        <v>5.3324000000000003E-2</v>
      </c>
      <c r="I101" s="337">
        <v>5.024E-2</v>
      </c>
      <c r="J101" s="337">
        <v>4.9953999999999998E-2</v>
      </c>
      <c r="K101" s="337">
        <v>5.0927E-2</v>
      </c>
      <c r="L101" s="337">
        <v>3.2402E-2</v>
      </c>
      <c r="M101" s="337">
        <v>3.0643E-2</v>
      </c>
      <c r="N101" s="337">
        <v>2.8851999999999999E-2</v>
      </c>
      <c r="O101" s="337">
        <v>2.6759000000000002E-2</v>
      </c>
      <c r="P101" s="337">
        <v>2.7252999999999999E-2</v>
      </c>
      <c r="Q101" s="337">
        <v>2.7386000000000001E-2</v>
      </c>
      <c r="R101" s="337">
        <v>2.7399E-2</v>
      </c>
      <c r="S101" s="337">
        <v>3.1260000000000003E-2</v>
      </c>
      <c r="T101" s="337">
        <v>5.3324000000000003E-2</v>
      </c>
      <c r="U101" s="337">
        <v>5.024E-2</v>
      </c>
      <c r="V101" s="337">
        <v>4.9953999999999998E-2</v>
      </c>
      <c r="W101" s="337">
        <v>5.0927E-2</v>
      </c>
      <c r="X101" s="337">
        <v>3.2402E-2</v>
      </c>
      <c r="Y101" s="337">
        <v>3.0643E-2</v>
      </c>
      <c r="Z101" s="337">
        <v>2.8851999999999999E-2</v>
      </c>
      <c r="AA101" s="337">
        <v>2.6759000000000002E-2</v>
      </c>
    </row>
    <row r="102" spans="1:27" x14ac:dyDescent="0.3">
      <c r="A102" s="814"/>
      <c r="B102" s="11" t="s">
        <v>23</v>
      </c>
      <c r="C102" s="337">
        <v>2.6759000000000002E-2</v>
      </c>
      <c r="D102" s="337">
        <v>2.7252999999999999E-2</v>
      </c>
      <c r="E102" s="337">
        <v>2.7386000000000001E-2</v>
      </c>
      <c r="F102" s="337">
        <v>2.7399E-2</v>
      </c>
      <c r="G102" s="337">
        <v>3.1260000000000003E-2</v>
      </c>
      <c r="H102" s="337">
        <v>5.3324000000000003E-2</v>
      </c>
      <c r="I102" s="337">
        <v>5.024E-2</v>
      </c>
      <c r="J102" s="337">
        <v>4.9953999999999998E-2</v>
      </c>
      <c r="K102" s="337">
        <v>5.0927E-2</v>
      </c>
      <c r="L102" s="337">
        <v>3.2402E-2</v>
      </c>
      <c r="M102" s="337">
        <v>3.0643E-2</v>
      </c>
      <c r="N102" s="337">
        <v>2.8851999999999999E-2</v>
      </c>
      <c r="O102" s="337">
        <v>2.6759000000000002E-2</v>
      </c>
      <c r="P102" s="337">
        <v>2.7252999999999999E-2</v>
      </c>
      <c r="Q102" s="337">
        <v>2.7386000000000001E-2</v>
      </c>
      <c r="R102" s="337">
        <v>2.7399E-2</v>
      </c>
      <c r="S102" s="337">
        <v>3.1260000000000003E-2</v>
      </c>
      <c r="T102" s="337">
        <v>5.3324000000000003E-2</v>
      </c>
      <c r="U102" s="337">
        <v>5.024E-2</v>
      </c>
      <c r="V102" s="337">
        <v>4.9953999999999998E-2</v>
      </c>
      <c r="W102" s="337">
        <v>5.0927E-2</v>
      </c>
      <c r="X102" s="337">
        <v>3.2402E-2</v>
      </c>
      <c r="Y102" s="337">
        <v>3.0643E-2</v>
      </c>
      <c r="Z102" s="337">
        <v>2.8851999999999999E-2</v>
      </c>
      <c r="AA102" s="337">
        <v>2.6759000000000002E-2</v>
      </c>
    </row>
    <row r="103" spans="1:27" x14ac:dyDescent="0.3">
      <c r="A103" s="814"/>
      <c r="B103" s="11" t="s">
        <v>24</v>
      </c>
      <c r="C103" s="337">
        <v>2.6759000000000002E-2</v>
      </c>
      <c r="D103" s="337">
        <v>2.7252999999999999E-2</v>
      </c>
      <c r="E103" s="337">
        <v>2.7386000000000001E-2</v>
      </c>
      <c r="F103" s="337">
        <v>2.7399E-2</v>
      </c>
      <c r="G103" s="337">
        <v>3.1260000000000003E-2</v>
      </c>
      <c r="H103" s="337">
        <v>5.3324000000000003E-2</v>
      </c>
      <c r="I103" s="337">
        <v>5.024E-2</v>
      </c>
      <c r="J103" s="337">
        <v>4.9953999999999998E-2</v>
      </c>
      <c r="K103" s="337">
        <v>5.0927E-2</v>
      </c>
      <c r="L103" s="337">
        <v>3.2402E-2</v>
      </c>
      <c r="M103" s="337">
        <v>3.0643E-2</v>
      </c>
      <c r="N103" s="337">
        <v>2.8851999999999999E-2</v>
      </c>
      <c r="O103" s="337">
        <v>2.6759000000000002E-2</v>
      </c>
      <c r="P103" s="337">
        <v>2.7252999999999999E-2</v>
      </c>
      <c r="Q103" s="337">
        <v>2.7386000000000001E-2</v>
      </c>
      <c r="R103" s="337">
        <v>2.7399E-2</v>
      </c>
      <c r="S103" s="337">
        <v>3.1260000000000003E-2</v>
      </c>
      <c r="T103" s="337">
        <v>5.3324000000000003E-2</v>
      </c>
      <c r="U103" s="337">
        <v>5.024E-2</v>
      </c>
      <c r="V103" s="337">
        <v>4.9953999999999998E-2</v>
      </c>
      <c r="W103" s="337">
        <v>5.0927E-2</v>
      </c>
      <c r="X103" s="337">
        <v>3.2402E-2</v>
      </c>
      <c r="Y103" s="337">
        <v>3.0643E-2</v>
      </c>
      <c r="Z103" s="337">
        <v>2.8851999999999999E-2</v>
      </c>
      <c r="AA103" s="337">
        <v>2.6759000000000002E-2</v>
      </c>
    </row>
    <row r="104" spans="1:27" x14ac:dyDescent="0.3">
      <c r="A104" s="814"/>
      <c r="B104" s="11" t="s">
        <v>7</v>
      </c>
      <c r="C104" s="337">
        <v>2.5267999999999999E-2</v>
      </c>
      <c r="D104" s="337">
        <v>2.5718999999999999E-2</v>
      </c>
      <c r="E104" s="337">
        <v>2.7040000000000002E-2</v>
      </c>
      <c r="F104" s="337">
        <v>2.7033000000000001E-2</v>
      </c>
      <c r="G104" s="337">
        <v>2.9512E-2</v>
      </c>
      <c r="H104" s="337">
        <v>5.0269000000000001E-2</v>
      </c>
      <c r="I104" s="337">
        <v>4.4694999999999999E-2</v>
      </c>
      <c r="J104" s="337">
        <v>4.5773000000000001E-2</v>
      </c>
      <c r="K104" s="337">
        <v>4.7067999999999999E-2</v>
      </c>
      <c r="L104" s="337">
        <v>3.0495000000000001E-2</v>
      </c>
      <c r="M104" s="337">
        <v>2.8386000000000002E-2</v>
      </c>
      <c r="N104" s="337">
        <v>2.7376999999999999E-2</v>
      </c>
      <c r="O104" s="337">
        <v>2.5267999999999999E-2</v>
      </c>
      <c r="P104" s="337">
        <v>2.5718999999999999E-2</v>
      </c>
      <c r="Q104" s="337">
        <v>2.7040000000000002E-2</v>
      </c>
      <c r="R104" s="337">
        <v>2.7033000000000001E-2</v>
      </c>
      <c r="S104" s="337">
        <v>2.9512E-2</v>
      </c>
      <c r="T104" s="337">
        <v>5.0269000000000001E-2</v>
      </c>
      <c r="U104" s="337">
        <v>4.4694999999999999E-2</v>
      </c>
      <c r="V104" s="337">
        <v>4.5773000000000001E-2</v>
      </c>
      <c r="W104" s="337">
        <v>4.7067999999999999E-2</v>
      </c>
      <c r="X104" s="337">
        <v>3.0495000000000001E-2</v>
      </c>
      <c r="Y104" s="337">
        <v>2.8386000000000002E-2</v>
      </c>
      <c r="Z104" s="337">
        <v>2.7376999999999999E-2</v>
      </c>
      <c r="AA104" s="337">
        <v>2.5267999999999999E-2</v>
      </c>
    </row>
    <row r="105" spans="1:27" ht="15" thickBot="1" x14ac:dyDescent="0.35">
      <c r="A105" s="815"/>
      <c r="B105" s="15" t="s">
        <v>8</v>
      </c>
      <c r="C105" s="336">
        <v>2.5222999999999999E-2</v>
      </c>
      <c r="D105" s="336">
        <v>2.5690999999999999E-2</v>
      </c>
      <c r="E105" s="336">
        <v>2.9033E-2</v>
      </c>
      <c r="F105" s="336">
        <v>2.9871000000000002E-2</v>
      </c>
      <c r="G105" s="336">
        <v>3.3069000000000001E-2</v>
      </c>
      <c r="H105" s="336">
        <v>6.2137999999999999E-2</v>
      </c>
      <c r="I105" s="336">
        <v>4.7690999999999997E-2</v>
      </c>
      <c r="J105" s="336">
        <v>5.2594000000000002E-2</v>
      </c>
      <c r="K105" s="336">
        <v>5.5275999999999999E-2</v>
      </c>
      <c r="L105" s="336">
        <v>3.5069000000000003E-2</v>
      </c>
      <c r="M105" s="336">
        <v>2.9561E-2</v>
      </c>
      <c r="N105" s="336">
        <v>3.0358E-2</v>
      </c>
      <c r="O105" s="336">
        <v>2.5222999999999999E-2</v>
      </c>
      <c r="P105" s="336">
        <v>2.5690999999999999E-2</v>
      </c>
      <c r="Q105" s="336">
        <v>2.9033E-2</v>
      </c>
      <c r="R105" s="336">
        <v>2.9871000000000002E-2</v>
      </c>
      <c r="S105" s="336">
        <v>3.3069000000000001E-2</v>
      </c>
      <c r="T105" s="336">
        <v>6.2137999999999999E-2</v>
      </c>
      <c r="U105" s="336">
        <v>4.7690999999999997E-2</v>
      </c>
      <c r="V105" s="336">
        <v>5.2594000000000002E-2</v>
      </c>
      <c r="W105" s="336">
        <v>5.5275999999999999E-2</v>
      </c>
      <c r="X105" s="336">
        <v>3.5069000000000003E-2</v>
      </c>
      <c r="Y105" s="336">
        <v>2.9561E-2</v>
      </c>
      <c r="Z105" s="336">
        <v>3.0358E-2</v>
      </c>
      <c r="AA105" s="336">
        <v>2.5222999999999999E-2</v>
      </c>
    </row>
    <row r="107" spans="1:27" ht="15" hidden="1" thickBot="1" x14ac:dyDescent="0.35">
      <c r="C107" s="823" t="s">
        <v>127</v>
      </c>
      <c r="D107" s="823"/>
      <c r="E107" s="823"/>
      <c r="F107" s="823"/>
      <c r="G107" s="823"/>
      <c r="H107" s="823"/>
      <c r="I107" s="823"/>
      <c r="J107" s="823"/>
      <c r="K107" s="823"/>
      <c r="L107" s="823"/>
      <c r="M107" s="823"/>
      <c r="N107" s="824"/>
      <c r="O107" s="822" t="s">
        <v>127</v>
      </c>
      <c r="P107" s="823"/>
      <c r="Q107" s="823"/>
      <c r="R107" s="823"/>
      <c r="S107" s="823"/>
      <c r="T107" s="823"/>
      <c r="U107" s="823"/>
      <c r="V107" s="823"/>
      <c r="W107" s="823"/>
      <c r="X107" s="823"/>
      <c r="Y107" s="823"/>
      <c r="Z107" s="823"/>
      <c r="AA107" s="630" t="s">
        <v>127</v>
      </c>
    </row>
    <row r="108" spans="1:27" ht="15" hidden="1" thickBot="1" x14ac:dyDescent="0.35">
      <c r="A108" s="801" t="s">
        <v>126</v>
      </c>
      <c r="B108" s="819" t="s">
        <v>128</v>
      </c>
      <c r="C108" s="820"/>
      <c r="D108" s="820"/>
      <c r="E108" s="820"/>
      <c r="F108" s="820"/>
      <c r="G108" s="820"/>
      <c r="H108" s="820"/>
      <c r="I108" s="820"/>
      <c r="J108" s="820"/>
      <c r="K108" s="820"/>
      <c r="L108" s="820"/>
      <c r="M108" s="820"/>
      <c r="N108" s="821"/>
      <c r="O108" s="819" t="s">
        <v>128</v>
      </c>
      <c r="P108" s="820"/>
      <c r="Q108" s="820"/>
      <c r="R108" s="820"/>
      <c r="S108" s="820"/>
      <c r="T108" s="820"/>
      <c r="U108" s="820"/>
      <c r="V108" s="820"/>
      <c r="W108" s="820"/>
      <c r="X108" s="820"/>
      <c r="Y108" s="820"/>
      <c r="Z108" s="820"/>
      <c r="AA108" s="631" t="s">
        <v>128</v>
      </c>
    </row>
    <row r="109" spans="1:27" ht="16.2" hidden="1" thickBot="1" x14ac:dyDescent="0.35">
      <c r="A109" s="795"/>
      <c r="B109" s="265" t="s">
        <v>149</v>
      </c>
      <c r="C109" s="158">
        <f>C$4</f>
        <v>44197</v>
      </c>
      <c r="D109" s="158">
        <f t="shared" ref="D109:AA109" si="48">D$4</f>
        <v>44228</v>
      </c>
      <c r="E109" s="158">
        <f t="shared" si="48"/>
        <v>44256</v>
      </c>
      <c r="F109" s="158">
        <f t="shared" si="48"/>
        <v>44287</v>
      </c>
      <c r="G109" s="158">
        <f t="shared" si="48"/>
        <v>44317</v>
      </c>
      <c r="H109" s="158">
        <f t="shared" si="48"/>
        <v>44348</v>
      </c>
      <c r="I109" s="158">
        <f t="shared" si="48"/>
        <v>44378</v>
      </c>
      <c r="J109" s="158">
        <f t="shared" si="48"/>
        <v>44409</v>
      </c>
      <c r="K109" s="158">
        <f t="shared" si="48"/>
        <v>44440</v>
      </c>
      <c r="L109" s="158">
        <f t="shared" si="48"/>
        <v>44470</v>
      </c>
      <c r="M109" s="158">
        <f t="shared" si="48"/>
        <v>44501</v>
      </c>
      <c r="N109" s="158">
        <f t="shared" si="48"/>
        <v>44531</v>
      </c>
      <c r="O109" s="158">
        <f t="shared" si="48"/>
        <v>44562</v>
      </c>
      <c r="P109" s="158">
        <f t="shared" si="48"/>
        <v>44593</v>
      </c>
      <c r="Q109" s="158">
        <f t="shared" si="48"/>
        <v>44621</v>
      </c>
      <c r="R109" s="158">
        <f t="shared" si="48"/>
        <v>44652</v>
      </c>
      <c r="S109" s="158">
        <f t="shared" si="48"/>
        <v>44682</v>
      </c>
      <c r="T109" s="158">
        <f t="shared" si="48"/>
        <v>44713</v>
      </c>
      <c r="U109" s="158">
        <f t="shared" si="48"/>
        <v>44743</v>
      </c>
      <c r="V109" s="158">
        <f t="shared" si="48"/>
        <v>44774</v>
      </c>
      <c r="W109" s="158">
        <f t="shared" si="48"/>
        <v>44805</v>
      </c>
      <c r="X109" s="158">
        <f t="shared" si="48"/>
        <v>44835</v>
      </c>
      <c r="Y109" s="158">
        <f t="shared" si="48"/>
        <v>44866</v>
      </c>
      <c r="Z109" s="158">
        <f t="shared" si="48"/>
        <v>44896</v>
      </c>
      <c r="AA109" s="158">
        <f t="shared" si="48"/>
        <v>44927</v>
      </c>
    </row>
    <row r="110" spans="1:27" hidden="1" x14ac:dyDescent="0.3">
      <c r="A110" s="795"/>
      <c r="B110" s="266" t="s">
        <v>20</v>
      </c>
      <c r="C110" s="346">
        <v>1.8068591999999987E-2</v>
      </c>
      <c r="D110" s="346">
        <v>1.8068592000000085E-2</v>
      </c>
      <c r="E110" s="346">
        <v>1.8068591999999953E-2</v>
      </c>
      <c r="F110" s="346">
        <v>1.8068592000000015E-2</v>
      </c>
      <c r="G110" s="346">
        <v>1.8068591999999987E-2</v>
      </c>
      <c r="H110" s="346">
        <v>1.9927983999999961E-2</v>
      </c>
      <c r="I110" s="346">
        <v>1.9927983999999899E-2</v>
      </c>
      <c r="J110" s="346">
        <v>1.9927983999999885E-2</v>
      </c>
      <c r="K110" s="346">
        <v>1.9927983999999864E-2</v>
      </c>
      <c r="L110" s="346">
        <v>1.8068591999999946E-2</v>
      </c>
      <c r="M110" s="346">
        <v>1.8068592000000057E-2</v>
      </c>
      <c r="N110" s="346">
        <v>1.8068591999999987E-2</v>
      </c>
      <c r="O110" s="346">
        <v>1.8068591999999987E-2</v>
      </c>
      <c r="P110" s="346">
        <v>1.8068592000000085E-2</v>
      </c>
      <c r="Q110" s="346">
        <v>1.8068591999999953E-2</v>
      </c>
      <c r="R110" s="346">
        <v>1.8068592000000015E-2</v>
      </c>
      <c r="S110" s="346">
        <v>1.8068591999999987E-2</v>
      </c>
      <c r="T110" s="346">
        <v>1.9927983999999961E-2</v>
      </c>
      <c r="U110" s="346">
        <v>1.9927983999999899E-2</v>
      </c>
      <c r="V110" s="346">
        <v>1.9927983999999885E-2</v>
      </c>
      <c r="W110" s="346">
        <v>1.9927983999999864E-2</v>
      </c>
      <c r="X110" s="346">
        <v>1.8068591999999946E-2</v>
      </c>
      <c r="Y110" s="346">
        <v>1.8068592000000057E-2</v>
      </c>
      <c r="Z110" s="346">
        <v>1.8068591999999987E-2</v>
      </c>
      <c r="AA110" s="346">
        <v>1.8068591999999987E-2</v>
      </c>
    </row>
    <row r="111" spans="1:27" hidden="1" x14ac:dyDescent="0.3">
      <c r="A111" s="795"/>
      <c r="B111" s="266" t="s">
        <v>0</v>
      </c>
      <c r="C111" s="346">
        <v>1.8068591999999987E-2</v>
      </c>
      <c r="D111" s="346">
        <v>1.8068592000000085E-2</v>
      </c>
      <c r="E111" s="346">
        <v>1.8068591999999953E-2</v>
      </c>
      <c r="F111" s="346">
        <v>1.8068592000000015E-2</v>
      </c>
      <c r="G111" s="346">
        <v>1.8068591999999987E-2</v>
      </c>
      <c r="H111" s="346">
        <v>1.9927983999999961E-2</v>
      </c>
      <c r="I111" s="346">
        <v>1.9927983999999899E-2</v>
      </c>
      <c r="J111" s="346">
        <v>1.9927983999999885E-2</v>
      </c>
      <c r="K111" s="346">
        <v>1.9927983999999864E-2</v>
      </c>
      <c r="L111" s="346">
        <v>1.8068591999999946E-2</v>
      </c>
      <c r="M111" s="346">
        <v>1.8068592000000057E-2</v>
      </c>
      <c r="N111" s="346">
        <v>1.8068591999999987E-2</v>
      </c>
      <c r="O111" s="346">
        <v>1.8068591999999987E-2</v>
      </c>
      <c r="P111" s="346">
        <v>1.8068592000000085E-2</v>
      </c>
      <c r="Q111" s="346">
        <v>1.8068591999999953E-2</v>
      </c>
      <c r="R111" s="346">
        <v>1.8068592000000015E-2</v>
      </c>
      <c r="S111" s="346">
        <v>1.8068591999999987E-2</v>
      </c>
      <c r="T111" s="346">
        <v>1.9927983999999961E-2</v>
      </c>
      <c r="U111" s="346">
        <v>1.9927983999999899E-2</v>
      </c>
      <c r="V111" s="346">
        <v>1.9927983999999885E-2</v>
      </c>
      <c r="W111" s="346">
        <v>1.9927983999999864E-2</v>
      </c>
      <c r="X111" s="346">
        <v>1.8068591999999946E-2</v>
      </c>
      <c r="Y111" s="346">
        <v>1.8068592000000057E-2</v>
      </c>
      <c r="Z111" s="346">
        <v>1.8068591999999987E-2</v>
      </c>
      <c r="AA111" s="346">
        <v>1.8068591999999987E-2</v>
      </c>
    </row>
    <row r="112" spans="1:27" hidden="1" x14ac:dyDescent="0.3">
      <c r="A112" s="795"/>
      <c r="B112" s="266" t="s">
        <v>21</v>
      </c>
      <c r="C112" s="346">
        <v>1.8068591999999987E-2</v>
      </c>
      <c r="D112" s="346">
        <v>1.8068592000000085E-2</v>
      </c>
      <c r="E112" s="346">
        <v>1.8068591999999953E-2</v>
      </c>
      <c r="F112" s="346">
        <v>1.8068592000000015E-2</v>
      </c>
      <c r="G112" s="346">
        <v>1.8068591999999987E-2</v>
      </c>
      <c r="H112" s="346">
        <v>1.9927983999999961E-2</v>
      </c>
      <c r="I112" s="346">
        <v>1.9927983999999899E-2</v>
      </c>
      <c r="J112" s="346">
        <v>1.9927983999999885E-2</v>
      </c>
      <c r="K112" s="346">
        <v>1.9927983999999864E-2</v>
      </c>
      <c r="L112" s="346">
        <v>1.8068591999999946E-2</v>
      </c>
      <c r="M112" s="346">
        <v>1.8068592000000057E-2</v>
      </c>
      <c r="N112" s="346">
        <v>1.8068591999999987E-2</v>
      </c>
      <c r="O112" s="346">
        <v>1.8068591999999987E-2</v>
      </c>
      <c r="P112" s="346">
        <v>1.8068592000000085E-2</v>
      </c>
      <c r="Q112" s="346">
        <v>1.8068591999999953E-2</v>
      </c>
      <c r="R112" s="346">
        <v>1.8068592000000015E-2</v>
      </c>
      <c r="S112" s="346">
        <v>1.8068591999999987E-2</v>
      </c>
      <c r="T112" s="346">
        <v>1.9927983999999961E-2</v>
      </c>
      <c r="U112" s="346">
        <v>1.9927983999999899E-2</v>
      </c>
      <c r="V112" s="346">
        <v>1.9927983999999885E-2</v>
      </c>
      <c r="W112" s="346">
        <v>1.9927983999999864E-2</v>
      </c>
      <c r="X112" s="346">
        <v>1.8068591999999946E-2</v>
      </c>
      <c r="Y112" s="346">
        <v>1.8068592000000057E-2</v>
      </c>
      <c r="Z112" s="346">
        <v>1.8068591999999987E-2</v>
      </c>
      <c r="AA112" s="346">
        <v>1.8068591999999987E-2</v>
      </c>
    </row>
    <row r="113" spans="1:27" hidden="1" x14ac:dyDescent="0.3">
      <c r="A113" s="795"/>
      <c r="B113" s="266" t="s">
        <v>1</v>
      </c>
      <c r="C113" s="346">
        <v>1.8068591999999987E-2</v>
      </c>
      <c r="D113" s="346">
        <v>1.8068592000000085E-2</v>
      </c>
      <c r="E113" s="346">
        <v>1.8068591999999953E-2</v>
      </c>
      <c r="F113" s="346">
        <v>1.8068592000000015E-2</v>
      </c>
      <c r="G113" s="346">
        <v>1.8068591999999987E-2</v>
      </c>
      <c r="H113" s="346">
        <v>1.9927983999999961E-2</v>
      </c>
      <c r="I113" s="346">
        <v>1.9927983999999899E-2</v>
      </c>
      <c r="J113" s="346">
        <v>1.9927983999999885E-2</v>
      </c>
      <c r="K113" s="346">
        <v>1.9927983999999864E-2</v>
      </c>
      <c r="L113" s="346">
        <v>1.8068591999999946E-2</v>
      </c>
      <c r="M113" s="346">
        <v>1.8068592000000057E-2</v>
      </c>
      <c r="N113" s="346">
        <v>1.8068591999999987E-2</v>
      </c>
      <c r="O113" s="346">
        <v>1.8068591999999987E-2</v>
      </c>
      <c r="P113" s="346">
        <v>1.8068592000000085E-2</v>
      </c>
      <c r="Q113" s="346">
        <v>1.8068591999999953E-2</v>
      </c>
      <c r="R113" s="346">
        <v>1.8068592000000015E-2</v>
      </c>
      <c r="S113" s="346">
        <v>1.8068591999999987E-2</v>
      </c>
      <c r="T113" s="346">
        <v>1.9927983999999961E-2</v>
      </c>
      <c r="U113" s="346">
        <v>1.9927983999999899E-2</v>
      </c>
      <c r="V113" s="346">
        <v>1.9927983999999885E-2</v>
      </c>
      <c r="W113" s="346">
        <v>1.9927983999999864E-2</v>
      </c>
      <c r="X113" s="346">
        <v>1.8068591999999946E-2</v>
      </c>
      <c r="Y113" s="346">
        <v>1.8068592000000057E-2</v>
      </c>
      <c r="Z113" s="346">
        <v>1.8068591999999987E-2</v>
      </c>
      <c r="AA113" s="346">
        <v>1.8068591999999987E-2</v>
      </c>
    </row>
    <row r="114" spans="1:27" hidden="1" x14ac:dyDescent="0.3">
      <c r="A114" s="795"/>
      <c r="B114" s="266" t="s">
        <v>22</v>
      </c>
      <c r="C114" s="346">
        <v>1.8068591999999987E-2</v>
      </c>
      <c r="D114" s="346">
        <v>1.8068592000000085E-2</v>
      </c>
      <c r="E114" s="346">
        <v>1.8068591999999953E-2</v>
      </c>
      <c r="F114" s="346">
        <v>1.8068592000000015E-2</v>
      </c>
      <c r="G114" s="346">
        <v>1.8068591999999987E-2</v>
      </c>
      <c r="H114" s="346">
        <v>1.9927983999999961E-2</v>
      </c>
      <c r="I114" s="346">
        <v>1.9927983999999899E-2</v>
      </c>
      <c r="J114" s="346">
        <v>1.9927983999999885E-2</v>
      </c>
      <c r="K114" s="346">
        <v>1.9927983999999864E-2</v>
      </c>
      <c r="L114" s="346">
        <v>1.8068591999999946E-2</v>
      </c>
      <c r="M114" s="346">
        <v>1.8068592000000057E-2</v>
      </c>
      <c r="N114" s="346">
        <v>1.8068591999999987E-2</v>
      </c>
      <c r="O114" s="346">
        <v>1.8068591999999987E-2</v>
      </c>
      <c r="P114" s="346">
        <v>1.8068592000000085E-2</v>
      </c>
      <c r="Q114" s="346">
        <v>1.8068591999999953E-2</v>
      </c>
      <c r="R114" s="346">
        <v>1.8068592000000015E-2</v>
      </c>
      <c r="S114" s="346">
        <v>1.8068591999999987E-2</v>
      </c>
      <c r="T114" s="346">
        <v>1.9927983999999961E-2</v>
      </c>
      <c r="U114" s="346">
        <v>1.9927983999999899E-2</v>
      </c>
      <c r="V114" s="346">
        <v>1.9927983999999885E-2</v>
      </c>
      <c r="W114" s="346">
        <v>1.9927983999999864E-2</v>
      </c>
      <c r="X114" s="346">
        <v>1.8068591999999946E-2</v>
      </c>
      <c r="Y114" s="346">
        <v>1.8068592000000057E-2</v>
      </c>
      <c r="Z114" s="346">
        <v>1.8068591999999987E-2</v>
      </c>
      <c r="AA114" s="346">
        <v>1.8068591999999987E-2</v>
      </c>
    </row>
    <row r="115" spans="1:27" hidden="1" x14ac:dyDescent="0.3">
      <c r="A115" s="795"/>
      <c r="B115" s="267" t="s">
        <v>9</v>
      </c>
      <c r="C115" s="346">
        <v>1.8068591999999987E-2</v>
      </c>
      <c r="D115" s="346">
        <v>1.8068592000000085E-2</v>
      </c>
      <c r="E115" s="346">
        <v>1.8068591999999953E-2</v>
      </c>
      <c r="F115" s="346">
        <v>1.8068592000000015E-2</v>
      </c>
      <c r="G115" s="346">
        <v>1.8068591999999987E-2</v>
      </c>
      <c r="H115" s="346">
        <v>1.9927983999999961E-2</v>
      </c>
      <c r="I115" s="346">
        <v>1.9927983999999899E-2</v>
      </c>
      <c r="J115" s="346">
        <v>1.9927983999999885E-2</v>
      </c>
      <c r="K115" s="346">
        <v>1.9927983999999864E-2</v>
      </c>
      <c r="L115" s="346">
        <v>1.8068591999999946E-2</v>
      </c>
      <c r="M115" s="346">
        <v>1.8068592000000057E-2</v>
      </c>
      <c r="N115" s="346">
        <v>1.8068591999999987E-2</v>
      </c>
      <c r="O115" s="346">
        <v>1.8068591999999987E-2</v>
      </c>
      <c r="P115" s="346">
        <v>1.8068592000000085E-2</v>
      </c>
      <c r="Q115" s="346">
        <v>1.8068591999999953E-2</v>
      </c>
      <c r="R115" s="346">
        <v>1.8068592000000015E-2</v>
      </c>
      <c r="S115" s="346">
        <v>1.8068591999999987E-2</v>
      </c>
      <c r="T115" s="346">
        <v>1.9927983999999961E-2</v>
      </c>
      <c r="U115" s="346">
        <v>1.9927983999999899E-2</v>
      </c>
      <c r="V115" s="346">
        <v>1.9927983999999885E-2</v>
      </c>
      <c r="W115" s="346">
        <v>1.9927983999999864E-2</v>
      </c>
      <c r="X115" s="346">
        <v>1.8068591999999946E-2</v>
      </c>
      <c r="Y115" s="346">
        <v>1.8068592000000057E-2</v>
      </c>
      <c r="Z115" s="346">
        <v>1.8068591999999987E-2</v>
      </c>
      <c r="AA115" s="346">
        <v>1.8068591999999987E-2</v>
      </c>
    </row>
    <row r="116" spans="1:27" hidden="1" x14ac:dyDescent="0.3">
      <c r="A116" s="795"/>
      <c r="B116" s="267" t="s">
        <v>3</v>
      </c>
      <c r="C116" s="346">
        <v>1.8068591999999987E-2</v>
      </c>
      <c r="D116" s="346">
        <v>1.8068592000000085E-2</v>
      </c>
      <c r="E116" s="346">
        <v>1.8068591999999953E-2</v>
      </c>
      <c r="F116" s="346">
        <v>1.8068592000000015E-2</v>
      </c>
      <c r="G116" s="346">
        <v>1.8068591999999987E-2</v>
      </c>
      <c r="H116" s="346">
        <v>1.9927983999999961E-2</v>
      </c>
      <c r="I116" s="346">
        <v>1.9927983999999899E-2</v>
      </c>
      <c r="J116" s="346">
        <v>1.9927983999999885E-2</v>
      </c>
      <c r="K116" s="346">
        <v>1.9927983999999864E-2</v>
      </c>
      <c r="L116" s="346">
        <v>1.8068591999999946E-2</v>
      </c>
      <c r="M116" s="346">
        <v>1.8068592000000057E-2</v>
      </c>
      <c r="N116" s="346">
        <v>1.8068591999999987E-2</v>
      </c>
      <c r="O116" s="346">
        <v>1.8068591999999987E-2</v>
      </c>
      <c r="P116" s="346">
        <v>1.8068592000000085E-2</v>
      </c>
      <c r="Q116" s="346">
        <v>1.8068591999999953E-2</v>
      </c>
      <c r="R116" s="346">
        <v>1.8068592000000015E-2</v>
      </c>
      <c r="S116" s="346">
        <v>1.8068591999999987E-2</v>
      </c>
      <c r="T116" s="346">
        <v>1.9927983999999961E-2</v>
      </c>
      <c r="U116" s="346">
        <v>1.9927983999999899E-2</v>
      </c>
      <c r="V116" s="346">
        <v>1.9927983999999885E-2</v>
      </c>
      <c r="W116" s="346">
        <v>1.9927983999999864E-2</v>
      </c>
      <c r="X116" s="346">
        <v>1.8068591999999946E-2</v>
      </c>
      <c r="Y116" s="346">
        <v>1.8068592000000057E-2</v>
      </c>
      <c r="Z116" s="346">
        <v>1.8068591999999987E-2</v>
      </c>
      <c r="AA116" s="346">
        <v>1.8068591999999987E-2</v>
      </c>
    </row>
    <row r="117" spans="1:27" hidden="1" x14ac:dyDescent="0.3">
      <c r="A117" s="795"/>
      <c r="B117" s="267" t="s">
        <v>4</v>
      </c>
      <c r="C117" s="346">
        <v>1.8068591999999987E-2</v>
      </c>
      <c r="D117" s="346">
        <v>1.8068592000000085E-2</v>
      </c>
      <c r="E117" s="346">
        <v>1.8068591999999953E-2</v>
      </c>
      <c r="F117" s="346">
        <v>1.8068592000000015E-2</v>
      </c>
      <c r="G117" s="346">
        <v>1.8068591999999987E-2</v>
      </c>
      <c r="H117" s="346">
        <v>1.9927983999999961E-2</v>
      </c>
      <c r="I117" s="346">
        <v>1.9927983999999899E-2</v>
      </c>
      <c r="J117" s="346">
        <v>1.9927983999999885E-2</v>
      </c>
      <c r="K117" s="346">
        <v>1.9927983999999864E-2</v>
      </c>
      <c r="L117" s="346">
        <v>1.8068591999999946E-2</v>
      </c>
      <c r="M117" s="346">
        <v>1.8068592000000057E-2</v>
      </c>
      <c r="N117" s="346">
        <v>1.8068591999999987E-2</v>
      </c>
      <c r="O117" s="346">
        <v>1.8068591999999987E-2</v>
      </c>
      <c r="P117" s="346">
        <v>1.8068592000000085E-2</v>
      </c>
      <c r="Q117" s="346">
        <v>1.8068591999999953E-2</v>
      </c>
      <c r="R117" s="346">
        <v>1.8068592000000015E-2</v>
      </c>
      <c r="S117" s="346">
        <v>1.8068591999999987E-2</v>
      </c>
      <c r="T117" s="346">
        <v>1.9927983999999961E-2</v>
      </c>
      <c r="U117" s="346">
        <v>1.9927983999999899E-2</v>
      </c>
      <c r="V117" s="346">
        <v>1.9927983999999885E-2</v>
      </c>
      <c r="W117" s="346">
        <v>1.9927983999999864E-2</v>
      </c>
      <c r="X117" s="346">
        <v>1.8068591999999946E-2</v>
      </c>
      <c r="Y117" s="346">
        <v>1.8068592000000057E-2</v>
      </c>
      <c r="Z117" s="346">
        <v>1.8068591999999987E-2</v>
      </c>
      <c r="AA117" s="346">
        <v>1.8068591999999987E-2</v>
      </c>
    </row>
    <row r="118" spans="1:27" hidden="1" x14ac:dyDescent="0.3">
      <c r="A118" s="795"/>
      <c r="B118" s="267" t="s">
        <v>5</v>
      </c>
      <c r="C118" s="346">
        <v>1.8068591999999987E-2</v>
      </c>
      <c r="D118" s="346">
        <v>1.8068592000000085E-2</v>
      </c>
      <c r="E118" s="346">
        <v>1.8068591999999953E-2</v>
      </c>
      <c r="F118" s="346">
        <v>1.8068592000000015E-2</v>
      </c>
      <c r="G118" s="346">
        <v>1.8068591999999987E-2</v>
      </c>
      <c r="H118" s="346">
        <v>1.9927983999999961E-2</v>
      </c>
      <c r="I118" s="346">
        <v>1.9927983999999899E-2</v>
      </c>
      <c r="J118" s="346">
        <v>1.9927983999999885E-2</v>
      </c>
      <c r="K118" s="346">
        <v>1.9927983999999864E-2</v>
      </c>
      <c r="L118" s="346">
        <v>1.8068591999999946E-2</v>
      </c>
      <c r="M118" s="346">
        <v>1.8068592000000057E-2</v>
      </c>
      <c r="N118" s="346">
        <v>1.8068591999999987E-2</v>
      </c>
      <c r="O118" s="346">
        <v>1.8068591999999987E-2</v>
      </c>
      <c r="P118" s="346">
        <v>1.8068592000000085E-2</v>
      </c>
      <c r="Q118" s="346">
        <v>1.8068591999999953E-2</v>
      </c>
      <c r="R118" s="346">
        <v>1.8068592000000015E-2</v>
      </c>
      <c r="S118" s="346">
        <v>1.8068591999999987E-2</v>
      </c>
      <c r="T118" s="346">
        <v>1.9927983999999961E-2</v>
      </c>
      <c r="U118" s="346">
        <v>1.9927983999999899E-2</v>
      </c>
      <c r="V118" s="346">
        <v>1.9927983999999885E-2</v>
      </c>
      <c r="W118" s="346">
        <v>1.9927983999999864E-2</v>
      </c>
      <c r="X118" s="346">
        <v>1.8068591999999946E-2</v>
      </c>
      <c r="Y118" s="346">
        <v>1.8068592000000057E-2</v>
      </c>
      <c r="Z118" s="346">
        <v>1.8068591999999987E-2</v>
      </c>
      <c r="AA118" s="346">
        <v>1.8068591999999987E-2</v>
      </c>
    </row>
    <row r="119" spans="1:27" hidden="1" x14ac:dyDescent="0.3">
      <c r="A119" s="795"/>
      <c r="B119" s="267" t="s">
        <v>23</v>
      </c>
      <c r="C119" s="346">
        <v>1.8068591999999987E-2</v>
      </c>
      <c r="D119" s="346">
        <v>1.8068592000000085E-2</v>
      </c>
      <c r="E119" s="346">
        <v>1.8068591999999953E-2</v>
      </c>
      <c r="F119" s="346">
        <v>1.8068592000000015E-2</v>
      </c>
      <c r="G119" s="346">
        <v>1.8068591999999987E-2</v>
      </c>
      <c r="H119" s="346">
        <v>1.9927983999999961E-2</v>
      </c>
      <c r="I119" s="346">
        <v>1.9927983999999899E-2</v>
      </c>
      <c r="J119" s="346">
        <v>1.9927983999999885E-2</v>
      </c>
      <c r="K119" s="346">
        <v>1.9927983999999864E-2</v>
      </c>
      <c r="L119" s="346">
        <v>1.8068591999999946E-2</v>
      </c>
      <c r="M119" s="346">
        <v>1.8068592000000057E-2</v>
      </c>
      <c r="N119" s="346">
        <v>1.8068591999999987E-2</v>
      </c>
      <c r="O119" s="346">
        <v>1.8068591999999987E-2</v>
      </c>
      <c r="P119" s="346">
        <v>1.8068592000000085E-2</v>
      </c>
      <c r="Q119" s="346">
        <v>1.8068591999999953E-2</v>
      </c>
      <c r="R119" s="346">
        <v>1.8068592000000015E-2</v>
      </c>
      <c r="S119" s="346">
        <v>1.8068591999999987E-2</v>
      </c>
      <c r="T119" s="346">
        <v>1.9927983999999961E-2</v>
      </c>
      <c r="U119" s="346">
        <v>1.9927983999999899E-2</v>
      </c>
      <c r="V119" s="346">
        <v>1.9927983999999885E-2</v>
      </c>
      <c r="W119" s="346">
        <v>1.9927983999999864E-2</v>
      </c>
      <c r="X119" s="346">
        <v>1.8068591999999946E-2</v>
      </c>
      <c r="Y119" s="346">
        <v>1.8068592000000057E-2</v>
      </c>
      <c r="Z119" s="346">
        <v>1.8068591999999987E-2</v>
      </c>
      <c r="AA119" s="346">
        <v>1.8068591999999987E-2</v>
      </c>
    </row>
    <row r="120" spans="1:27" hidden="1" x14ac:dyDescent="0.3">
      <c r="A120" s="795"/>
      <c r="B120" s="267" t="s">
        <v>24</v>
      </c>
      <c r="C120" s="346">
        <v>1.8068591999999987E-2</v>
      </c>
      <c r="D120" s="346">
        <v>1.8068592000000085E-2</v>
      </c>
      <c r="E120" s="346">
        <v>1.8068591999999953E-2</v>
      </c>
      <c r="F120" s="346">
        <v>1.8068592000000015E-2</v>
      </c>
      <c r="G120" s="346">
        <v>1.8068591999999987E-2</v>
      </c>
      <c r="H120" s="346">
        <v>1.9927983999999961E-2</v>
      </c>
      <c r="I120" s="346">
        <v>1.9927983999999899E-2</v>
      </c>
      <c r="J120" s="346">
        <v>1.9927983999999885E-2</v>
      </c>
      <c r="K120" s="346">
        <v>1.9927983999999864E-2</v>
      </c>
      <c r="L120" s="346">
        <v>1.8068591999999946E-2</v>
      </c>
      <c r="M120" s="346">
        <v>1.8068592000000057E-2</v>
      </c>
      <c r="N120" s="346">
        <v>1.8068591999999987E-2</v>
      </c>
      <c r="O120" s="346">
        <v>1.8068591999999987E-2</v>
      </c>
      <c r="P120" s="346">
        <v>1.8068592000000085E-2</v>
      </c>
      <c r="Q120" s="346">
        <v>1.8068591999999953E-2</v>
      </c>
      <c r="R120" s="346">
        <v>1.8068592000000015E-2</v>
      </c>
      <c r="S120" s="346">
        <v>1.8068591999999987E-2</v>
      </c>
      <c r="T120" s="346">
        <v>1.9927983999999961E-2</v>
      </c>
      <c r="U120" s="346">
        <v>1.9927983999999899E-2</v>
      </c>
      <c r="V120" s="346">
        <v>1.9927983999999885E-2</v>
      </c>
      <c r="W120" s="346">
        <v>1.9927983999999864E-2</v>
      </c>
      <c r="X120" s="346">
        <v>1.8068591999999946E-2</v>
      </c>
      <c r="Y120" s="346">
        <v>1.8068592000000057E-2</v>
      </c>
      <c r="Z120" s="346">
        <v>1.8068591999999987E-2</v>
      </c>
      <c r="AA120" s="346">
        <v>1.8068591999999987E-2</v>
      </c>
    </row>
    <row r="121" spans="1:27" hidden="1" x14ac:dyDescent="0.3">
      <c r="A121" s="795"/>
      <c r="B121" s="267" t="s">
        <v>7</v>
      </c>
      <c r="C121" s="346">
        <v>1.8068591999999987E-2</v>
      </c>
      <c r="D121" s="346">
        <v>1.8068592000000085E-2</v>
      </c>
      <c r="E121" s="346">
        <v>1.8068591999999953E-2</v>
      </c>
      <c r="F121" s="346">
        <v>1.8068592000000015E-2</v>
      </c>
      <c r="G121" s="346">
        <v>1.8068591999999987E-2</v>
      </c>
      <c r="H121" s="346">
        <v>1.9927983999999961E-2</v>
      </c>
      <c r="I121" s="346">
        <v>1.9927983999999899E-2</v>
      </c>
      <c r="J121" s="346">
        <v>1.9927983999999885E-2</v>
      </c>
      <c r="K121" s="346">
        <v>1.9927983999999864E-2</v>
      </c>
      <c r="L121" s="346">
        <v>1.8068591999999946E-2</v>
      </c>
      <c r="M121" s="346">
        <v>1.8068592000000057E-2</v>
      </c>
      <c r="N121" s="346">
        <v>1.8068591999999987E-2</v>
      </c>
      <c r="O121" s="346">
        <v>1.8068591999999987E-2</v>
      </c>
      <c r="P121" s="346">
        <v>1.8068592000000085E-2</v>
      </c>
      <c r="Q121" s="346">
        <v>1.8068591999999953E-2</v>
      </c>
      <c r="R121" s="346">
        <v>1.8068592000000015E-2</v>
      </c>
      <c r="S121" s="346">
        <v>1.8068591999999987E-2</v>
      </c>
      <c r="T121" s="346">
        <v>1.9927983999999961E-2</v>
      </c>
      <c r="U121" s="346">
        <v>1.9927983999999899E-2</v>
      </c>
      <c r="V121" s="346">
        <v>1.9927983999999885E-2</v>
      </c>
      <c r="W121" s="346">
        <v>1.9927983999999864E-2</v>
      </c>
      <c r="X121" s="346">
        <v>1.8068591999999946E-2</v>
      </c>
      <c r="Y121" s="346">
        <v>1.8068592000000057E-2</v>
      </c>
      <c r="Z121" s="346">
        <v>1.8068591999999987E-2</v>
      </c>
      <c r="AA121" s="346">
        <v>1.8068591999999987E-2</v>
      </c>
    </row>
    <row r="122" spans="1:27" ht="15" hidden="1" thickBot="1" x14ac:dyDescent="0.35">
      <c r="A122" s="796"/>
      <c r="B122" s="268" t="s">
        <v>8</v>
      </c>
      <c r="C122" s="346">
        <v>1.8068591999999987E-2</v>
      </c>
      <c r="D122" s="346">
        <v>1.8068592000000085E-2</v>
      </c>
      <c r="E122" s="346">
        <v>1.8068591999999953E-2</v>
      </c>
      <c r="F122" s="346">
        <v>1.8068592000000015E-2</v>
      </c>
      <c r="G122" s="346">
        <v>1.8068591999999987E-2</v>
      </c>
      <c r="H122" s="346">
        <v>1.9927983999999961E-2</v>
      </c>
      <c r="I122" s="346">
        <v>1.9927983999999899E-2</v>
      </c>
      <c r="J122" s="346">
        <v>1.9927983999999885E-2</v>
      </c>
      <c r="K122" s="346">
        <v>1.9927983999999864E-2</v>
      </c>
      <c r="L122" s="346">
        <v>1.8068591999999946E-2</v>
      </c>
      <c r="M122" s="346">
        <v>1.8068592000000057E-2</v>
      </c>
      <c r="N122" s="346">
        <v>1.8068591999999987E-2</v>
      </c>
      <c r="O122" s="346">
        <v>1.8068591999999987E-2</v>
      </c>
      <c r="P122" s="346">
        <v>1.8068592000000085E-2</v>
      </c>
      <c r="Q122" s="346">
        <v>1.8068591999999953E-2</v>
      </c>
      <c r="R122" s="346">
        <v>1.8068592000000015E-2</v>
      </c>
      <c r="S122" s="346">
        <v>1.8068591999999987E-2</v>
      </c>
      <c r="T122" s="346">
        <v>1.9927983999999961E-2</v>
      </c>
      <c r="U122" s="346">
        <v>1.9927983999999899E-2</v>
      </c>
      <c r="V122" s="346">
        <v>1.9927983999999885E-2</v>
      </c>
      <c r="W122" s="346">
        <v>1.9927983999999864E-2</v>
      </c>
      <c r="X122" s="346">
        <v>1.8068591999999946E-2</v>
      </c>
      <c r="Y122" s="346">
        <v>1.8068592000000057E-2</v>
      </c>
      <c r="Z122" s="346">
        <v>1.8068591999999987E-2</v>
      </c>
      <c r="AA122" s="346">
        <v>1.8068591999999987E-2</v>
      </c>
    </row>
    <row r="123" spans="1:27" hidden="1" x14ac:dyDescent="0.3">
      <c r="A123" s="107"/>
      <c r="B123" s="107"/>
      <c r="C123" s="108"/>
      <c r="D123" s="108"/>
      <c r="E123" s="108"/>
      <c r="F123" s="108"/>
      <c r="G123" s="108"/>
      <c r="H123" s="108"/>
      <c r="I123" s="108"/>
      <c r="J123" s="108"/>
      <c r="K123" s="108"/>
      <c r="L123" s="108"/>
      <c r="M123" s="108"/>
      <c r="N123" s="108"/>
    </row>
    <row r="124" spans="1:27" ht="15" hidden="1" thickBot="1" x14ac:dyDescent="0.35"/>
    <row r="125" spans="1:27" ht="15" hidden="1" thickBot="1" x14ac:dyDescent="0.35">
      <c r="C125" s="818" t="s">
        <v>130</v>
      </c>
      <c r="D125" s="818"/>
      <c r="E125" s="818"/>
      <c r="F125" s="818"/>
      <c r="G125" s="818"/>
      <c r="H125" s="818"/>
      <c r="I125" s="818"/>
      <c r="J125" s="818"/>
      <c r="K125" s="818"/>
      <c r="L125" s="818"/>
      <c r="M125" s="818"/>
      <c r="N125" s="818"/>
      <c r="O125" s="818" t="s">
        <v>130</v>
      </c>
      <c r="P125" s="818"/>
      <c r="Q125" s="818"/>
      <c r="R125" s="818"/>
      <c r="S125" s="818"/>
      <c r="T125" s="818"/>
      <c r="U125" s="818"/>
      <c r="V125" s="818"/>
      <c r="W125" s="818"/>
      <c r="X125" s="818"/>
      <c r="Y125" s="818"/>
      <c r="Z125" s="818"/>
      <c r="AA125" s="629" t="s">
        <v>130</v>
      </c>
    </row>
    <row r="126" spans="1:27" ht="16.2" hidden="1" thickBot="1" x14ac:dyDescent="0.35">
      <c r="A126" s="794" t="s">
        <v>131</v>
      </c>
      <c r="B126" s="265" t="s">
        <v>149</v>
      </c>
      <c r="C126" s="158">
        <f>C$4</f>
        <v>44197</v>
      </c>
      <c r="D126" s="158">
        <f t="shared" ref="D126:AA126" si="49">D$4</f>
        <v>44228</v>
      </c>
      <c r="E126" s="158">
        <f t="shared" si="49"/>
        <v>44256</v>
      </c>
      <c r="F126" s="158">
        <f t="shared" si="49"/>
        <v>44287</v>
      </c>
      <c r="G126" s="158">
        <f t="shared" si="49"/>
        <v>44317</v>
      </c>
      <c r="H126" s="158">
        <f t="shared" si="49"/>
        <v>44348</v>
      </c>
      <c r="I126" s="158">
        <f t="shared" si="49"/>
        <v>44378</v>
      </c>
      <c r="J126" s="158">
        <f t="shared" si="49"/>
        <v>44409</v>
      </c>
      <c r="K126" s="158">
        <f t="shared" si="49"/>
        <v>44440</v>
      </c>
      <c r="L126" s="158">
        <f t="shared" si="49"/>
        <v>44470</v>
      </c>
      <c r="M126" s="158">
        <f t="shared" si="49"/>
        <v>44501</v>
      </c>
      <c r="N126" s="158">
        <f t="shared" si="49"/>
        <v>44531</v>
      </c>
      <c r="O126" s="158">
        <f t="shared" si="49"/>
        <v>44562</v>
      </c>
      <c r="P126" s="158">
        <f t="shared" si="49"/>
        <v>44593</v>
      </c>
      <c r="Q126" s="158">
        <f t="shared" si="49"/>
        <v>44621</v>
      </c>
      <c r="R126" s="158">
        <f t="shared" si="49"/>
        <v>44652</v>
      </c>
      <c r="S126" s="158">
        <f t="shared" si="49"/>
        <v>44682</v>
      </c>
      <c r="T126" s="158">
        <f t="shared" si="49"/>
        <v>44713</v>
      </c>
      <c r="U126" s="158">
        <f t="shared" si="49"/>
        <v>44743</v>
      </c>
      <c r="V126" s="158">
        <f t="shared" si="49"/>
        <v>44774</v>
      </c>
      <c r="W126" s="158">
        <f t="shared" si="49"/>
        <v>44805</v>
      </c>
      <c r="X126" s="158">
        <f t="shared" si="49"/>
        <v>44835</v>
      </c>
      <c r="Y126" s="158">
        <f t="shared" si="49"/>
        <v>44866</v>
      </c>
      <c r="Z126" s="158">
        <f t="shared" si="49"/>
        <v>44896</v>
      </c>
      <c r="AA126" s="158">
        <f t="shared" si="49"/>
        <v>44927</v>
      </c>
    </row>
    <row r="127" spans="1:27" hidden="1" x14ac:dyDescent="0.3">
      <c r="A127" s="795"/>
      <c r="B127" s="266" t="s">
        <v>20</v>
      </c>
      <c r="C127" s="350">
        <v>8.6905396105985688E-3</v>
      </c>
      <c r="D127" s="350">
        <v>9.1843635285924711E-3</v>
      </c>
      <c r="E127" s="350">
        <v>9.3172995483337146E-3</v>
      </c>
      <c r="F127" s="350">
        <v>9.3300694720660927E-3</v>
      </c>
      <c r="G127" s="350">
        <v>1.3190972391467491E-2</v>
      </c>
      <c r="H127" s="350">
        <v>3.3396509974146636E-2</v>
      </c>
      <c r="I127" s="350">
        <v>3.0311628255511709E-2</v>
      </c>
      <c r="J127" s="350">
        <v>3.0025700532701628E-2</v>
      </c>
      <c r="K127" s="350">
        <v>3.0999168728459075E-2</v>
      </c>
      <c r="L127" s="350">
        <v>1.4333326703126323E-2</v>
      </c>
      <c r="M127" s="350">
        <v>1.2574297781386794E-2</v>
      </c>
      <c r="N127" s="350">
        <v>1.0783770658233277E-2</v>
      </c>
      <c r="O127" s="350">
        <v>8.6905396105985688E-3</v>
      </c>
      <c r="P127" s="350">
        <v>9.1843635285924711E-3</v>
      </c>
      <c r="Q127" s="350">
        <v>9.3172995483337146E-3</v>
      </c>
      <c r="R127" s="350">
        <v>9.3300694720660927E-3</v>
      </c>
      <c r="S127" s="350">
        <v>1.3190972391467491E-2</v>
      </c>
      <c r="T127" s="350">
        <v>3.3396509974146636E-2</v>
      </c>
      <c r="U127" s="350">
        <v>3.0311628255511709E-2</v>
      </c>
      <c r="V127" s="350">
        <v>3.0025700532701628E-2</v>
      </c>
      <c r="W127" s="350">
        <v>3.0999168728459075E-2</v>
      </c>
      <c r="X127" s="350">
        <v>1.4333326703126323E-2</v>
      </c>
      <c r="Y127" s="350">
        <v>1.2574297781386794E-2</v>
      </c>
      <c r="Z127" s="350">
        <v>1.0783770658233277E-2</v>
      </c>
      <c r="AA127" s="350">
        <v>8.6905396105985688E-3</v>
      </c>
    </row>
    <row r="128" spans="1:27" hidden="1" x14ac:dyDescent="0.3">
      <c r="A128" s="795"/>
      <c r="B128" s="266" t="s">
        <v>0</v>
      </c>
      <c r="C128" s="350">
        <v>1.3661557336104716E-2</v>
      </c>
      <c r="D128" s="350">
        <v>1.3995891437648279E-2</v>
      </c>
      <c r="E128" s="350">
        <v>1.1937688399857259E-2</v>
      </c>
      <c r="F128" s="350">
        <v>9.7664417356625004E-3</v>
      </c>
      <c r="G128" s="350">
        <v>2.1051463283982559E-2</v>
      </c>
      <c r="H128" s="350">
        <v>5.6205642178387479E-2</v>
      </c>
      <c r="I128" s="350">
        <v>3.8871954473552781E-2</v>
      </c>
      <c r="J128" s="350">
        <v>4.5357306184860703E-2</v>
      </c>
      <c r="K128" s="350">
        <v>5.3567977999279676E-2</v>
      </c>
      <c r="L128" s="350">
        <v>1.3398140041059062E-2</v>
      </c>
      <c r="M128" s="350">
        <v>1.9843361120502567E-2</v>
      </c>
      <c r="N128" s="350">
        <v>9.7585757189299401E-3</v>
      </c>
      <c r="O128" s="350">
        <v>1.3661557336104716E-2</v>
      </c>
      <c r="P128" s="350">
        <v>1.3995891437648279E-2</v>
      </c>
      <c r="Q128" s="350">
        <v>1.1937688399857259E-2</v>
      </c>
      <c r="R128" s="350">
        <v>9.7664417356625004E-3</v>
      </c>
      <c r="S128" s="350">
        <v>2.1051463283982559E-2</v>
      </c>
      <c r="T128" s="350">
        <v>5.6205642178387479E-2</v>
      </c>
      <c r="U128" s="350">
        <v>3.8871954473552781E-2</v>
      </c>
      <c r="V128" s="350">
        <v>4.5357306184860703E-2</v>
      </c>
      <c r="W128" s="350">
        <v>5.3567977999279676E-2</v>
      </c>
      <c r="X128" s="350">
        <v>1.3398140041059062E-2</v>
      </c>
      <c r="Y128" s="350">
        <v>1.9843361120502567E-2</v>
      </c>
      <c r="Z128" s="350">
        <v>9.7585757189299401E-3</v>
      </c>
      <c r="AA128" s="350">
        <v>1.3661557336104716E-2</v>
      </c>
    </row>
    <row r="129" spans="1:27" hidden="1" x14ac:dyDescent="0.3">
      <c r="A129" s="795"/>
      <c r="B129" s="266" t="s">
        <v>21</v>
      </c>
      <c r="C129" s="350">
        <v>8.3557771746031375E-3</v>
      </c>
      <c r="D129" s="350">
        <v>8.8661221561538248E-3</v>
      </c>
      <c r="E129" s="350">
        <v>1.1753498870943338E-2</v>
      </c>
      <c r="F129" s="350">
        <v>1.2523477953738765E-2</v>
      </c>
      <c r="G129" s="350">
        <v>1.5511017884555292E-2</v>
      </c>
      <c r="H129" s="350">
        <v>4.0279244842641462E-2</v>
      </c>
      <c r="I129" s="350">
        <v>3.0246490222571087E-2</v>
      </c>
      <c r="J129" s="350">
        <v>3.3396789722178383E-2</v>
      </c>
      <c r="K129" s="350">
        <v>3.6603346879997244E-2</v>
      </c>
      <c r="L129" s="350">
        <v>1.7030212077065426E-2</v>
      </c>
      <c r="M129" s="350">
        <v>1.2611403494553954E-2</v>
      </c>
      <c r="N129" s="350">
        <v>1.2708554866204393E-2</v>
      </c>
      <c r="O129" s="350">
        <v>8.3557771746031375E-3</v>
      </c>
      <c r="P129" s="350">
        <v>8.8661221561538248E-3</v>
      </c>
      <c r="Q129" s="350">
        <v>1.1753498870943338E-2</v>
      </c>
      <c r="R129" s="350">
        <v>1.2523477953738765E-2</v>
      </c>
      <c r="S129" s="350">
        <v>1.5511017884555292E-2</v>
      </c>
      <c r="T129" s="350">
        <v>4.0279244842641462E-2</v>
      </c>
      <c r="U129" s="350">
        <v>3.0246490222571087E-2</v>
      </c>
      <c r="V129" s="350">
        <v>3.3396789722178383E-2</v>
      </c>
      <c r="W129" s="350">
        <v>3.6603346879997244E-2</v>
      </c>
      <c r="X129" s="350">
        <v>1.7030212077065426E-2</v>
      </c>
      <c r="Y129" s="350">
        <v>1.2611403494553954E-2</v>
      </c>
      <c r="Z129" s="350">
        <v>1.2708554866204393E-2</v>
      </c>
      <c r="AA129" s="350">
        <v>8.3557771746031375E-3</v>
      </c>
    </row>
    <row r="130" spans="1:27" hidden="1" x14ac:dyDescent="0.3">
      <c r="A130" s="795"/>
      <c r="B130" s="266" t="s">
        <v>1</v>
      </c>
      <c r="C130" s="350">
        <v>0</v>
      </c>
      <c r="D130" s="350">
        <v>0</v>
      </c>
      <c r="E130" s="350">
        <v>0</v>
      </c>
      <c r="F130" s="350">
        <v>1.0321710579863055E-2</v>
      </c>
      <c r="G130" s="350">
        <v>2.8707370508953747E-2</v>
      </c>
      <c r="H130" s="350">
        <v>5.725490240748439E-2</v>
      </c>
      <c r="I130" s="350">
        <v>3.9256023626103941E-2</v>
      </c>
      <c r="J130" s="350">
        <v>4.5918436764594305E-2</v>
      </c>
      <c r="K130" s="350">
        <v>5.7888264534285201E-2</v>
      </c>
      <c r="L130" s="350">
        <v>1.3219573636351361E-2</v>
      </c>
      <c r="M130" s="350">
        <v>0</v>
      </c>
      <c r="N130" s="350">
        <v>0</v>
      </c>
      <c r="O130" s="350">
        <v>0</v>
      </c>
      <c r="P130" s="350">
        <v>0</v>
      </c>
      <c r="Q130" s="350">
        <v>0</v>
      </c>
      <c r="R130" s="350">
        <v>1.0321710579863055E-2</v>
      </c>
      <c r="S130" s="350">
        <v>2.8707370508953747E-2</v>
      </c>
      <c r="T130" s="350">
        <v>5.725490240748439E-2</v>
      </c>
      <c r="U130" s="350">
        <v>3.9256023626103941E-2</v>
      </c>
      <c r="V130" s="350">
        <v>4.5918436764594305E-2</v>
      </c>
      <c r="W130" s="350">
        <v>5.7888264534285201E-2</v>
      </c>
      <c r="X130" s="350">
        <v>1.3219573636351361E-2</v>
      </c>
      <c r="Y130" s="350">
        <v>0</v>
      </c>
      <c r="Z130" s="350">
        <v>0</v>
      </c>
      <c r="AA130" s="350">
        <v>0</v>
      </c>
    </row>
    <row r="131" spans="1:27" hidden="1" x14ac:dyDescent="0.3">
      <c r="A131" s="795"/>
      <c r="B131" s="266" t="s">
        <v>22</v>
      </c>
      <c r="C131" s="350">
        <v>1.6281637189139251E-3</v>
      </c>
      <c r="D131" s="350">
        <v>1.6786293240557046E-3</v>
      </c>
      <c r="E131" s="350">
        <v>2.5279300023637111E-4</v>
      </c>
      <c r="F131" s="350">
        <v>1.4844313197169632E-3</v>
      </c>
      <c r="G131" s="350">
        <v>2.9707296977562786E-4</v>
      </c>
      <c r="H131" s="350">
        <v>6.6015297877556852E-4</v>
      </c>
      <c r="I131" s="350">
        <v>8.1969564125558496E-5</v>
      </c>
      <c r="J131" s="350">
        <v>6.9835035625883594E-4</v>
      </c>
      <c r="K131" s="350">
        <v>6.5884510241158455E-4</v>
      </c>
      <c r="L131" s="350">
        <v>2.3971139056324186E-4</v>
      </c>
      <c r="M131" s="350">
        <v>2.736397347236708E-5</v>
      </c>
      <c r="N131" s="350">
        <v>2.0525246777853903E-4</v>
      </c>
      <c r="O131" s="350">
        <v>1.6281637189139251E-3</v>
      </c>
      <c r="P131" s="350">
        <v>1.6786293240557046E-3</v>
      </c>
      <c r="Q131" s="350">
        <v>2.5279300023637111E-4</v>
      </c>
      <c r="R131" s="350">
        <v>1.4844313197169632E-3</v>
      </c>
      <c r="S131" s="350">
        <v>2.9707296977562786E-4</v>
      </c>
      <c r="T131" s="350">
        <v>6.6015297877556852E-4</v>
      </c>
      <c r="U131" s="350">
        <v>8.1969564125558496E-5</v>
      </c>
      <c r="V131" s="350">
        <v>6.9835035625883594E-4</v>
      </c>
      <c r="W131" s="350">
        <v>6.5884510241158455E-4</v>
      </c>
      <c r="X131" s="350">
        <v>2.3971139056324186E-4</v>
      </c>
      <c r="Y131" s="350">
        <v>2.736397347236708E-5</v>
      </c>
      <c r="Z131" s="350">
        <v>2.0525246777853903E-4</v>
      </c>
      <c r="AA131" s="350">
        <v>1.6281637189139251E-3</v>
      </c>
    </row>
    <row r="132" spans="1:27" hidden="1" x14ac:dyDescent="0.3">
      <c r="A132" s="795"/>
      <c r="B132" s="267" t="s">
        <v>9</v>
      </c>
      <c r="C132" s="350">
        <v>1.3661973402149941E-2</v>
      </c>
      <c r="D132" s="350">
        <v>1.4015661382962317E-2</v>
      </c>
      <c r="E132" s="350">
        <v>1.2311180388589181E-2</v>
      </c>
      <c r="F132" s="350">
        <v>1.2761917396770914E-2</v>
      </c>
      <c r="G132" s="350">
        <v>1.1624343448128488E-2</v>
      </c>
      <c r="H132" s="350">
        <v>0</v>
      </c>
      <c r="I132" s="350">
        <v>0</v>
      </c>
      <c r="J132" s="350">
        <v>0</v>
      </c>
      <c r="K132" s="350">
        <v>3.3819556488432434E-2</v>
      </c>
      <c r="L132" s="350">
        <v>1.569196336800998E-2</v>
      </c>
      <c r="M132" s="350">
        <v>2.0699636429393212E-2</v>
      </c>
      <c r="N132" s="350">
        <v>9.7630296804752416E-3</v>
      </c>
      <c r="O132" s="350">
        <v>1.3661973402149941E-2</v>
      </c>
      <c r="P132" s="350">
        <v>1.4015661382962317E-2</v>
      </c>
      <c r="Q132" s="350">
        <v>1.2311180388589181E-2</v>
      </c>
      <c r="R132" s="350">
        <v>1.2761917396770914E-2</v>
      </c>
      <c r="S132" s="350">
        <v>1.1624343448128488E-2</v>
      </c>
      <c r="T132" s="350">
        <v>0</v>
      </c>
      <c r="U132" s="350">
        <v>0</v>
      </c>
      <c r="V132" s="350">
        <v>0</v>
      </c>
      <c r="W132" s="350">
        <v>3.3819556488432434E-2</v>
      </c>
      <c r="X132" s="350">
        <v>1.569196336800998E-2</v>
      </c>
      <c r="Y132" s="350">
        <v>2.0699636429393212E-2</v>
      </c>
      <c r="Z132" s="350">
        <v>9.7630296804752416E-3</v>
      </c>
      <c r="AA132" s="350">
        <v>1.3661973402149941E-2</v>
      </c>
    </row>
    <row r="133" spans="1:27" hidden="1" x14ac:dyDescent="0.3">
      <c r="A133" s="795"/>
      <c r="B133" s="267" t="s">
        <v>3</v>
      </c>
      <c r="C133" s="350">
        <v>1.3661557336104716E-2</v>
      </c>
      <c r="D133" s="350">
        <v>1.3995891437648279E-2</v>
      </c>
      <c r="E133" s="350">
        <v>1.1937688399857259E-2</v>
      </c>
      <c r="F133" s="350">
        <v>9.7664417356625004E-3</v>
      </c>
      <c r="G133" s="350">
        <v>2.1051463283982559E-2</v>
      </c>
      <c r="H133" s="350">
        <v>5.6205642178387479E-2</v>
      </c>
      <c r="I133" s="350">
        <v>3.8871954473552781E-2</v>
      </c>
      <c r="J133" s="350">
        <v>4.5357306184860703E-2</v>
      </c>
      <c r="K133" s="350">
        <v>5.3567977999279676E-2</v>
      </c>
      <c r="L133" s="350">
        <v>1.3398140041059062E-2</v>
      </c>
      <c r="M133" s="350">
        <v>1.9843361120502567E-2</v>
      </c>
      <c r="N133" s="350">
        <v>9.7585757189299401E-3</v>
      </c>
      <c r="O133" s="350">
        <v>1.3661557336104716E-2</v>
      </c>
      <c r="P133" s="350">
        <v>1.3995891437648279E-2</v>
      </c>
      <c r="Q133" s="350">
        <v>1.1937688399857259E-2</v>
      </c>
      <c r="R133" s="350">
        <v>9.7664417356625004E-3</v>
      </c>
      <c r="S133" s="350">
        <v>2.1051463283982559E-2</v>
      </c>
      <c r="T133" s="350">
        <v>5.6205642178387479E-2</v>
      </c>
      <c r="U133" s="350">
        <v>3.8871954473552781E-2</v>
      </c>
      <c r="V133" s="350">
        <v>4.5357306184860703E-2</v>
      </c>
      <c r="W133" s="350">
        <v>5.3567977999279676E-2</v>
      </c>
      <c r="X133" s="350">
        <v>1.3398140041059062E-2</v>
      </c>
      <c r="Y133" s="350">
        <v>1.9843361120502567E-2</v>
      </c>
      <c r="Z133" s="350">
        <v>9.7585757189299401E-3</v>
      </c>
      <c r="AA133" s="350">
        <v>1.3661557336104716E-2</v>
      </c>
    </row>
    <row r="134" spans="1:27" hidden="1" x14ac:dyDescent="0.3">
      <c r="A134" s="795"/>
      <c r="B134" s="267" t="s">
        <v>4</v>
      </c>
      <c r="C134" s="350">
        <v>1.0218487348935303E-2</v>
      </c>
      <c r="D134" s="350">
        <v>1.0200323043128763E-2</v>
      </c>
      <c r="E134" s="350">
        <v>1.0356312921313933E-2</v>
      </c>
      <c r="F134" s="350">
        <v>1.1792871777240846E-2</v>
      </c>
      <c r="G134" s="350">
        <v>1.578914962311392E-2</v>
      </c>
      <c r="H134" s="350">
        <v>3.8597945966901144E-2</v>
      </c>
      <c r="I134" s="350">
        <v>3.3826852839564304E-2</v>
      </c>
      <c r="J134" s="350">
        <v>3.3498800092871747E-2</v>
      </c>
      <c r="K134" s="350">
        <v>3.356331002034596E-2</v>
      </c>
      <c r="L134" s="350">
        <v>1.7558679118536522E-2</v>
      </c>
      <c r="M134" s="350">
        <v>1.4060264333344693E-2</v>
      </c>
      <c r="N134" s="350">
        <v>1.1646934294827344E-2</v>
      </c>
      <c r="O134" s="350">
        <v>1.0218487348935303E-2</v>
      </c>
      <c r="P134" s="350">
        <v>1.0200323043128763E-2</v>
      </c>
      <c r="Q134" s="350">
        <v>1.0356312921313933E-2</v>
      </c>
      <c r="R134" s="350">
        <v>1.1792871777240846E-2</v>
      </c>
      <c r="S134" s="350">
        <v>1.578914962311392E-2</v>
      </c>
      <c r="T134" s="350">
        <v>3.8597945966901144E-2</v>
      </c>
      <c r="U134" s="350">
        <v>3.3826852839564304E-2</v>
      </c>
      <c r="V134" s="350">
        <v>3.3498800092871747E-2</v>
      </c>
      <c r="W134" s="350">
        <v>3.356331002034596E-2</v>
      </c>
      <c r="X134" s="350">
        <v>1.7558679118536522E-2</v>
      </c>
      <c r="Y134" s="350">
        <v>1.4060264333344693E-2</v>
      </c>
      <c r="Z134" s="350">
        <v>1.1646934294827344E-2</v>
      </c>
      <c r="AA134" s="350">
        <v>1.0218487348935303E-2</v>
      </c>
    </row>
    <row r="135" spans="1:27" hidden="1" x14ac:dyDescent="0.3">
      <c r="A135" s="795"/>
      <c r="B135" s="267" t="s">
        <v>5</v>
      </c>
      <c r="C135" s="350">
        <v>8.6905396105985688E-3</v>
      </c>
      <c r="D135" s="350">
        <v>9.1843635285924711E-3</v>
      </c>
      <c r="E135" s="350">
        <v>9.3172995483337146E-3</v>
      </c>
      <c r="F135" s="350">
        <v>9.3300694720660927E-3</v>
      </c>
      <c r="G135" s="350">
        <v>1.3190972391467491E-2</v>
      </c>
      <c r="H135" s="350">
        <v>3.3396509974146636E-2</v>
      </c>
      <c r="I135" s="350">
        <v>3.0311628255511709E-2</v>
      </c>
      <c r="J135" s="350">
        <v>3.0025700532701628E-2</v>
      </c>
      <c r="K135" s="350">
        <v>3.0999168728459075E-2</v>
      </c>
      <c r="L135" s="350">
        <v>1.4333326703126323E-2</v>
      </c>
      <c r="M135" s="350">
        <v>1.2574297781386794E-2</v>
      </c>
      <c r="N135" s="350">
        <v>1.0783770658233277E-2</v>
      </c>
      <c r="O135" s="350">
        <v>8.6905396105985688E-3</v>
      </c>
      <c r="P135" s="350">
        <v>9.1843635285924711E-3</v>
      </c>
      <c r="Q135" s="350">
        <v>9.3172995483337146E-3</v>
      </c>
      <c r="R135" s="350">
        <v>9.3300694720660927E-3</v>
      </c>
      <c r="S135" s="350">
        <v>1.3190972391467491E-2</v>
      </c>
      <c r="T135" s="350">
        <v>3.3396509974146636E-2</v>
      </c>
      <c r="U135" s="350">
        <v>3.0311628255511709E-2</v>
      </c>
      <c r="V135" s="350">
        <v>3.0025700532701628E-2</v>
      </c>
      <c r="W135" s="350">
        <v>3.0999168728459075E-2</v>
      </c>
      <c r="X135" s="350">
        <v>1.4333326703126323E-2</v>
      </c>
      <c r="Y135" s="350">
        <v>1.2574297781386794E-2</v>
      </c>
      <c r="Z135" s="350">
        <v>1.0783770658233277E-2</v>
      </c>
      <c r="AA135" s="350">
        <v>8.6905396105985688E-3</v>
      </c>
    </row>
    <row r="136" spans="1:27" hidden="1" x14ac:dyDescent="0.3">
      <c r="A136" s="795"/>
      <c r="B136" s="267" t="s">
        <v>23</v>
      </c>
      <c r="C136" s="350">
        <v>8.6905396105985688E-3</v>
      </c>
      <c r="D136" s="350">
        <v>9.1843635285924711E-3</v>
      </c>
      <c r="E136" s="350">
        <v>9.3172995483337146E-3</v>
      </c>
      <c r="F136" s="350">
        <v>9.3300694720660927E-3</v>
      </c>
      <c r="G136" s="350">
        <v>1.3190972391467491E-2</v>
      </c>
      <c r="H136" s="350">
        <v>3.3396509974146636E-2</v>
      </c>
      <c r="I136" s="350">
        <v>3.0311628255511709E-2</v>
      </c>
      <c r="J136" s="350">
        <v>3.0025700532701628E-2</v>
      </c>
      <c r="K136" s="350">
        <v>3.0999168728459075E-2</v>
      </c>
      <c r="L136" s="350">
        <v>1.4333326703126323E-2</v>
      </c>
      <c r="M136" s="350">
        <v>1.2574297781386794E-2</v>
      </c>
      <c r="N136" s="350">
        <v>1.0783770658233277E-2</v>
      </c>
      <c r="O136" s="350">
        <v>8.6905396105985688E-3</v>
      </c>
      <c r="P136" s="350">
        <v>9.1843635285924711E-3</v>
      </c>
      <c r="Q136" s="350">
        <v>9.3172995483337146E-3</v>
      </c>
      <c r="R136" s="350">
        <v>9.3300694720660927E-3</v>
      </c>
      <c r="S136" s="350">
        <v>1.3190972391467491E-2</v>
      </c>
      <c r="T136" s="350">
        <v>3.3396509974146636E-2</v>
      </c>
      <c r="U136" s="350">
        <v>3.0311628255511709E-2</v>
      </c>
      <c r="V136" s="350">
        <v>3.0025700532701628E-2</v>
      </c>
      <c r="W136" s="350">
        <v>3.0999168728459075E-2</v>
      </c>
      <c r="X136" s="350">
        <v>1.4333326703126323E-2</v>
      </c>
      <c r="Y136" s="350">
        <v>1.2574297781386794E-2</v>
      </c>
      <c r="Z136" s="350">
        <v>1.0783770658233277E-2</v>
      </c>
      <c r="AA136" s="350">
        <v>8.6905396105985688E-3</v>
      </c>
    </row>
    <row r="137" spans="1:27" hidden="1" x14ac:dyDescent="0.3">
      <c r="A137" s="795"/>
      <c r="B137" s="267" t="s">
        <v>24</v>
      </c>
      <c r="C137" s="350">
        <v>8.6905396105985688E-3</v>
      </c>
      <c r="D137" s="350">
        <v>9.1843635285924711E-3</v>
      </c>
      <c r="E137" s="350">
        <v>9.3172995483337146E-3</v>
      </c>
      <c r="F137" s="350">
        <v>9.3300694720660927E-3</v>
      </c>
      <c r="G137" s="350">
        <v>1.3190972391467491E-2</v>
      </c>
      <c r="H137" s="350">
        <v>3.3396509974146636E-2</v>
      </c>
      <c r="I137" s="350">
        <v>3.0311628255511709E-2</v>
      </c>
      <c r="J137" s="350">
        <v>3.0025700532701628E-2</v>
      </c>
      <c r="K137" s="350">
        <v>3.0999168728459075E-2</v>
      </c>
      <c r="L137" s="350">
        <v>1.4333326703126323E-2</v>
      </c>
      <c r="M137" s="350">
        <v>1.2574297781386794E-2</v>
      </c>
      <c r="N137" s="350">
        <v>1.0783770658233277E-2</v>
      </c>
      <c r="O137" s="350">
        <v>8.6905396105985688E-3</v>
      </c>
      <c r="P137" s="350">
        <v>9.1843635285924711E-3</v>
      </c>
      <c r="Q137" s="350">
        <v>9.3172995483337146E-3</v>
      </c>
      <c r="R137" s="350">
        <v>9.3300694720660927E-3</v>
      </c>
      <c r="S137" s="350">
        <v>1.3190972391467491E-2</v>
      </c>
      <c r="T137" s="350">
        <v>3.3396509974146636E-2</v>
      </c>
      <c r="U137" s="350">
        <v>3.0311628255511709E-2</v>
      </c>
      <c r="V137" s="350">
        <v>3.0025700532701628E-2</v>
      </c>
      <c r="W137" s="350">
        <v>3.0999168728459075E-2</v>
      </c>
      <c r="X137" s="350">
        <v>1.4333326703126323E-2</v>
      </c>
      <c r="Y137" s="350">
        <v>1.2574297781386794E-2</v>
      </c>
      <c r="Z137" s="350">
        <v>1.0783770658233277E-2</v>
      </c>
      <c r="AA137" s="350">
        <v>8.6905396105985688E-3</v>
      </c>
    </row>
    <row r="138" spans="1:27" hidden="1" x14ac:dyDescent="0.3">
      <c r="A138" s="795"/>
      <c r="B138" s="267" t="s">
        <v>7</v>
      </c>
      <c r="C138" s="350">
        <v>7.1991147668578103E-3</v>
      </c>
      <c r="D138" s="350">
        <v>7.6506976126562275E-3</v>
      </c>
      <c r="E138" s="350">
        <v>8.9709893841287691E-3</v>
      </c>
      <c r="F138" s="350">
        <v>8.9643969886217239E-3</v>
      </c>
      <c r="G138" s="350">
        <v>1.1442954360114992E-2</v>
      </c>
      <c r="H138" s="350">
        <v>3.0341130046812329E-2</v>
      </c>
      <c r="I138" s="350">
        <v>2.4767427374638579E-2</v>
      </c>
      <c r="J138" s="350">
        <v>2.5844708490436505E-2</v>
      </c>
      <c r="K138" s="350">
        <v>2.7140278723847423E-2</v>
      </c>
      <c r="L138" s="350">
        <v>1.2426704003105844E-2</v>
      </c>
      <c r="M138" s="350">
        <v>1.0317878648079915E-2</v>
      </c>
      <c r="N138" s="350">
        <v>9.3080976984780718E-3</v>
      </c>
      <c r="O138" s="350">
        <v>7.1991147668578103E-3</v>
      </c>
      <c r="P138" s="350">
        <v>7.6506976126562275E-3</v>
      </c>
      <c r="Q138" s="350">
        <v>8.9709893841287691E-3</v>
      </c>
      <c r="R138" s="350">
        <v>8.9643969886217239E-3</v>
      </c>
      <c r="S138" s="350">
        <v>1.1442954360114992E-2</v>
      </c>
      <c r="T138" s="350">
        <v>3.0341130046812329E-2</v>
      </c>
      <c r="U138" s="350">
        <v>2.4767427374638579E-2</v>
      </c>
      <c r="V138" s="350">
        <v>2.5844708490436505E-2</v>
      </c>
      <c r="W138" s="350">
        <v>2.7140278723847423E-2</v>
      </c>
      <c r="X138" s="350">
        <v>1.2426704003105844E-2</v>
      </c>
      <c r="Y138" s="350">
        <v>1.0317878648079915E-2</v>
      </c>
      <c r="Z138" s="350">
        <v>9.3080976984780718E-3</v>
      </c>
      <c r="AA138" s="350">
        <v>7.1991147668578103E-3</v>
      </c>
    </row>
    <row r="139" spans="1:27" ht="15" hidden="1" thickBot="1" x14ac:dyDescent="0.35">
      <c r="A139" s="796"/>
      <c r="B139" s="268" t="s">
        <v>8</v>
      </c>
      <c r="C139" s="350">
        <v>7.1543069772339258E-3</v>
      </c>
      <c r="D139" s="350">
        <v>7.6225204669467857E-3</v>
      </c>
      <c r="E139" s="350">
        <v>1.0964634736445759E-2</v>
      </c>
      <c r="F139" s="350">
        <v>1.1802242805610763E-2</v>
      </c>
      <c r="G139" s="350">
        <v>1.5000840581295125E-2</v>
      </c>
      <c r="H139" s="350">
        <v>4.2210463928937021E-2</v>
      </c>
      <c r="I139" s="350">
        <v>2.7762795137090041E-2</v>
      </c>
      <c r="J139" s="350">
        <v>3.2665598756010897E-2</v>
      </c>
      <c r="K139" s="350">
        <v>3.534763464999735E-2</v>
      </c>
      <c r="L139" s="350">
        <v>1.7000613729307223E-2</v>
      </c>
      <c r="M139" s="350">
        <v>1.1491929220535387E-2</v>
      </c>
      <c r="N139" s="350">
        <v>1.2288942749910168E-2</v>
      </c>
      <c r="O139" s="350">
        <v>7.1543069772339258E-3</v>
      </c>
      <c r="P139" s="350">
        <v>7.6225204669467857E-3</v>
      </c>
      <c r="Q139" s="350">
        <v>1.0964634736445759E-2</v>
      </c>
      <c r="R139" s="350">
        <v>1.1802242805610763E-2</v>
      </c>
      <c r="S139" s="350">
        <v>1.5000840581295125E-2</v>
      </c>
      <c r="T139" s="350">
        <v>4.2210463928937021E-2</v>
      </c>
      <c r="U139" s="350">
        <v>2.7762795137090041E-2</v>
      </c>
      <c r="V139" s="350">
        <v>3.2665598756010897E-2</v>
      </c>
      <c r="W139" s="350">
        <v>3.534763464999735E-2</v>
      </c>
      <c r="X139" s="350">
        <v>1.7000613729307223E-2</v>
      </c>
      <c r="Y139" s="350">
        <v>1.1491929220535387E-2</v>
      </c>
      <c r="Z139" s="350">
        <v>1.2288942749910168E-2</v>
      </c>
      <c r="AA139" s="350">
        <v>7.1543069772339258E-3</v>
      </c>
    </row>
    <row r="140" spans="1:27" hidden="1" x14ac:dyDescent="0.3"/>
    <row r="141" spans="1:27" ht="15" hidden="1" thickBot="1" x14ac:dyDescent="0.35">
      <c r="A141" s="107"/>
      <c r="B141" s="107"/>
      <c r="C141" s="110"/>
      <c r="D141" s="110"/>
      <c r="E141" s="110"/>
      <c r="F141" s="110"/>
      <c r="G141" s="110"/>
      <c r="H141" s="110"/>
      <c r="I141" s="110"/>
      <c r="J141" s="110"/>
      <c r="K141" s="110"/>
      <c r="L141" s="110"/>
      <c r="M141" s="110"/>
      <c r="N141" s="110"/>
    </row>
    <row r="142" spans="1:27" ht="16.2" hidden="1" thickBot="1" x14ac:dyDescent="0.35">
      <c r="A142" s="788" t="s">
        <v>132</v>
      </c>
      <c r="B142" s="269" t="s">
        <v>149</v>
      </c>
      <c r="C142" s="158">
        <f>C$4</f>
        <v>44197</v>
      </c>
      <c r="D142" s="158">
        <f t="shared" ref="D142:AA142" si="50">D$4</f>
        <v>44228</v>
      </c>
      <c r="E142" s="158">
        <f t="shared" si="50"/>
        <v>44256</v>
      </c>
      <c r="F142" s="158">
        <f t="shared" si="50"/>
        <v>44287</v>
      </c>
      <c r="G142" s="158">
        <f t="shared" si="50"/>
        <v>44317</v>
      </c>
      <c r="H142" s="158">
        <f t="shared" si="50"/>
        <v>44348</v>
      </c>
      <c r="I142" s="158">
        <f t="shared" si="50"/>
        <v>44378</v>
      </c>
      <c r="J142" s="158">
        <f t="shared" si="50"/>
        <v>44409</v>
      </c>
      <c r="K142" s="158">
        <f t="shared" si="50"/>
        <v>44440</v>
      </c>
      <c r="L142" s="158">
        <f t="shared" si="50"/>
        <v>44470</v>
      </c>
      <c r="M142" s="158">
        <f t="shared" si="50"/>
        <v>44501</v>
      </c>
      <c r="N142" s="158">
        <f t="shared" si="50"/>
        <v>44531</v>
      </c>
      <c r="O142" s="158">
        <f t="shared" si="50"/>
        <v>44562</v>
      </c>
      <c r="P142" s="158">
        <f t="shared" si="50"/>
        <v>44593</v>
      </c>
      <c r="Q142" s="158">
        <f t="shared" si="50"/>
        <v>44621</v>
      </c>
      <c r="R142" s="158">
        <f t="shared" si="50"/>
        <v>44652</v>
      </c>
      <c r="S142" s="158">
        <f t="shared" si="50"/>
        <v>44682</v>
      </c>
      <c r="T142" s="158">
        <f t="shared" si="50"/>
        <v>44713</v>
      </c>
      <c r="U142" s="158">
        <f t="shared" si="50"/>
        <v>44743</v>
      </c>
      <c r="V142" s="158">
        <f t="shared" si="50"/>
        <v>44774</v>
      </c>
      <c r="W142" s="158">
        <f t="shared" si="50"/>
        <v>44805</v>
      </c>
      <c r="X142" s="158">
        <f t="shared" si="50"/>
        <v>44835</v>
      </c>
      <c r="Y142" s="158">
        <f t="shared" si="50"/>
        <v>44866</v>
      </c>
      <c r="Z142" s="158">
        <f t="shared" si="50"/>
        <v>44896</v>
      </c>
      <c r="AA142" s="158">
        <f t="shared" si="50"/>
        <v>44927</v>
      </c>
    </row>
    <row r="143" spans="1:27" hidden="1" x14ac:dyDescent="0.3">
      <c r="A143" s="789"/>
      <c r="B143" s="266" t="s">
        <v>20</v>
      </c>
      <c r="C143" s="26">
        <f>IF(C23=0,0,((C5*0.5)-C41)*C78*C110*C$2)</f>
        <v>0</v>
      </c>
      <c r="D143" s="26">
        <f>IF(D23=0,0,((D5*0.5)+C23-D41)*D78*D110*D$2)</f>
        <v>0</v>
      </c>
      <c r="E143" s="26">
        <f t="shared" ref="E143:AA144" si="51">IF(E23=0,0,((E5*0.5)+D23-E41)*E78*E110*E$2)</f>
        <v>181.79131903127808</v>
      </c>
      <c r="F143" s="26">
        <f t="shared" si="51"/>
        <v>336.82130801105029</v>
      </c>
      <c r="G143" s="26">
        <f t="shared" si="51"/>
        <v>360.2015930513175</v>
      </c>
      <c r="H143" s="26">
        <f t="shared" si="51"/>
        <v>381.71995247478782</v>
      </c>
      <c r="I143" s="26">
        <f t="shared" si="51"/>
        <v>391.51492509515299</v>
      </c>
      <c r="J143" s="26">
        <f t="shared" si="51"/>
        <v>391.98046561893443</v>
      </c>
      <c r="K143" s="26">
        <f t="shared" si="51"/>
        <v>384.12679698273718</v>
      </c>
      <c r="L143" s="26">
        <f t="shared" si="51"/>
        <v>671.44248842165575</v>
      </c>
      <c r="M143" s="26">
        <f t="shared" si="51"/>
        <v>1004.4047196750065</v>
      </c>
      <c r="N143" s="26">
        <f t="shared" si="51"/>
        <v>1296.1955138605126</v>
      </c>
      <c r="O143" s="26">
        <f t="shared" si="51"/>
        <v>1499.356150090214</v>
      </c>
      <c r="P143" s="26">
        <f t="shared" si="51"/>
        <v>1369.0968429221541</v>
      </c>
      <c r="Q143" s="26">
        <f t="shared" si="51"/>
        <v>1153.8660611839446</v>
      </c>
      <c r="R143" s="26">
        <f t="shared" si="51"/>
        <v>1068.9362893358684</v>
      </c>
      <c r="S143" s="26">
        <f t="shared" si="51"/>
        <v>1143.1359748668626</v>
      </c>
      <c r="T143" s="26">
        <f t="shared" si="51"/>
        <v>1211.4266522309124</v>
      </c>
      <c r="U143" s="26">
        <f t="shared" si="51"/>
        <v>1242.5119827546455</v>
      </c>
      <c r="V143" s="26">
        <f t="shared" si="51"/>
        <v>1243.9894224183206</v>
      </c>
      <c r="W143" s="26">
        <f t="shared" si="51"/>
        <v>1219.0650152921098</v>
      </c>
      <c r="X143" s="26">
        <f t="shared" si="51"/>
        <v>1142.3590148089438</v>
      </c>
      <c r="Y143" s="26">
        <f t="shared" si="51"/>
        <v>1106.3509348834557</v>
      </c>
      <c r="Z143" s="26">
        <f t="shared" si="51"/>
        <v>1141.836576149313</v>
      </c>
      <c r="AA143" s="26">
        <f t="shared" si="51"/>
        <v>1140.1085098136032</v>
      </c>
    </row>
    <row r="144" spans="1:27" hidden="1" x14ac:dyDescent="0.3">
      <c r="A144" s="789"/>
      <c r="B144" s="266" t="s">
        <v>0</v>
      </c>
      <c r="C144" s="26">
        <f t="shared" ref="C144:C155" si="52">IF(C24=0,0,((C6*0.5)-C42)*C79*C111*C$2)</f>
        <v>0</v>
      </c>
      <c r="D144" s="26">
        <f t="shared" ref="D144:S155" si="53">IF(D24=0,0,((D6*0.5)+C24-D42)*D79*D111*D$2)</f>
        <v>0</v>
      </c>
      <c r="E144" s="26">
        <f t="shared" si="53"/>
        <v>0</v>
      </c>
      <c r="F144" s="26">
        <f t="shared" si="53"/>
        <v>0</v>
      </c>
      <c r="G144" s="26">
        <f t="shared" si="53"/>
        <v>0</v>
      </c>
      <c r="H144" s="26">
        <f t="shared" si="53"/>
        <v>0</v>
      </c>
      <c r="I144" s="26">
        <f t="shared" si="53"/>
        <v>0</v>
      </c>
      <c r="J144" s="26">
        <f t="shared" si="53"/>
        <v>0</v>
      </c>
      <c r="K144" s="26">
        <f t="shared" si="53"/>
        <v>0</v>
      </c>
      <c r="L144" s="26">
        <f t="shared" si="53"/>
        <v>0</v>
      </c>
      <c r="M144" s="26">
        <f t="shared" si="53"/>
        <v>0</v>
      </c>
      <c r="N144" s="26">
        <f t="shared" si="53"/>
        <v>0</v>
      </c>
      <c r="O144" s="26">
        <f t="shared" si="53"/>
        <v>0</v>
      </c>
      <c r="P144" s="26">
        <f t="shared" si="53"/>
        <v>0</v>
      </c>
      <c r="Q144" s="26">
        <f t="shared" si="53"/>
        <v>0</v>
      </c>
      <c r="R144" s="26">
        <f t="shared" si="53"/>
        <v>0</v>
      </c>
      <c r="S144" s="26">
        <f t="shared" si="53"/>
        <v>0</v>
      </c>
      <c r="T144" s="26">
        <f t="shared" si="51"/>
        <v>0</v>
      </c>
      <c r="U144" s="26">
        <f t="shared" si="51"/>
        <v>0</v>
      </c>
      <c r="V144" s="26">
        <f t="shared" si="51"/>
        <v>0</v>
      </c>
      <c r="W144" s="26">
        <f t="shared" si="51"/>
        <v>0</v>
      </c>
      <c r="X144" s="26">
        <f t="shared" si="51"/>
        <v>0</v>
      </c>
      <c r="Y144" s="26">
        <f t="shared" si="51"/>
        <v>0</v>
      </c>
      <c r="Z144" s="26">
        <f t="shared" si="51"/>
        <v>0</v>
      </c>
      <c r="AA144" s="26">
        <f t="shared" si="51"/>
        <v>0</v>
      </c>
    </row>
    <row r="145" spans="1:27" hidden="1" x14ac:dyDescent="0.3">
      <c r="A145" s="789"/>
      <c r="B145" s="266" t="s">
        <v>21</v>
      </c>
      <c r="C145" s="26">
        <f t="shared" si="52"/>
        <v>0</v>
      </c>
      <c r="D145" s="26">
        <f t="shared" si="53"/>
        <v>0</v>
      </c>
      <c r="E145" s="26">
        <f t="shared" ref="E145:AA148" si="54">IF(E25=0,0,((E7*0.5)+D25-E43)*E80*E112*E$2)</f>
        <v>0</v>
      </c>
      <c r="F145" s="26">
        <f t="shared" si="54"/>
        <v>0</v>
      </c>
      <c r="G145" s="26">
        <f t="shared" si="54"/>
        <v>0</v>
      </c>
      <c r="H145" s="26">
        <f t="shared" si="54"/>
        <v>0</v>
      </c>
      <c r="I145" s="26">
        <f t="shared" si="54"/>
        <v>0</v>
      </c>
      <c r="J145" s="26">
        <f t="shared" si="54"/>
        <v>0</v>
      </c>
      <c r="K145" s="26">
        <f t="shared" si="54"/>
        <v>0</v>
      </c>
      <c r="L145" s="26">
        <f t="shared" si="54"/>
        <v>0</v>
      </c>
      <c r="M145" s="26">
        <f t="shared" si="54"/>
        <v>8.4152270125795958E-2</v>
      </c>
      <c r="N145" s="26">
        <f t="shared" si="54"/>
        <v>0.5778257321959771</v>
      </c>
      <c r="O145" s="26">
        <f t="shared" si="54"/>
        <v>0.98002925382294326</v>
      </c>
      <c r="P145" s="26">
        <f t="shared" si="54"/>
        <v>0.89480486449739993</v>
      </c>
      <c r="Q145" s="26">
        <f t="shared" si="54"/>
        <v>0.92825944980897146</v>
      </c>
      <c r="R145" s="26">
        <f t="shared" si="54"/>
        <v>0.8303658010578443</v>
      </c>
      <c r="S145" s="26">
        <f t="shared" si="54"/>
        <v>0.98208957363968197</v>
      </c>
      <c r="T145" s="26">
        <f t="shared" si="54"/>
        <v>1.0457041652178074</v>
      </c>
      <c r="U145" s="26">
        <f t="shared" si="54"/>
        <v>1.0779061387547175</v>
      </c>
      <c r="V145" s="26">
        <f t="shared" si="54"/>
        <v>1.0782325525215624</v>
      </c>
      <c r="W145" s="26">
        <f t="shared" si="54"/>
        <v>1.0479765072100755</v>
      </c>
      <c r="X145" s="26">
        <f t="shared" si="54"/>
        <v>0.98191882890348592</v>
      </c>
      <c r="Y145" s="26">
        <f t="shared" si="54"/>
        <v>0.95043349954934919</v>
      </c>
      <c r="Z145" s="26">
        <f t="shared" si="54"/>
        <v>0.98179361609694582</v>
      </c>
      <c r="AA145" s="26">
        <f t="shared" si="54"/>
        <v>0.98002925382294326</v>
      </c>
    </row>
    <row r="146" spans="1:27" hidden="1" x14ac:dyDescent="0.3">
      <c r="A146" s="789"/>
      <c r="B146" s="266" t="s">
        <v>1</v>
      </c>
      <c r="C146" s="26">
        <f t="shared" si="52"/>
        <v>0</v>
      </c>
      <c r="D146" s="26">
        <f t="shared" si="53"/>
        <v>0</v>
      </c>
      <c r="E146" s="26">
        <f t="shared" si="54"/>
        <v>0</v>
      </c>
      <c r="F146" s="26">
        <f t="shared" si="54"/>
        <v>0</v>
      </c>
      <c r="G146" s="26">
        <f t="shared" si="54"/>
        <v>0</v>
      </c>
      <c r="H146" s="26">
        <f t="shared" si="54"/>
        <v>185.89151592943918</v>
      </c>
      <c r="I146" s="26">
        <f t="shared" si="54"/>
        <v>505.83037456958436</v>
      </c>
      <c r="J146" s="26">
        <f t="shared" si="54"/>
        <v>471.25770937026653</v>
      </c>
      <c r="K146" s="26">
        <f t="shared" si="54"/>
        <v>189.57149996669602</v>
      </c>
      <c r="L146" s="26">
        <f t="shared" si="54"/>
        <v>90.369790876188333</v>
      </c>
      <c r="M146" s="26">
        <f t="shared" si="54"/>
        <v>59.055989776016432</v>
      </c>
      <c r="N146" s="26">
        <f t="shared" si="54"/>
        <v>1.3845747785865841</v>
      </c>
      <c r="O146" s="26">
        <f t="shared" si="54"/>
        <v>0.18780271666947537</v>
      </c>
      <c r="P146" s="26">
        <f t="shared" si="54"/>
        <v>7.7312118362267777</v>
      </c>
      <c r="Q146" s="26">
        <f t="shared" si="54"/>
        <v>215.04752197123364</v>
      </c>
      <c r="R146" s="26">
        <f t="shared" si="54"/>
        <v>644.63734094500342</v>
      </c>
      <c r="S146" s="26">
        <f t="shared" si="54"/>
        <v>1871.709913453333</v>
      </c>
      <c r="T146" s="26">
        <f t="shared" si="54"/>
        <v>6987.1653995597899</v>
      </c>
      <c r="U146" s="26">
        <f t="shared" si="54"/>
        <v>9506.4061250125233</v>
      </c>
      <c r="V146" s="26">
        <f t="shared" si="54"/>
        <v>8856.6590700072502</v>
      </c>
      <c r="W146" s="26">
        <f t="shared" si="54"/>
        <v>3562.7430834786683</v>
      </c>
      <c r="X146" s="26">
        <f t="shared" si="54"/>
        <v>583.77259177459098</v>
      </c>
      <c r="Y146" s="26">
        <f t="shared" si="54"/>
        <v>179.2062683093624</v>
      </c>
      <c r="Z146" s="26">
        <f t="shared" si="54"/>
        <v>1.902023411575315</v>
      </c>
      <c r="AA146" s="26">
        <f t="shared" si="54"/>
        <v>0.17831469483518578</v>
      </c>
    </row>
    <row r="147" spans="1:27" hidden="1" x14ac:dyDescent="0.3">
      <c r="A147" s="789"/>
      <c r="B147" s="266" t="s">
        <v>22</v>
      </c>
      <c r="C147" s="26">
        <f t="shared" si="52"/>
        <v>0</v>
      </c>
      <c r="D147" s="26">
        <f t="shared" si="53"/>
        <v>0</v>
      </c>
      <c r="E147" s="26">
        <f t="shared" si="54"/>
        <v>0</v>
      </c>
      <c r="F147" s="26">
        <f t="shared" si="54"/>
        <v>0</v>
      </c>
      <c r="G147" s="26">
        <f t="shared" si="54"/>
        <v>0</v>
      </c>
      <c r="H147" s="26">
        <f t="shared" si="54"/>
        <v>0</v>
      </c>
      <c r="I147" s="26">
        <f t="shared" si="54"/>
        <v>0</v>
      </c>
      <c r="J147" s="26">
        <f t="shared" si="54"/>
        <v>0</v>
      </c>
      <c r="K147" s="26">
        <f t="shared" si="54"/>
        <v>0</v>
      </c>
      <c r="L147" s="26">
        <f t="shared" si="54"/>
        <v>0</v>
      </c>
      <c r="M147" s="26">
        <f t="shared" si="54"/>
        <v>0</v>
      </c>
      <c r="N147" s="26">
        <f t="shared" si="54"/>
        <v>0</v>
      </c>
      <c r="O147" s="26">
        <f t="shared" si="54"/>
        <v>0</v>
      </c>
      <c r="P147" s="26">
        <f t="shared" si="54"/>
        <v>0</v>
      </c>
      <c r="Q147" s="26">
        <f t="shared" si="54"/>
        <v>0</v>
      </c>
      <c r="R147" s="26">
        <f t="shared" si="54"/>
        <v>0</v>
      </c>
      <c r="S147" s="26">
        <f t="shared" si="54"/>
        <v>0</v>
      </c>
      <c r="T147" s="26">
        <f t="shared" si="54"/>
        <v>0</v>
      </c>
      <c r="U147" s="26">
        <f t="shared" si="54"/>
        <v>0</v>
      </c>
      <c r="V147" s="26">
        <f t="shared" si="54"/>
        <v>0</v>
      </c>
      <c r="W147" s="26">
        <f t="shared" si="54"/>
        <v>0</v>
      </c>
      <c r="X147" s="26">
        <f t="shared" si="54"/>
        <v>0</v>
      </c>
      <c r="Y147" s="26">
        <f t="shared" si="54"/>
        <v>0</v>
      </c>
      <c r="Z147" s="26">
        <f t="shared" si="54"/>
        <v>0</v>
      </c>
      <c r="AA147" s="26">
        <f t="shared" si="54"/>
        <v>0</v>
      </c>
    </row>
    <row r="148" spans="1:27" hidden="1" x14ac:dyDescent="0.3">
      <c r="A148" s="789"/>
      <c r="B148" s="267" t="s">
        <v>9</v>
      </c>
      <c r="C148" s="26">
        <f t="shared" si="52"/>
        <v>0</v>
      </c>
      <c r="D148" s="26">
        <f t="shared" si="53"/>
        <v>0</v>
      </c>
      <c r="E148" s="26">
        <f t="shared" si="54"/>
        <v>0</v>
      </c>
      <c r="F148" s="26">
        <f t="shared" si="54"/>
        <v>0</v>
      </c>
      <c r="G148" s="26">
        <f t="shared" si="54"/>
        <v>0</v>
      </c>
      <c r="H148" s="26">
        <f t="shared" si="54"/>
        <v>0</v>
      </c>
      <c r="I148" s="26">
        <f t="shared" si="54"/>
        <v>0</v>
      </c>
      <c r="J148" s="26">
        <f t="shared" si="54"/>
        <v>0</v>
      </c>
      <c r="K148" s="26">
        <f t="shared" si="54"/>
        <v>0</v>
      </c>
      <c r="L148" s="26">
        <f t="shared" si="54"/>
        <v>0</v>
      </c>
      <c r="M148" s="26">
        <f t="shared" si="54"/>
        <v>0</v>
      </c>
      <c r="N148" s="26">
        <f t="shared" si="54"/>
        <v>0</v>
      </c>
      <c r="O148" s="26">
        <f t="shared" si="54"/>
        <v>0</v>
      </c>
      <c r="P148" s="26">
        <f t="shared" si="54"/>
        <v>0</v>
      </c>
      <c r="Q148" s="26">
        <f t="shared" si="54"/>
        <v>0</v>
      </c>
      <c r="R148" s="26">
        <f t="shared" si="54"/>
        <v>0</v>
      </c>
      <c r="S148" s="26">
        <f t="shared" si="54"/>
        <v>0</v>
      </c>
      <c r="T148" s="26">
        <f t="shared" si="54"/>
        <v>0</v>
      </c>
      <c r="U148" s="26">
        <f t="shared" si="54"/>
        <v>0</v>
      </c>
      <c r="V148" s="26">
        <f t="shared" si="54"/>
        <v>0</v>
      </c>
      <c r="W148" s="26">
        <f t="shared" si="54"/>
        <v>0</v>
      </c>
      <c r="X148" s="26">
        <f t="shared" si="54"/>
        <v>0</v>
      </c>
      <c r="Y148" s="26">
        <f t="shared" si="54"/>
        <v>0</v>
      </c>
      <c r="Z148" s="26">
        <f t="shared" si="54"/>
        <v>0</v>
      </c>
      <c r="AA148" s="26">
        <f t="shared" si="54"/>
        <v>0</v>
      </c>
    </row>
    <row r="149" spans="1:27" hidden="1" x14ac:dyDescent="0.3">
      <c r="A149" s="789"/>
      <c r="B149" s="267" t="s">
        <v>3</v>
      </c>
      <c r="C149" s="26">
        <f t="shared" si="52"/>
        <v>0</v>
      </c>
      <c r="D149" s="26">
        <f t="shared" si="53"/>
        <v>0</v>
      </c>
      <c r="E149" s="26">
        <f t="shared" ref="E149:AA152" si="55">IF(E29=0,0,((E11*0.5)+D29-E47)*E84*E116*E$2)</f>
        <v>0</v>
      </c>
      <c r="F149" s="26">
        <f t="shared" si="55"/>
        <v>23.772138462167629</v>
      </c>
      <c r="G149" s="26">
        <f t="shared" si="55"/>
        <v>54.763666660064871</v>
      </c>
      <c r="H149" s="26">
        <f t="shared" si="55"/>
        <v>153.44273337024075</v>
      </c>
      <c r="I149" s="26">
        <f t="shared" si="55"/>
        <v>206.58121501086711</v>
      </c>
      <c r="J149" s="26">
        <f t="shared" si="55"/>
        <v>193.00923647413356</v>
      </c>
      <c r="K149" s="26">
        <f t="shared" si="55"/>
        <v>83.583261873714534</v>
      </c>
      <c r="L149" s="26">
        <f t="shared" si="55"/>
        <v>49.838683081592357</v>
      </c>
      <c r="M149" s="26">
        <f t="shared" si="55"/>
        <v>132.19804397261677</v>
      </c>
      <c r="N149" s="26">
        <f t="shared" si="55"/>
        <v>710.74904942934768</v>
      </c>
      <c r="O149" s="26">
        <f t="shared" si="55"/>
        <v>1156.7829888790275</v>
      </c>
      <c r="P149" s="26">
        <f t="shared" si="55"/>
        <v>976.84564385863791</v>
      </c>
      <c r="Q149" s="26">
        <f t="shared" si="55"/>
        <v>669.91483360471284</v>
      </c>
      <c r="R149" s="26">
        <f t="shared" si="55"/>
        <v>387.80379465816497</v>
      </c>
      <c r="S149" s="26">
        <f t="shared" si="55"/>
        <v>418.36362645752189</v>
      </c>
      <c r="T149" s="26">
        <f t="shared" si="55"/>
        <v>1102.3139229055571</v>
      </c>
      <c r="U149" s="26">
        <f t="shared" si="55"/>
        <v>1484.0543081813321</v>
      </c>
      <c r="V149" s="26">
        <f t="shared" si="55"/>
        <v>1386.5548660518796</v>
      </c>
      <c r="W149" s="26">
        <f t="shared" si="55"/>
        <v>600.45198141084302</v>
      </c>
      <c r="X149" s="26">
        <f t="shared" si="55"/>
        <v>358.03503400553819</v>
      </c>
      <c r="Y149" s="26">
        <f t="shared" si="55"/>
        <v>584.86526781735176</v>
      </c>
      <c r="Z149" s="26">
        <f t="shared" si="55"/>
        <v>978.95054408111378</v>
      </c>
      <c r="AA149" s="26">
        <f t="shared" si="55"/>
        <v>1015.4339919673114</v>
      </c>
    </row>
    <row r="150" spans="1:27" ht="15.75" hidden="1" customHeight="1" x14ac:dyDescent="0.3">
      <c r="A150" s="789"/>
      <c r="B150" s="267" t="s">
        <v>4</v>
      </c>
      <c r="C150" s="26">
        <f t="shared" si="52"/>
        <v>0</v>
      </c>
      <c r="D150" s="26">
        <f t="shared" si="53"/>
        <v>52.304997752153376</v>
      </c>
      <c r="E150" s="111">
        <f t="shared" si="55"/>
        <v>115.62093219334848</v>
      </c>
      <c r="F150" s="26">
        <f t="shared" si="55"/>
        <v>139.29343841690135</v>
      </c>
      <c r="G150" s="26">
        <f t="shared" si="55"/>
        <v>206.12536399971873</v>
      </c>
      <c r="H150" s="26">
        <f t="shared" si="55"/>
        <v>193.62380499964308</v>
      </c>
      <c r="I150" s="26">
        <f t="shared" si="55"/>
        <v>693.97706662110056</v>
      </c>
      <c r="J150" s="26">
        <f t="shared" si="55"/>
        <v>921.69707499680817</v>
      </c>
      <c r="K150" s="26">
        <f t="shared" si="55"/>
        <v>988.33338500996626</v>
      </c>
      <c r="L150" s="26">
        <f t="shared" si="55"/>
        <v>1060.0006980750584</v>
      </c>
      <c r="M150" s="26">
        <f t="shared" si="55"/>
        <v>980.14038607268833</v>
      </c>
      <c r="N150" s="26">
        <f t="shared" si="55"/>
        <v>1600.441519262479</v>
      </c>
      <c r="O150" s="26">
        <f t="shared" si="55"/>
        <v>2248.6383959615164</v>
      </c>
      <c r="P150" s="26">
        <f t="shared" si="55"/>
        <v>1734.2807482512062</v>
      </c>
      <c r="Q150" s="26">
        <f t="shared" si="55"/>
        <v>1020.4822886562663</v>
      </c>
      <c r="R150" s="26">
        <f t="shared" si="55"/>
        <v>996.536964005703</v>
      </c>
      <c r="S150" s="26">
        <f t="shared" si="55"/>
        <v>1227.1751018716561</v>
      </c>
      <c r="T150" s="26">
        <f t="shared" si="55"/>
        <v>1085.6606715655269</v>
      </c>
      <c r="U150" s="26">
        <f t="shared" si="55"/>
        <v>1381.5071178799103</v>
      </c>
      <c r="V150" s="26">
        <f t="shared" si="55"/>
        <v>1106.9002664443624</v>
      </c>
      <c r="W150" s="26">
        <f t="shared" si="55"/>
        <v>1168.5941809808694</v>
      </c>
      <c r="X150" s="26">
        <f t="shared" si="55"/>
        <v>1224.8964548820672</v>
      </c>
      <c r="Y150" s="26">
        <f t="shared" si="55"/>
        <v>998.78956931541052</v>
      </c>
      <c r="Z150" s="26">
        <f t="shared" si="55"/>
        <v>1094.9224305960674</v>
      </c>
      <c r="AA150" s="26">
        <f t="shared" si="55"/>
        <v>1218.2818681922993</v>
      </c>
    </row>
    <row r="151" spans="1:27" hidden="1" x14ac:dyDescent="0.3">
      <c r="A151" s="789"/>
      <c r="B151" s="267" t="s">
        <v>5</v>
      </c>
      <c r="C151" s="26">
        <f t="shared" si="52"/>
        <v>0</v>
      </c>
      <c r="D151" s="26">
        <f t="shared" si="53"/>
        <v>0</v>
      </c>
      <c r="E151" s="26">
        <f t="shared" si="55"/>
        <v>0</v>
      </c>
      <c r="F151" s="26">
        <f t="shared" si="55"/>
        <v>0</v>
      </c>
      <c r="G151" s="26">
        <f t="shared" si="55"/>
        <v>0</v>
      </c>
      <c r="H151" s="26">
        <f t="shared" si="55"/>
        <v>0</v>
      </c>
      <c r="I151" s="26">
        <f t="shared" si="55"/>
        <v>0</v>
      </c>
      <c r="J151" s="26">
        <f t="shared" si="55"/>
        <v>0</v>
      </c>
      <c r="K151" s="26">
        <f t="shared" si="55"/>
        <v>0</v>
      </c>
      <c r="L151" s="26">
        <f t="shared" si="55"/>
        <v>0</v>
      </c>
      <c r="M151" s="26">
        <f t="shared" si="55"/>
        <v>4.2336775276420733</v>
      </c>
      <c r="N151" s="26">
        <f t="shared" si="55"/>
        <v>25.196140851110528</v>
      </c>
      <c r="O151" s="26">
        <f t="shared" si="55"/>
        <v>41.590301995674452</v>
      </c>
      <c r="P151" s="26">
        <f t="shared" si="55"/>
        <v>37.977068460372671</v>
      </c>
      <c r="Q151" s="26">
        <f t="shared" si="55"/>
        <v>42.09216713507864</v>
      </c>
      <c r="R151" s="26">
        <f t="shared" si="55"/>
        <v>38.99399285677007</v>
      </c>
      <c r="S151" s="26">
        <f t="shared" si="55"/>
        <v>41.700741646604698</v>
      </c>
      <c r="T151" s="26">
        <f t="shared" si="55"/>
        <v>44.19193425731887</v>
      </c>
      <c r="U151" s="26">
        <f t="shared" si="55"/>
        <v>45.325903763720319</v>
      </c>
      <c r="V151" s="26">
        <f t="shared" si="55"/>
        <v>45.379799652807826</v>
      </c>
      <c r="W151" s="26">
        <f t="shared" si="55"/>
        <v>44.470576003901179</v>
      </c>
      <c r="X151" s="26">
        <f t="shared" si="55"/>
        <v>41.672398727339328</v>
      </c>
      <c r="Y151" s="26">
        <f t="shared" si="55"/>
        <v>40.358851020700165</v>
      </c>
      <c r="Z151" s="26">
        <f t="shared" si="55"/>
        <v>41.653340557488619</v>
      </c>
      <c r="AA151" s="26">
        <f t="shared" si="55"/>
        <v>41.590301995674452</v>
      </c>
    </row>
    <row r="152" spans="1:27" hidden="1" x14ac:dyDescent="0.3">
      <c r="A152" s="789"/>
      <c r="B152" s="267" t="s">
        <v>23</v>
      </c>
      <c r="C152" s="26">
        <f t="shared" si="52"/>
        <v>0</v>
      </c>
      <c r="D152" s="26">
        <f t="shared" si="53"/>
        <v>0</v>
      </c>
      <c r="E152" s="26">
        <f t="shared" si="55"/>
        <v>0</v>
      </c>
      <c r="F152" s="26">
        <f t="shared" si="55"/>
        <v>0</v>
      </c>
      <c r="G152" s="26">
        <f t="shared" si="55"/>
        <v>0</v>
      </c>
      <c r="H152" s="26">
        <f t="shared" si="55"/>
        <v>0</v>
      </c>
      <c r="I152" s="26">
        <f t="shared" si="55"/>
        <v>0</v>
      </c>
      <c r="J152" s="26">
        <f t="shared" si="55"/>
        <v>0</v>
      </c>
      <c r="K152" s="26">
        <f t="shared" si="55"/>
        <v>0</v>
      </c>
      <c r="L152" s="26">
        <f t="shared" si="55"/>
        <v>0</v>
      </c>
      <c r="M152" s="26">
        <f t="shared" si="55"/>
        <v>1.2485721179612248</v>
      </c>
      <c r="N152" s="26">
        <f t="shared" si="55"/>
        <v>8.5655893428923751</v>
      </c>
      <c r="O152" s="26">
        <f t="shared" si="55"/>
        <v>14.531913752720829</v>
      </c>
      <c r="P152" s="26">
        <f t="shared" si="55"/>
        <v>13.269427173303711</v>
      </c>
      <c r="Q152" s="26">
        <f t="shared" si="55"/>
        <v>14.707268596791868</v>
      </c>
      <c r="R152" s="26">
        <f t="shared" si="55"/>
        <v>13.624746969323025</v>
      </c>
      <c r="S152" s="26">
        <f t="shared" si="55"/>
        <v>14.570502063100633</v>
      </c>
      <c r="T152" s="26">
        <f t="shared" si="55"/>
        <v>15.440940468767391</v>
      </c>
      <c r="U152" s="26">
        <f t="shared" si="55"/>
        <v>15.837156564215681</v>
      </c>
      <c r="V152" s="26">
        <f t="shared" si="55"/>
        <v>15.855988127687548</v>
      </c>
      <c r="W152" s="26">
        <f t="shared" si="55"/>
        <v>15.538299651916933</v>
      </c>
      <c r="X152" s="26">
        <f t="shared" si="55"/>
        <v>14.560598868401362</v>
      </c>
      <c r="Y152" s="26">
        <f t="shared" si="55"/>
        <v>14.101637017512429</v>
      </c>
      <c r="Z152" s="26">
        <f t="shared" si="55"/>
        <v>14.553939823689834</v>
      </c>
      <c r="AA152" s="26">
        <f t="shared" si="55"/>
        <v>14.531913752720829</v>
      </c>
    </row>
    <row r="153" spans="1:27" hidden="1" x14ac:dyDescent="0.3">
      <c r="A153" s="789"/>
      <c r="B153" s="267" t="s">
        <v>24</v>
      </c>
      <c r="C153" s="26">
        <f t="shared" si="52"/>
        <v>0</v>
      </c>
      <c r="D153" s="26">
        <f t="shared" si="53"/>
        <v>0</v>
      </c>
      <c r="E153" s="26">
        <f t="shared" ref="E153:AA155" si="56">IF(E33=0,0,((E15*0.5)+D33-E51)*E88*E120*E$2)</f>
        <v>0</v>
      </c>
      <c r="F153" s="26">
        <f t="shared" si="56"/>
        <v>0</v>
      </c>
      <c r="G153" s="26">
        <f t="shared" si="56"/>
        <v>0</v>
      </c>
      <c r="H153" s="26">
        <f t="shared" si="56"/>
        <v>0</v>
      </c>
      <c r="I153" s="26">
        <f t="shared" si="56"/>
        <v>0</v>
      </c>
      <c r="J153" s="26">
        <f t="shared" si="56"/>
        <v>0</v>
      </c>
      <c r="K153" s="26">
        <f t="shared" si="56"/>
        <v>0</v>
      </c>
      <c r="L153" s="26">
        <f t="shared" si="56"/>
        <v>0</v>
      </c>
      <c r="M153" s="26">
        <f t="shared" si="56"/>
        <v>0</v>
      </c>
      <c r="N153" s="26">
        <f t="shared" si="56"/>
        <v>0</v>
      </c>
      <c r="O153" s="26">
        <f t="shared" si="56"/>
        <v>0</v>
      </c>
      <c r="P153" s="26">
        <f t="shared" si="56"/>
        <v>0</v>
      </c>
      <c r="Q153" s="26">
        <f t="shared" si="56"/>
        <v>0</v>
      </c>
      <c r="R153" s="26">
        <f t="shared" si="56"/>
        <v>0</v>
      </c>
      <c r="S153" s="26">
        <f t="shared" si="56"/>
        <v>0</v>
      </c>
      <c r="T153" s="26">
        <f t="shared" si="56"/>
        <v>0</v>
      </c>
      <c r="U153" s="26">
        <f t="shared" si="56"/>
        <v>0</v>
      </c>
      <c r="V153" s="26">
        <f t="shared" si="56"/>
        <v>0</v>
      </c>
      <c r="W153" s="26">
        <f t="shared" si="56"/>
        <v>0</v>
      </c>
      <c r="X153" s="26">
        <f t="shared" si="56"/>
        <v>0</v>
      </c>
      <c r="Y153" s="26">
        <f t="shared" si="56"/>
        <v>0</v>
      </c>
      <c r="Z153" s="26">
        <f t="shared" si="56"/>
        <v>0</v>
      </c>
      <c r="AA153" s="26">
        <f t="shared" si="56"/>
        <v>0</v>
      </c>
    </row>
    <row r="154" spans="1:27" ht="15.75" hidden="1" customHeight="1" x14ac:dyDescent="0.3">
      <c r="A154" s="789"/>
      <c r="B154" s="267" t="s">
        <v>7</v>
      </c>
      <c r="C154" s="26">
        <f t="shared" si="52"/>
        <v>0</v>
      </c>
      <c r="D154" s="26">
        <f t="shared" si="53"/>
        <v>0</v>
      </c>
      <c r="E154" s="26">
        <f t="shared" si="56"/>
        <v>0</v>
      </c>
      <c r="F154" s="26">
        <f t="shared" si="56"/>
        <v>0</v>
      </c>
      <c r="G154" s="26">
        <f t="shared" si="56"/>
        <v>0</v>
      </c>
      <c r="H154" s="26">
        <f t="shared" si="56"/>
        <v>0</v>
      </c>
      <c r="I154" s="26">
        <f t="shared" si="56"/>
        <v>0</v>
      </c>
      <c r="J154" s="26">
        <f t="shared" si="56"/>
        <v>0</v>
      </c>
      <c r="K154" s="26">
        <f t="shared" si="56"/>
        <v>0</v>
      </c>
      <c r="L154" s="26">
        <f t="shared" si="56"/>
        <v>0</v>
      </c>
      <c r="M154" s="26">
        <f t="shared" si="56"/>
        <v>0.8174953212661159</v>
      </c>
      <c r="N154" s="26">
        <f t="shared" si="56"/>
        <v>5.5684336453371461</v>
      </c>
      <c r="O154" s="26">
        <f t="shared" si="56"/>
        <v>9.5031966972521627</v>
      </c>
      <c r="P154" s="26">
        <f t="shared" si="56"/>
        <v>8.6690517460332757</v>
      </c>
      <c r="Q154" s="26">
        <f t="shared" si="56"/>
        <v>9.4872605218740524</v>
      </c>
      <c r="R154" s="26">
        <f t="shared" si="56"/>
        <v>9.1955146826308898</v>
      </c>
      <c r="S154" s="26">
        <f t="shared" si="56"/>
        <v>9.6906744175929891</v>
      </c>
      <c r="T154" s="26">
        <f t="shared" si="56"/>
        <v>10.582710952413743</v>
      </c>
      <c r="U154" s="26">
        <f t="shared" si="56"/>
        <v>10.979680310400923</v>
      </c>
      <c r="V154" s="26">
        <f t="shared" si="56"/>
        <v>10.951181877680138</v>
      </c>
      <c r="W154" s="26">
        <f t="shared" si="56"/>
        <v>10.460180246089998</v>
      </c>
      <c r="X154" s="26">
        <f t="shared" si="56"/>
        <v>9.6257914178393111</v>
      </c>
      <c r="Y154" s="26">
        <f t="shared" si="56"/>
        <v>9.2329646947694268</v>
      </c>
      <c r="Z154" s="26">
        <f t="shared" si="56"/>
        <v>9.4614211517967366</v>
      </c>
      <c r="AA154" s="26">
        <f t="shared" si="56"/>
        <v>9.5031966972521627</v>
      </c>
    </row>
    <row r="155" spans="1:27" ht="15.75" hidden="1" customHeight="1" x14ac:dyDescent="0.3">
      <c r="A155" s="789"/>
      <c r="B155" s="267" t="s">
        <v>8</v>
      </c>
      <c r="C155" s="26">
        <f t="shared" si="52"/>
        <v>0</v>
      </c>
      <c r="D155" s="26">
        <f t="shared" si="53"/>
        <v>0</v>
      </c>
      <c r="E155" s="26">
        <f t="shared" si="56"/>
        <v>0</v>
      </c>
      <c r="F155" s="26">
        <f t="shared" si="56"/>
        <v>0</v>
      </c>
      <c r="G155" s="26">
        <f t="shared" si="56"/>
        <v>0</v>
      </c>
      <c r="H155" s="26">
        <f t="shared" si="56"/>
        <v>0</v>
      </c>
      <c r="I155" s="26">
        <f t="shared" si="56"/>
        <v>0</v>
      </c>
      <c r="J155" s="26">
        <f t="shared" si="56"/>
        <v>0</v>
      </c>
      <c r="K155" s="26">
        <f t="shared" si="56"/>
        <v>0</v>
      </c>
      <c r="L155" s="26">
        <f t="shared" si="56"/>
        <v>0</v>
      </c>
      <c r="M155" s="26">
        <f t="shared" si="56"/>
        <v>8.7023662978009161E-2</v>
      </c>
      <c r="N155" s="26">
        <f t="shared" si="56"/>
        <v>0.63107887413318153</v>
      </c>
      <c r="O155" s="26">
        <f t="shared" si="56"/>
        <v>1.2322647611108846</v>
      </c>
      <c r="P155" s="26">
        <f t="shared" si="56"/>
        <v>1.0367392722041269</v>
      </c>
      <c r="Q155" s="26">
        <f t="shared" si="56"/>
        <v>0.97028542087747982</v>
      </c>
      <c r="R155" s="26">
        <f t="shared" si="56"/>
        <v>0.83073005649505793</v>
      </c>
      <c r="S155" s="26">
        <f t="shared" si="56"/>
        <v>0.90891976268941865</v>
      </c>
      <c r="T155" s="26">
        <f t="shared" si="56"/>
        <v>0.91296675149235407</v>
      </c>
      <c r="U155" s="26">
        <f t="shared" si="56"/>
        <v>0.94069936729860548</v>
      </c>
      <c r="V155" s="26">
        <f t="shared" si="56"/>
        <v>0.95240004540246592</v>
      </c>
      <c r="W155" s="26">
        <f t="shared" si="56"/>
        <v>0.95079308531953111</v>
      </c>
      <c r="X155" s="26">
        <f t="shared" si="56"/>
        <v>0.94260200764925295</v>
      </c>
      <c r="Y155" s="26">
        <f t="shared" si="56"/>
        <v>0.98286361644376463</v>
      </c>
      <c r="Z155" s="26">
        <f t="shared" si="56"/>
        <v>1.0722769432972639</v>
      </c>
      <c r="AA155" s="26">
        <f t="shared" si="56"/>
        <v>1.2322647611108846</v>
      </c>
    </row>
    <row r="156" spans="1:27" ht="15.75" hidden="1" customHeight="1" x14ac:dyDescent="0.3">
      <c r="A156" s="789"/>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hidden="1" customHeight="1" x14ac:dyDescent="0.3">
      <c r="A157" s="789"/>
      <c r="B157" s="262" t="s">
        <v>26</v>
      </c>
      <c r="C157" s="26">
        <f>SUM(C143:C156)</f>
        <v>0</v>
      </c>
      <c r="D157" s="26">
        <f>SUM(D143:D156)</f>
        <v>52.304997752153376</v>
      </c>
      <c r="E157" s="26">
        <f t="shared" ref="E157:AA157" si="57">SUM(E143:E156)</f>
        <v>297.41225122462657</v>
      </c>
      <c r="F157" s="26">
        <f t="shared" si="57"/>
        <v>499.88688489011929</v>
      </c>
      <c r="G157" s="26">
        <f t="shared" si="57"/>
        <v>621.0906237111011</v>
      </c>
      <c r="H157" s="26">
        <f t="shared" si="57"/>
        <v>914.67800677411083</v>
      </c>
      <c r="I157" s="26">
        <f t="shared" si="57"/>
        <v>1797.9035812967049</v>
      </c>
      <c r="J157" s="26">
        <f t="shared" si="57"/>
        <v>1977.9444864601428</v>
      </c>
      <c r="K157" s="26">
        <f t="shared" si="57"/>
        <v>1645.614943833114</v>
      </c>
      <c r="L157" s="26">
        <f t="shared" si="57"/>
        <v>1871.6516604544947</v>
      </c>
      <c r="M157" s="26">
        <f t="shared" si="57"/>
        <v>2182.2700603963012</v>
      </c>
      <c r="N157" s="26">
        <f t="shared" si="57"/>
        <v>3649.3097257765953</v>
      </c>
      <c r="O157" s="26">
        <f t="shared" si="57"/>
        <v>4972.8030441080091</v>
      </c>
      <c r="P157" s="26">
        <f t="shared" si="57"/>
        <v>4149.801538384635</v>
      </c>
      <c r="Q157" s="26">
        <f t="shared" si="57"/>
        <v>3127.4959465405886</v>
      </c>
      <c r="R157" s="26">
        <f t="shared" si="57"/>
        <v>3161.3897393110169</v>
      </c>
      <c r="S157" s="26">
        <f t="shared" si="57"/>
        <v>4728.2375441130007</v>
      </c>
      <c r="T157" s="26">
        <f t="shared" si="57"/>
        <v>10458.740902856996</v>
      </c>
      <c r="U157" s="26">
        <f t="shared" si="57"/>
        <v>13688.640879972801</v>
      </c>
      <c r="V157" s="26">
        <f t="shared" si="57"/>
        <v>12668.321227177912</v>
      </c>
      <c r="W157" s="26">
        <f t="shared" si="57"/>
        <v>6623.3220866569281</v>
      </c>
      <c r="X157" s="26">
        <f t="shared" si="57"/>
        <v>3376.8464053212738</v>
      </c>
      <c r="Y157" s="26">
        <f t="shared" si="57"/>
        <v>2934.8387901745559</v>
      </c>
      <c r="Z157" s="26">
        <f t="shared" si="57"/>
        <v>3285.3343463304391</v>
      </c>
      <c r="AA157" s="26">
        <f t="shared" si="57"/>
        <v>3441.8403911286296</v>
      </c>
    </row>
    <row r="158" spans="1:27" ht="16.5" hidden="1" customHeight="1" thickBot="1" x14ac:dyDescent="0.35">
      <c r="A158" s="790"/>
      <c r="B158" s="150" t="s">
        <v>27</v>
      </c>
      <c r="C158" s="27">
        <f>C157</f>
        <v>0</v>
      </c>
      <c r="D158" s="27">
        <f>C158+D157</f>
        <v>52.304997752153376</v>
      </c>
      <c r="E158" s="27">
        <f t="shared" ref="E158:AA158" si="58">D158+E157</f>
        <v>349.71724897677996</v>
      </c>
      <c r="F158" s="27">
        <f t="shared" si="58"/>
        <v>849.60413386689925</v>
      </c>
      <c r="G158" s="27">
        <f t="shared" si="58"/>
        <v>1470.6947575780005</v>
      </c>
      <c r="H158" s="27">
        <f t="shared" si="58"/>
        <v>2385.3727643521115</v>
      </c>
      <c r="I158" s="27">
        <f t="shared" si="58"/>
        <v>4183.2763456488165</v>
      </c>
      <c r="J158" s="27">
        <f t="shared" si="58"/>
        <v>6161.2208321089593</v>
      </c>
      <c r="K158" s="27">
        <f t="shared" si="58"/>
        <v>7806.8357759420733</v>
      </c>
      <c r="L158" s="27">
        <f t="shared" si="58"/>
        <v>9678.4874363965682</v>
      </c>
      <c r="M158" s="27">
        <f t="shared" si="58"/>
        <v>11860.75749679287</v>
      </c>
      <c r="N158" s="27">
        <f t="shared" si="58"/>
        <v>15510.067222569465</v>
      </c>
      <c r="O158" s="27">
        <f t="shared" si="58"/>
        <v>20482.870266677473</v>
      </c>
      <c r="P158" s="27">
        <f t="shared" si="58"/>
        <v>24632.671805062109</v>
      </c>
      <c r="Q158" s="27">
        <f t="shared" si="58"/>
        <v>27760.167751602698</v>
      </c>
      <c r="R158" s="27">
        <f t="shared" si="58"/>
        <v>30921.557490913714</v>
      </c>
      <c r="S158" s="27">
        <f t="shared" si="58"/>
        <v>35649.795035026713</v>
      </c>
      <c r="T158" s="27">
        <f t="shared" si="58"/>
        <v>46108.535937883709</v>
      </c>
      <c r="U158" s="27">
        <f t="shared" si="58"/>
        <v>59797.176817856511</v>
      </c>
      <c r="V158" s="27">
        <f t="shared" si="58"/>
        <v>72465.498045034416</v>
      </c>
      <c r="W158" s="27">
        <f t="shared" si="58"/>
        <v>79088.820131691347</v>
      </c>
      <c r="X158" s="27">
        <f t="shared" si="58"/>
        <v>82465.666537012614</v>
      </c>
      <c r="Y158" s="27">
        <f t="shared" si="58"/>
        <v>85400.505327187173</v>
      </c>
      <c r="Z158" s="27">
        <f t="shared" si="58"/>
        <v>88685.839673517607</v>
      </c>
      <c r="AA158" s="27">
        <f t="shared" si="58"/>
        <v>92127.680064646236</v>
      </c>
    </row>
    <row r="159" spans="1:27" hidden="1" x14ac:dyDescent="0.3">
      <c r="A159" s="107"/>
      <c r="B159" s="107"/>
      <c r="C159" s="110"/>
      <c r="D159" s="110"/>
      <c r="E159" s="110"/>
      <c r="F159" s="110"/>
      <c r="G159" s="110"/>
      <c r="H159" s="110"/>
      <c r="I159" s="110"/>
      <c r="J159" s="110"/>
      <c r="K159" s="110"/>
      <c r="L159" s="110"/>
      <c r="M159" s="110"/>
      <c r="N159" s="110"/>
    </row>
    <row r="160" spans="1:27" ht="15" hidden="1" thickBot="1" x14ac:dyDescent="0.35">
      <c r="A160" s="107"/>
      <c r="B160" s="107"/>
      <c r="C160" s="110"/>
      <c r="D160" s="110"/>
      <c r="E160" s="110"/>
      <c r="F160" s="110"/>
      <c r="G160" s="110"/>
      <c r="H160" s="110"/>
      <c r="I160" s="110"/>
      <c r="J160" s="110"/>
      <c r="K160" s="110"/>
      <c r="L160" s="110"/>
      <c r="M160" s="110"/>
      <c r="N160" s="110"/>
    </row>
    <row r="161" spans="1:27" ht="16.2" hidden="1" thickBot="1" x14ac:dyDescent="0.35">
      <c r="A161" s="788" t="s">
        <v>133</v>
      </c>
      <c r="B161" s="269" t="s">
        <v>149</v>
      </c>
      <c r="C161" s="158">
        <f>C$4</f>
        <v>44197</v>
      </c>
      <c r="D161" s="158">
        <f t="shared" ref="D161:AA161" si="59">D$4</f>
        <v>44228</v>
      </c>
      <c r="E161" s="158">
        <f t="shared" si="59"/>
        <v>44256</v>
      </c>
      <c r="F161" s="158">
        <f t="shared" si="59"/>
        <v>44287</v>
      </c>
      <c r="G161" s="158">
        <f t="shared" si="59"/>
        <v>44317</v>
      </c>
      <c r="H161" s="158">
        <f t="shared" si="59"/>
        <v>44348</v>
      </c>
      <c r="I161" s="158">
        <f t="shared" si="59"/>
        <v>44378</v>
      </c>
      <c r="J161" s="158">
        <f t="shared" si="59"/>
        <v>44409</v>
      </c>
      <c r="K161" s="158">
        <f t="shared" si="59"/>
        <v>44440</v>
      </c>
      <c r="L161" s="158">
        <f t="shared" si="59"/>
        <v>44470</v>
      </c>
      <c r="M161" s="158">
        <f t="shared" si="59"/>
        <v>44501</v>
      </c>
      <c r="N161" s="158">
        <f t="shared" si="59"/>
        <v>44531</v>
      </c>
      <c r="O161" s="158">
        <f t="shared" si="59"/>
        <v>44562</v>
      </c>
      <c r="P161" s="158">
        <f t="shared" si="59"/>
        <v>44593</v>
      </c>
      <c r="Q161" s="158">
        <f t="shared" si="59"/>
        <v>44621</v>
      </c>
      <c r="R161" s="158">
        <f t="shared" si="59"/>
        <v>44652</v>
      </c>
      <c r="S161" s="158">
        <f t="shared" si="59"/>
        <v>44682</v>
      </c>
      <c r="T161" s="158">
        <f t="shared" si="59"/>
        <v>44713</v>
      </c>
      <c r="U161" s="158">
        <f t="shared" si="59"/>
        <v>44743</v>
      </c>
      <c r="V161" s="158">
        <f t="shared" si="59"/>
        <v>44774</v>
      </c>
      <c r="W161" s="158">
        <f t="shared" si="59"/>
        <v>44805</v>
      </c>
      <c r="X161" s="158">
        <f t="shared" si="59"/>
        <v>44835</v>
      </c>
      <c r="Y161" s="158">
        <f t="shared" si="59"/>
        <v>44866</v>
      </c>
      <c r="Z161" s="158">
        <f t="shared" si="59"/>
        <v>44896</v>
      </c>
      <c r="AA161" s="158">
        <f t="shared" si="59"/>
        <v>44927</v>
      </c>
    </row>
    <row r="162" spans="1:27" hidden="1" x14ac:dyDescent="0.3">
      <c r="A162" s="789"/>
      <c r="B162" s="266" t="s">
        <v>20</v>
      </c>
      <c r="C162" s="26">
        <f>IF(C23=0,0,((C5*0.5)-C41)*C78*C127*C$2)</f>
        <v>0</v>
      </c>
      <c r="D162" s="26">
        <f>IF(D23=0,0,((D5*0.5)+C23-D41)*D78*D127*D$2)</f>
        <v>0</v>
      </c>
      <c r="E162" s="26">
        <f t="shared" ref="E162:AA163" si="60">IF(E23=0,0,((E5*0.5)+D23-E41)*E78*E127*E$2)</f>
        <v>93.74300856984992</v>
      </c>
      <c r="F162" s="26">
        <f t="shared" si="60"/>
        <v>173.92424398178167</v>
      </c>
      <c r="G162" s="26">
        <f t="shared" si="60"/>
        <v>262.96510925159748</v>
      </c>
      <c r="H162" s="26">
        <f t="shared" si="60"/>
        <v>639.70917480438845</v>
      </c>
      <c r="I162" s="26">
        <f t="shared" si="60"/>
        <v>595.51708120444346</v>
      </c>
      <c r="J162" s="26">
        <f t="shared" si="60"/>
        <v>590.60103999196008</v>
      </c>
      <c r="K162" s="26">
        <f t="shared" si="60"/>
        <v>597.5321634536889</v>
      </c>
      <c r="L162" s="26">
        <f t="shared" si="60"/>
        <v>532.63721649743013</v>
      </c>
      <c r="M162" s="26">
        <f t="shared" si="60"/>
        <v>698.98551244191128</v>
      </c>
      <c r="N162" s="26">
        <f t="shared" si="60"/>
        <v>773.60068508396284</v>
      </c>
      <c r="O162" s="26">
        <f t="shared" si="60"/>
        <v>721.15270590832904</v>
      </c>
      <c r="P162" s="26">
        <f t="shared" si="60"/>
        <v>695.91936722270702</v>
      </c>
      <c r="Q162" s="26">
        <f t="shared" si="60"/>
        <v>595.00572765751724</v>
      </c>
      <c r="R162" s="26">
        <f t="shared" si="60"/>
        <v>551.96607686510299</v>
      </c>
      <c r="S162" s="26">
        <f t="shared" si="60"/>
        <v>834.54621611700964</v>
      </c>
      <c r="T162" s="26">
        <f t="shared" si="60"/>
        <v>2030.1813908610532</v>
      </c>
      <c r="U162" s="26">
        <f t="shared" si="60"/>
        <v>1889.9333381780007</v>
      </c>
      <c r="V162" s="26">
        <f t="shared" si="60"/>
        <v>1874.3317870679327</v>
      </c>
      <c r="W162" s="26">
        <f t="shared" si="60"/>
        <v>1896.3284043183651</v>
      </c>
      <c r="X162" s="26">
        <f t="shared" si="60"/>
        <v>906.20259572622831</v>
      </c>
      <c r="Y162" s="26">
        <f t="shared" si="60"/>
        <v>769.93194079207717</v>
      </c>
      <c r="Z162" s="26">
        <f t="shared" si="60"/>
        <v>681.47555528269822</v>
      </c>
      <c r="AA162" s="26">
        <f t="shared" si="60"/>
        <v>548.36360049059897</v>
      </c>
    </row>
    <row r="163" spans="1:27" hidden="1" x14ac:dyDescent="0.3">
      <c r="A163" s="789"/>
      <c r="B163" s="266" t="s">
        <v>0</v>
      </c>
      <c r="C163" s="26">
        <f t="shared" ref="C163:C174" si="61">IF(C24=0,0,((C6*0.5)-C42)*C79*C128*C$2)</f>
        <v>0</v>
      </c>
      <c r="D163" s="26">
        <f t="shared" ref="D163:S174" si="62">IF(D24=0,0,((D6*0.5)+C24-D42)*D79*D128*D$2)</f>
        <v>0</v>
      </c>
      <c r="E163" s="26">
        <f t="shared" si="62"/>
        <v>0</v>
      </c>
      <c r="F163" s="26">
        <f t="shared" si="62"/>
        <v>0</v>
      </c>
      <c r="G163" s="26">
        <f t="shared" si="62"/>
        <v>0</v>
      </c>
      <c r="H163" s="26">
        <f t="shared" si="62"/>
        <v>0</v>
      </c>
      <c r="I163" s="26">
        <f t="shared" si="62"/>
        <v>0</v>
      </c>
      <c r="J163" s="26">
        <f t="shared" si="62"/>
        <v>0</v>
      </c>
      <c r="K163" s="26">
        <f t="shared" si="62"/>
        <v>0</v>
      </c>
      <c r="L163" s="26">
        <f t="shared" si="62"/>
        <v>0</v>
      </c>
      <c r="M163" s="26">
        <f t="shared" si="62"/>
        <v>0</v>
      </c>
      <c r="N163" s="26">
        <f t="shared" si="62"/>
        <v>0</v>
      </c>
      <c r="O163" s="26">
        <f t="shared" si="62"/>
        <v>0</v>
      </c>
      <c r="P163" s="26">
        <f t="shared" si="62"/>
        <v>0</v>
      </c>
      <c r="Q163" s="26">
        <f t="shared" si="62"/>
        <v>0</v>
      </c>
      <c r="R163" s="26">
        <f t="shared" si="62"/>
        <v>0</v>
      </c>
      <c r="S163" s="26">
        <f t="shared" si="62"/>
        <v>0</v>
      </c>
      <c r="T163" s="26">
        <f t="shared" si="60"/>
        <v>0</v>
      </c>
      <c r="U163" s="26">
        <f t="shared" si="60"/>
        <v>0</v>
      </c>
      <c r="V163" s="26">
        <f t="shared" si="60"/>
        <v>0</v>
      </c>
      <c r="W163" s="26">
        <f t="shared" si="60"/>
        <v>0</v>
      </c>
      <c r="X163" s="26">
        <f t="shared" si="60"/>
        <v>0</v>
      </c>
      <c r="Y163" s="26">
        <f t="shared" si="60"/>
        <v>0</v>
      </c>
      <c r="Z163" s="26">
        <f t="shared" si="60"/>
        <v>0</v>
      </c>
      <c r="AA163" s="26">
        <f t="shared" si="60"/>
        <v>0</v>
      </c>
    </row>
    <row r="164" spans="1:27" hidden="1" x14ac:dyDescent="0.3">
      <c r="A164" s="789"/>
      <c r="B164" s="266" t="s">
        <v>21</v>
      </c>
      <c r="C164" s="26">
        <f t="shared" si="61"/>
        <v>0</v>
      </c>
      <c r="D164" s="26">
        <f t="shared" si="62"/>
        <v>0</v>
      </c>
      <c r="E164" s="26">
        <f t="shared" ref="E164:AA167" si="63">IF(E25=0,0,((E7*0.5)+D25-E43)*E80*E129*E$2)</f>
        <v>0</v>
      </c>
      <c r="F164" s="26">
        <f t="shared" si="63"/>
        <v>0</v>
      </c>
      <c r="G164" s="26">
        <f t="shared" si="63"/>
        <v>0</v>
      </c>
      <c r="H164" s="26">
        <f t="shared" si="63"/>
        <v>0</v>
      </c>
      <c r="I164" s="26">
        <f t="shared" si="63"/>
        <v>0</v>
      </c>
      <c r="J164" s="26">
        <f t="shared" si="63"/>
        <v>0</v>
      </c>
      <c r="K164" s="26">
        <f t="shared" si="63"/>
        <v>0</v>
      </c>
      <c r="L164" s="26">
        <f t="shared" si="63"/>
        <v>0</v>
      </c>
      <c r="M164" s="26">
        <f t="shared" si="63"/>
        <v>5.8736078247774264E-2</v>
      </c>
      <c r="N164" s="26">
        <f t="shared" si="63"/>
        <v>0.40641407037788585</v>
      </c>
      <c r="O164" s="26">
        <f t="shared" si="63"/>
        <v>0.45321218551711712</v>
      </c>
      <c r="P164" s="26">
        <f t="shared" si="63"/>
        <v>0.43907401498437626</v>
      </c>
      <c r="Q164" s="26">
        <f t="shared" si="63"/>
        <v>0.60382659563469354</v>
      </c>
      <c r="R164" s="26">
        <f t="shared" si="63"/>
        <v>0.57553282530739158</v>
      </c>
      <c r="S164" s="26">
        <f t="shared" si="63"/>
        <v>0.84307670132572587</v>
      </c>
      <c r="T164" s="26">
        <f t="shared" si="63"/>
        <v>2.1136194260181131</v>
      </c>
      <c r="U164" s="26">
        <f t="shared" si="63"/>
        <v>1.636034908834435</v>
      </c>
      <c r="V164" s="26">
        <f t="shared" si="63"/>
        <v>1.8069818717322581</v>
      </c>
      <c r="W164" s="26">
        <f t="shared" si="63"/>
        <v>1.9249035735626134</v>
      </c>
      <c r="X164" s="26">
        <f t="shared" si="63"/>
        <v>0.92548915259640241</v>
      </c>
      <c r="Y164" s="26">
        <f t="shared" si="63"/>
        <v>0.66337766426724176</v>
      </c>
      <c r="Z164" s="26">
        <f t="shared" si="63"/>
        <v>0.69054512036451199</v>
      </c>
      <c r="AA164" s="26">
        <f t="shared" si="63"/>
        <v>0.45321218551711712</v>
      </c>
    </row>
    <row r="165" spans="1:27" hidden="1" x14ac:dyDescent="0.3">
      <c r="A165" s="789"/>
      <c r="B165" s="266" t="s">
        <v>1</v>
      </c>
      <c r="C165" s="26">
        <f t="shared" si="61"/>
        <v>0</v>
      </c>
      <c r="D165" s="26">
        <f t="shared" si="62"/>
        <v>0</v>
      </c>
      <c r="E165" s="26">
        <f t="shared" si="63"/>
        <v>0</v>
      </c>
      <c r="F165" s="26">
        <f t="shared" si="63"/>
        <v>0</v>
      </c>
      <c r="G165" s="26">
        <f t="shared" si="63"/>
        <v>0</v>
      </c>
      <c r="H165" s="26">
        <f t="shared" si="63"/>
        <v>534.08315677689188</v>
      </c>
      <c r="I165" s="26">
        <f t="shared" si="63"/>
        <v>996.43241056921306</v>
      </c>
      <c r="J165" s="26">
        <f t="shared" si="63"/>
        <v>1085.88090634488</v>
      </c>
      <c r="K165" s="26">
        <f t="shared" si="63"/>
        <v>550.68114959513275</v>
      </c>
      <c r="L165" s="26">
        <f t="shared" si="63"/>
        <v>66.117498529461983</v>
      </c>
      <c r="M165" s="26">
        <f t="shared" si="63"/>
        <v>0</v>
      </c>
      <c r="N165" s="26">
        <f t="shared" si="63"/>
        <v>0</v>
      </c>
      <c r="O165" s="26">
        <f t="shared" si="63"/>
        <v>0</v>
      </c>
      <c r="P165" s="26">
        <f t="shared" si="63"/>
        <v>0</v>
      </c>
      <c r="Q165" s="26">
        <f t="shared" si="63"/>
        <v>0</v>
      </c>
      <c r="R165" s="26">
        <f t="shared" si="63"/>
        <v>368.25005856609215</v>
      </c>
      <c r="S165" s="26">
        <f t="shared" si="63"/>
        <v>2973.7718340635856</v>
      </c>
      <c r="T165" s="26">
        <f t="shared" si="63"/>
        <v>20074.758844484633</v>
      </c>
      <c r="U165" s="26">
        <f t="shared" si="63"/>
        <v>18726.615970929761</v>
      </c>
      <c r="V165" s="26">
        <f t="shared" si="63"/>
        <v>20407.680950150345</v>
      </c>
      <c r="W165" s="26">
        <f t="shared" si="63"/>
        <v>10349.316523142004</v>
      </c>
      <c r="X165" s="26">
        <f t="shared" si="63"/>
        <v>427.10714613777941</v>
      </c>
      <c r="Y165" s="26">
        <f t="shared" si="63"/>
        <v>0</v>
      </c>
      <c r="Z165" s="26">
        <f t="shared" si="63"/>
        <v>0</v>
      </c>
      <c r="AA165" s="26">
        <f t="shared" si="63"/>
        <v>0</v>
      </c>
    </row>
    <row r="166" spans="1:27" hidden="1" x14ac:dyDescent="0.3">
      <c r="A166" s="789"/>
      <c r="B166" s="266" t="s">
        <v>22</v>
      </c>
      <c r="C166" s="26">
        <f t="shared" si="61"/>
        <v>0</v>
      </c>
      <c r="D166" s="26">
        <f t="shared" si="62"/>
        <v>0</v>
      </c>
      <c r="E166" s="26">
        <f t="shared" si="63"/>
        <v>0</v>
      </c>
      <c r="F166" s="26">
        <f t="shared" si="63"/>
        <v>0</v>
      </c>
      <c r="G166" s="26">
        <f t="shared" si="63"/>
        <v>0</v>
      </c>
      <c r="H166" s="26">
        <f t="shared" si="63"/>
        <v>0</v>
      </c>
      <c r="I166" s="26">
        <f t="shared" si="63"/>
        <v>0</v>
      </c>
      <c r="J166" s="26">
        <f t="shared" si="63"/>
        <v>0</v>
      </c>
      <c r="K166" s="26">
        <f t="shared" si="63"/>
        <v>0</v>
      </c>
      <c r="L166" s="26">
        <f t="shared" si="63"/>
        <v>0</v>
      </c>
      <c r="M166" s="26">
        <f t="shared" si="63"/>
        <v>0</v>
      </c>
      <c r="N166" s="26">
        <f t="shared" si="63"/>
        <v>0</v>
      </c>
      <c r="O166" s="26">
        <f t="shared" si="63"/>
        <v>0</v>
      </c>
      <c r="P166" s="26">
        <f t="shared" si="63"/>
        <v>0</v>
      </c>
      <c r="Q166" s="26">
        <f t="shared" si="63"/>
        <v>0</v>
      </c>
      <c r="R166" s="26">
        <f t="shared" si="63"/>
        <v>0</v>
      </c>
      <c r="S166" s="26">
        <f t="shared" si="63"/>
        <v>0</v>
      </c>
      <c r="T166" s="26">
        <f t="shared" si="63"/>
        <v>0</v>
      </c>
      <c r="U166" s="26">
        <f t="shared" si="63"/>
        <v>0</v>
      </c>
      <c r="V166" s="26">
        <f t="shared" si="63"/>
        <v>0</v>
      </c>
      <c r="W166" s="26">
        <f t="shared" si="63"/>
        <v>0</v>
      </c>
      <c r="X166" s="26">
        <f t="shared" si="63"/>
        <v>0</v>
      </c>
      <c r="Y166" s="26">
        <f t="shared" si="63"/>
        <v>0</v>
      </c>
      <c r="Z166" s="26">
        <f t="shared" si="63"/>
        <v>0</v>
      </c>
      <c r="AA166" s="26">
        <f t="shared" si="63"/>
        <v>0</v>
      </c>
    </row>
    <row r="167" spans="1:27" hidden="1" x14ac:dyDescent="0.3">
      <c r="A167" s="789"/>
      <c r="B167" s="267" t="s">
        <v>9</v>
      </c>
      <c r="C167" s="26">
        <f t="shared" si="61"/>
        <v>0</v>
      </c>
      <c r="D167" s="26">
        <f t="shared" si="62"/>
        <v>0</v>
      </c>
      <c r="E167" s="26">
        <f t="shared" si="63"/>
        <v>0</v>
      </c>
      <c r="F167" s="26">
        <f t="shared" si="63"/>
        <v>0</v>
      </c>
      <c r="G167" s="26">
        <f t="shared" si="63"/>
        <v>0</v>
      </c>
      <c r="H167" s="26">
        <f t="shared" si="63"/>
        <v>0</v>
      </c>
      <c r="I167" s="26">
        <f t="shared" si="63"/>
        <v>0</v>
      </c>
      <c r="J167" s="26">
        <f t="shared" si="63"/>
        <v>0</v>
      </c>
      <c r="K167" s="26">
        <f t="shared" si="63"/>
        <v>0</v>
      </c>
      <c r="L167" s="26">
        <f t="shared" si="63"/>
        <v>0</v>
      </c>
      <c r="M167" s="26">
        <f t="shared" si="63"/>
        <v>0</v>
      </c>
      <c r="N167" s="26">
        <f t="shared" si="63"/>
        <v>0</v>
      </c>
      <c r="O167" s="26">
        <f t="shared" si="63"/>
        <v>0</v>
      </c>
      <c r="P167" s="26">
        <f t="shared" si="63"/>
        <v>0</v>
      </c>
      <c r="Q167" s="26">
        <f t="shared" si="63"/>
        <v>0</v>
      </c>
      <c r="R167" s="26">
        <f t="shared" si="63"/>
        <v>0</v>
      </c>
      <c r="S167" s="26">
        <f t="shared" si="63"/>
        <v>0</v>
      </c>
      <c r="T167" s="26">
        <f t="shared" si="63"/>
        <v>0</v>
      </c>
      <c r="U167" s="26">
        <f t="shared" si="63"/>
        <v>0</v>
      </c>
      <c r="V167" s="26">
        <f t="shared" si="63"/>
        <v>0</v>
      </c>
      <c r="W167" s="26">
        <f t="shared" si="63"/>
        <v>0</v>
      </c>
      <c r="X167" s="26">
        <f t="shared" si="63"/>
        <v>0</v>
      </c>
      <c r="Y167" s="26">
        <f t="shared" si="63"/>
        <v>0</v>
      </c>
      <c r="Z167" s="26">
        <f t="shared" si="63"/>
        <v>0</v>
      </c>
      <c r="AA167" s="26">
        <f t="shared" si="63"/>
        <v>0</v>
      </c>
    </row>
    <row r="168" spans="1:27" hidden="1" x14ac:dyDescent="0.3">
      <c r="A168" s="789"/>
      <c r="B168" s="267" t="s">
        <v>3</v>
      </c>
      <c r="C168" s="26">
        <f t="shared" si="61"/>
        <v>0</v>
      </c>
      <c r="D168" s="26">
        <f t="shared" si="62"/>
        <v>0</v>
      </c>
      <c r="E168" s="26">
        <f t="shared" ref="E168:AA171" si="64">IF(E29=0,0,((E11*0.5)+D29-E47)*E84*E133*E$2)</f>
        <v>0</v>
      </c>
      <c r="F168" s="26">
        <f t="shared" si="64"/>
        <v>12.849324685778587</v>
      </c>
      <c r="G168" s="26">
        <f t="shared" si="64"/>
        <v>63.804380440413738</v>
      </c>
      <c r="H168" s="26">
        <f t="shared" si="64"/>
        <v>432.77570710020063</v>
      </c>
      <c r="I168" s="26">
        <f t="shared" si="64"/>
        <v>402.96176396938523</v>
      </c>
      <c r="J168" s="26">
        <f t="shared" si="64"/>
        <v>439.30078603352496</v>
      </c>
      <c r="K168" s="26">
        <f t="shared" si="64"/>
        <v>224.67833841893901</v>
      </c>
      <c r="L168" s="26">
        <f t="shared" si="64"/>
        <v>36.956153273544359</v>
      </c>
      <c r="M168" s="26">
        <f t="shared" si="64"/>
        <v>145.18306274073285</v>
      </c>
      <c r="N168" s="26">
        <f t="shared" si="64"/>
        <v>383.86490856696378</v>
      </c>
      <c r="O168" s="26">
        <f t="shared" si="64"/>
        <v>874.63689079931783</v>
      </c>
      <c r="P168" s="26">
        <f t="shared" si="64"/>
        <v>756.66247723038214</v>
      </c>
      <c r="Q168" s="26">
        <f t="shared" si="64"/>
        <v>442.60419063174965</v>
      </c>
      <c r="R168" s="26">
        <f t="shared" si="64"/>
        <v>209.61584418961863</v>
      </c>
      <c r="S168" s="26">
        <f t="shared" si="64"/>
        <v>487.42959726603613</v>
      </c>
      <c r="T168" s="26">
        <f t="shared" si="64"/>
        <v>3109.0080120038465</v>
      </c>
      <c r="U168" s="26">
        <f t="shared" si="64"/>
        <v>2894.8282728400873</v>
      </c>
      <c r="V168" s="26">
        <f t="shared" si="64"/>
        <v>3155.883384973813</v>
      </c>
      <c r="W168" s="26">
        <f t="shared" si="64"/>
        <v>1614.0618403668</v>
      </c>
      <c r="X168" s="26">
        <f t="shared" si="64"/>
        <v>265.48850763864493</v>
      </c>
      <c r="Y168" s="26">
        <f t="shared" si="64"/>
        <v>642.31306546404517</v>
      </c>
      <c r="Z168" s="26">
        <f t="shared" si="64"/>
        <v>528.7165159024687</v>
      </c>
      <c r="AA168" s="26">
        <f t="shared" si="64"/>
        <v>767.76373622754511</v>
      </c>
    </row>
    <row r="169" spans="1:27" ht="15.75" hidden="1" customHeight="1" x14ac:dyDescent="0.3">
      <c r="A169" s="789"/>
      <c r="B169" s="267" t="s">
        <v>4</v>
      </c>
      <c r="C169" s="26">
        <f t="shared" si="61"/>
        <v>0</v>
      </c>
      <c r="D169" s="26">
        <f t="shared" si="62"/>
        <v>29.527916388951933</v>
      </c>
      <c r="E169" s="26">
        <f t="shared" si="64"/>
        <v>66.270053253089117</v>
      </c>
      <c r="F169" s="26">
        <f t="shared" si="64"/>
        <v>90.912986394374855</v>
      </c>
      <c r="G169" s="26">
        <f t="shared" si="64"/>
        <v>180.1216283654189</v>
      </c>
      <c r="H169" s="26">
        <f t="shared" si="64"/>
        <v>375.02444618994286</v>
      </c>
      <c r="I169" s="26">
        <f t="shared" si="64"/>
        <v>1177.9947287505149</v>
      </c>
      <c r="J169" s="26">
        <f t="shared" si="64"/>
        <v>1549.366261108142</v>
      </c>
      <c r="K169" s="26">
        <f t="shared" si="64"/>
        <v>1664.5808128181793</v>
      </c>
      <c r="L169" s="26">
        <f t="shared" si="64"/>
        <v>1030.0864684378682</v>
      </c>
      <c r="M169" s="26">
        <f t="shared" si="64"/>
        <v>762.70651924446986</v>
      </c>
      <c r="N169" s="26">
        <f t="shared" si="64"/>
        <v>1031.6375076466256</v>
      </c>
      <c r="O169" s="26">
        <f t="shared" si="64"/>
        <v>1271.6919504000612</v>
      </c>
      <c r="P169" s="26">
        <f t="shared" si="64"/>
        <v>979.05934671839896</v>
      </c>
      <c r="Q169" s="26">
        <f t="shared" si="64"/>
        <v>584.90633426129352</v>
      </c>
      <c r="R169" s="26">
        <f t="shared" si="64"/>
        <v>650.4121980174283</v>
      </c>
      <c r="S169" s="26">
        <f t="shared" si="64"/>
        <v>1072.3608844126682</v>
      </c>
      <c r="T169" s="26">
        <f t="shared" si="64"/>
        <v>2102.7853063047369</v>
      </c>
      <c r="U169" s="26">
        <f t="shared" si="64"/>
        <v>2345.0459400877971</v>
      </c>
      <c r="V169" s="26">
        <f t="shared" si="64"/>
        <v>1860.6915154270691</v>
      </c>
      <c r="W169" s="26">
        <f t="shared" si="64"/>
        <v>1968.1814670381843</v>
      </c>
      <c r="X169" s="26">
        <f t="shared" si="64"/>
        <v>1190.3287098799524</v>
      </c>
      <c r="Y169" s="26">
        <f t="shared" si="64"/>
        <v>777.21857674145997</v>
      </c>
      <c r="Z169" s="26">
        <f t="shared" si="64"/>
        <v>705.78214434666847</v>
      </c>
      <c r="AA169" s="26">
        <f t="shared" si="64"/>
        <v>688.98549801557783</v>
      </c>
    </row>
    <row r="170" spans="1:27" hidden="1" x14ac:dyDescent="0.3">
      <c r="A170" s="789"/>
      <c r="B170" s="267" t="s">
        <v>5</v>
      </c>
      <c r="C170" s="26">
        <f t="shared" si="61"/>
        <v>0</v>
      </c>
      <c r="D170" s="26">
        <f t="shared" si="62"/>
        <v>0</v>
      </c>
      <c r="E170" s="26">
        <f t="shared" si="64"/>
        <v>0</v>
      </c>
      <c r="F170" s="26">
        <f t="shared" si="64"/>
        <v>0</v>
      </c>
      <c r="G170" s="26">
        <f t="shared" si="64"/>
        <v>0</v>
      </c>
      <c r="H170" s="26">
        <f t="shared" si="64"/>
        <v>0</v>
      </c>
      <c r="I170" s="26">
        <f t="shared" si="64"/>
        <v>0</v>
      </c>
      <c r="J170" s="26">
        <f t="shared" si="64"/>
        <v>0</v>
      </c>
      <c r="K170" s="26">
        <f t="shared" si="64"/>
        <v>0</v>
      </c>
      <c r="L170" s="26">
        <f t="shared" si="64"/>
        <v>0</v>
      </c>
      <c r="M170" s="26">
        <f t="shared" si="64"/>
        <v>2.9463016234434143</v>
      </c>
      <c r="N170" s="26">
        <f t="shared" si="64"/>
        <v>15.037663389096325</v>
      </c>
      <c r="O170" s="26">
        <f t="shared" si="64"/>
        <v>20.003892218617022</v>
      </c>
      <c r="P170" s="26">
        <f t="shared" si="64"/>
        <v>19.30395032940611</v>
      </c>
      <c r="Q170" s="26">
        <f t="shared" si="64"/>
        <v>21.705361980394294</v>
      </c>
      <c r="R170" s="26">
        <f t="shared" si="64"/>
        <v>20.135307850601386</v>
      </c>
      <c r="S170" s="26">
        <f t="shared" si="64"/>
        <v>30.443619058091606</v>
      </c>
      <c r="T170" s="26">
        <f t="shared" si="64"/>
        <v>74.059492079147844</v>
      </c>
      <c r="U170" s="26">
        <f t="shared" si="64"/>
        <v>68.943348470723208</v>
      </c>
      <c r="V170" s="26">
        <f t="shared" si="64"/>
        <v>68.374215606014772</v>
      </c>
      <c r="W170" s="26">
        <f t="shared" si="64"/>
        <v>69.176635679590333</v>
      </c>
      <c r="X170" s="26">
        <f t="shared" si="64"/>
        <v>33.057589958415235</v>
      </c>
      <c r="Y170" s="26">
        <f t="shared" si="64"/>
        <v>28.086538832074393</v>
      </c>
      <c r="Z170" s="26">
        <f t="shared" si="64"/>
        <v>24.859716336571445</v>
      </c>
      <c r="AA170" s="26">
        <f t="shared" si="64"/>
        <v>20.003892218617022</v>
      </c>
    </row>
    <row r="171" spans="1:27" hidden="1" x14ac:dyDescent="0.3">
      <c r="A171" s="789"/>
      <c r="B171" s="267" t="s">
        <v>23</v>
      </c>
      <c r="C171" s="26">
        <f t="shared" si="61"/>
        <v>0</v>
      </c>
      <c r="D171" s="26">
        <f t="shared" si="62"/>
        <v>0</v>
      </c>
      <c r="E171" s="26">
        <f t="shared" si="64"/>
        <v>0</v>
      </c>
      <c r="F171" s="26">
        <f t="shared" si="64"/>
        <v>0</v>
      </c>
      <c r="G171" s="26">
        <f t="shared" si="64"/>
        <v>0</v>
      </c>
      <c r="H171" s="26">
        <f t="shared" si="64"/>
        <v>0</v>
      </c>
      <c r="I171" s="26">
        <f t="shared" si="64"/>
        <v>0</v>
      </c>
      <c r="J171" s="26">
        <f t="shared" si="64"/>
        <v>0</v>
      </c>
      <c r="K171" s="26">
        <f t="shared" si="64"/>
        <v>0</v>
      </c>
      <c r="L171" s="26">
        <f t="shared" si="64"/>
        <v>0</v>
      </c>
      <c r="M171" s="26">
        <f t="shared" si="64"/>
        <v>0.8689065319965823</v>
      </c>
      <c r="N171" s="26">
        <f t="shared" si="64"/>
        <v>5.112149913305835</v>
      </c>
      <c r="O171" s="26">
        <f t="shared" si="64"/>
        <v>6.9894860698510737</v>
      </c>
      <c r="P171" s="26">
        <f t="shared" si="64"/>
        <v>6.744921960482805</v>
      </c>
      <c r="Q171" s="26">
        <f t="shared" si="64"/>
        <v>7.5839903327338316</v>
      </c>
      <c r="R171" s="26">
        <f t="shared" si="64"/>
        <v>7.0354035202690763</v>
      </c>
      <c r="S171" s="26">
        <f t="shared" si="64"/>
        <v>10.637192452194434</v>
      </c>
      <c r="T171" s="26">
        <f t="shared" si="64"/>
        <v>25.876853492826751</v>
      </c>
      <c r="U171" s="26">
        <f t="shared" si="64"/>
        <v>24.089240657702515</v>
      </c>
      <c r="V171" s="26">
        <f t="shared" si="64"/>
        <v>23.890382046273295</v>
      </c>
      <c r="W171" s="26">
        <f t="shared" si="64"/>
        <v>24.170752679404664</v>
      </c>
      <c r="X171" s="26">
        <f t="shared" si="64"/>
        <v>11.550530366393176</v>
      </c>
      <c r="Y171" s="26">
        <f t="shared" si="64"/>
        <v>9.8136137593470387</v>
      </c>
      <c r="Z171" s="26">
        <f t="shared" si="64"/>
        <v>8.6861416336369395</v>
      </c>
      <c r="AA171" s="26">
        <f t="shared" si="64"/>
        <v>6.9894860698510737</v>
      </c>
    </row>
    <row r="172" spans="1:27" hidden="1" x14ac:dyDescent="0.3">
      <c r="A172" s="789"/>
      <c r="B172" s="267" t="s">
        <v>24</v>
      </c>
      <c r="C172" s="26">
        <f t="shared" si="61"/>
        <v>0</v>
      </c>
      <c r="D172" s="26">
        <f t="shared" si="62"/>
        <v>0</v>
      </c>
      <c r="E172" s="26">
        <f t="shared" ref="E172:AA174" si="65">IF(E33=0,0,((E15*0.5)+D33-E51)*E88*E137*E$2)</f>
        <v>0</v>
      </c>
      <c r="F172" s="26">
        <f t="shared" si="65"/>
        <v>0</v>
      </c>
      <c r="G172" s="26">
        <f t="shared" si="65"/>
        <v>0</v>
      </c>
      <c r="H172" s="26">
        <f t="shared" si="65"/>
        <v>0</v>
      </c>
      <c r="I172" s="26">
        <f t="shared" si="65"/>
        <v>0</v>
      </c>
      <c r="J172" s="26">
        <f t="shared" si="65"/>
        <v>0</v>
      </c>
      <c r="K172" s="26">
        <f t="shared" si="65"/>
        <v>0</v>
      </c>
      <c r="L172" s="26">
        <f t="shared" si="65"/>
        <v>0</v>
      </c>
      <c r="M172" s="26">
        <f t="shared" si="65"/>
        <v>0</v>
      </c>
      <c r="N172" s="26">
        <f t="shared" si="65"/>
        <v>0</v>
      </c>
      <c r="O172" s="26">
        <f t="shared" si="65"/>
        <v>0</v>
      </c>
      <c r="P172" s="26">
        <f t="shared" si="65"/>
        <v>0</v>
      </c>
      <c r="Q172" s="26">
        <f t="shared" si="65"/>
        <v>0</v>
      </c>
      <c r="R172" s="26">
        <f t="shared" si="65"/>
        <v>0</v>
      </c>
      <c r="S172" s="26">
        <f t="shared" si="65"/>
        <v>0</v>
      </c>
      <c r="T172" s="26">
        <f t="shared" si="65"/>
        <v>0</v>
      </c>
      <c r="U172" s="26">
        <f t="shared" si="65"/>
        <v>0</v>
      </c>
      <c r="V172" s="26">
        <f t="shared" si="65"/>
        <v>0</v>
      </c>
      <c r="W172" s="26">
        <f t="shared" si="65"/>
        <v>0</v>
      </c>
      <c r="X172" s="26">
        <f t="shared" si="65"/>
        <v>0</v>
      </c>
      <c r="Y172" s="26">
        <f t="shared" si="65"/>
        <v>0</v>
      </c>
      <c r="Z172" s="26">
        <f t="shared" si="65"/>
        <v>0</v>
      </c>
      <c r="AA172" s="26">
        <f t="shared" si="65"/>
        <v>0</v>
      </c>
    </row>
    <row r="173" spans="1:27" ht="15.75" hidden="1" customHeight="1" x14ac:dyDescent="0.3">
      <c r="A173" s="789"/>
      <c r="B173" s="267" t="s">
        <v>7</v>
      </c>
      <c r="C173" s="26">
        <f t="shared" si="61"/>
        <v>0</v>
      </c>
      <c r="D173" s="26">
        <f t="shared" si="62"/>
        <v>0</v>
      </c>
      <c r="E173" s="26">
        <f t="shared" si="65"/>
        <v>0</v>
      </c>
      <c r="F173" s="26">
        <f t="shared" si="65"/>
        <v>0</v>
      </c>
      <c r="G173" s="26">
        <f t="shared" si="65"/>
        <v>0</v>
      </c>
      <c r="H173" s="26">
        <f t="shared" si="65"/>
        <v>0</v>
      </c>
      <c r="I173" s="26">
        <f t="shared" si="65"/>
        <v>0</v>
      </c>
      <c r="J173" s="26">
        <f t="shared" si="65"/>
        <v>0</v>
      </c>
      <c r="K173" s="26">
        <f t="shared" si="65"/>
        <v>0</v>
      </c>
      <c r="L173" s="26">
        <f t="shared" si="65"/>
        <v>0</v>
      </c>
      <c r="M173" s="26">
        <f t="shared" si="65"/>
        <v>0.46682207004269405</v>
      </c>
      <c r="N173" s="26">
        <f t="shared" si="65"/>
        <v>2.8685978629818294</v>
      </c>
      <c r="O173" s="26">
        <f t="shared" si="65"/>
        <v>3.7863826730684083</v>
      </c>
      <c r="P173" s="26">
        <f t="shared" si="65"/>
        <v>3.6706951763241853</v>
      </c>
      <c r="Q173" s="26">
        <f t="shared" si="65"/>
        <v>4.7103899089755483</v>
      </c>
      <c r="R173" s="26">
        <f t="shared" si="65"/>
        <v>4.5621841552348474</v>
      </c>
      <c r="S173" s="26">
        <f t="shared" si="65"/>
        <v>6.1371658112181944</v>
      </c>
      <c r="T173" s="26">
        <f t="shared" si="65"/>
        <v>16.112588672040843</v>
      </c>
      <c r="U173" s="26">
        <f t="shared" si="65"/>
        <v>13.64605846153858</v>
      </c>
      <c r="V173" s="26">
        <f t="shared" si="65"/>
        <v>14.202646050618863</v>
      </c>
      <c r="W173" s="26">
        <f t="shared" si="65"/>
        <v>14.245907031065833</v>
      </c>
      <c r="X173" s="26">
        <f t="shared" si="65"/>
        <v>6.620153952511961</v>
      </c>
      <c r="Y173" s="26">
        <f t="shared" si="65"/>
        <v>5.2723869841455739</v>
      </c>
      <c r="Z173" s="26">
        <f t="shared" si="65"/>
        <v>4.8740838493320897</v>
      </c>
      <c r="AA173" s="26">
        <f t="shared" si="65"/>
        <v>3.7863826730684083</v>
      </c>
    </row>
    <row r="174" spans="1:27" ht="15.75" hidden="1" customHeight="1" x14ac:dyDescent="0.3">
      <c r="A174" s="789"/>
      <c r="B174" s="267" t="s">
        <v>8</v>
      </c>
      <c r="C174" s="26">
        <f t="shared" si="61"/>
        <v>0</v>
      </c>
      <c r="D174" s="26">
        <f t="shared" si="62"/>
        <v>0</v>
      </c>
      <c r="E174" s="26">
        <f t="shared" si="65"/>
        <v>0</v>
      </c>
      <c r="F174" s="26">
        <f t="shared" si="65"/>
        <v>0</v>
      </c>
      <c r="G174" s="26">
        <f t="shared" si="65"/>
        <v>0</v>
      </c>
      <c r="H174" s="26">
        <f t="shared" si="65"/>
        <v>0</v>
      </c>
      <c r="I174" s="26">
        <f t="shared" si="65"/>
        <v>0</v>
      </c>
      <c r="J174" s="26">
        <f t="shared" si="65"/>
        <v>0</v>
      </c>
      <c r="K174" s="26">
        <f t="shared" si="65"/>
        <v>0</v>
      </c>
      <c r="L174" s="26">
        <f t="shared" si="65"/>
        <v>0</v>
      </c>
      <c r="M174" s="26">
        <f t="shared" si="65"/>
        <v>5.5348517220102367E-2</v>
      </c>
      <c r="N174" s="26">
        <f t="shared" si="65"/>
        <v>0.42921397278218681</v>
      </c>
      <c r="O174" s="26">
        <f t="shared" si="65"/>
        <v>0.48791850401044551</v>
      </c>
      <c r="P174" s="26">
        <f t="shared" si="65"/>
        <v>0.43736481078677492</v>
      </c>
      <c r="Q174" s="26">
        <f t="shared" si="65"/>
        <v>0.58880211750977263</v>
      </c>
      <c r="R174" s="26">
        <f t="shared" si="65"/>
        <v>0.54262544821829006</v>
      </c>
      <c r="S174" s="26">
        <f t="shared" si="65"/>
        <v>0.7546000519184104</v>
      </c>
      <c r="T174" s="26">
        <f t="shared" si="65"/>
        <v>1.933800736300616</v>
      </c>
      <c r="U174" s="26">
        <f t="shared" si="65"/>
        <v>1.3105411877037605</v>
      </c>
      <c r="V174" s="26">
        <f t="shared" si="65"/>
        <v>1.5611573021296929</v>
      </c>
      <c r="W174" s="26">
        <f t="shared" si="65"/>
        <v>1.6864870328889652</v>
      </c>
      <c r="X174" s="26">
        <f t="shared" si="65"/>
        <v>0.88688773494439921</v>
      </c>
      <c r="Y174" s="26">
        <f t="shared" si="65"/>
        <v>0.62511783505937524</v>
      </c>
      <c r="Z174" s="26">
        <f t="shared" si="65"/>
        <v>0.72928482574783671</v>
      </c>
      <c r="AA174" s="26">
        <f t="shared" si="65"/>
        <v>0.48791850401044551</v>
      </c>
    </row>
    <row r="175" spans="1:27" ht="15.75" hidden="1" customHeight="1" x14ac:dyDescent="0.3">
      <c r="A175" s="789"/>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
      <c r="A176" s="789"/>
      <c r="B176" s="262" t="s">
        <v>26</v>
      </c>
      <c r="C176" s="26">
        <f>SUM(C162:C175)</f>
        <v>0</v>
      </c>
      <c r="D176" s="26">
        <f>SUM(D162:D175)</f>
        <v>29.527916388951933</v>
      </c>
      <c r="E176" s="26">
        <f t="shared" ref="E176:AA176" si="66">SUM(E162:E175)</f>
        <v>160.01306182293905</v>
      </c>
      <c r="F176" s="26">
        <f t="shared" si="66"/>
        <v>277.68655506193511</v>
      </c>
      <c r="G176" s="26">
        <f t="shared" si="66"/>
        <v>506.89111805743016</v>
      </c>
      <c r="H176" s="26">
        <f t="shared" si="66"/>
        <v>1981.5924848714239</v>
      </c>
      <c r="I176" s="26">
        <f t="shared" si="66"/>
        <v>3172.9059844935564</v>
      </c>
      <c r="J176" s="26">
        <f t="shared" si="66"/>
        <v>3665.1489934785068</v>
      </c>
      <c r="K176" s="26">
        <f t="shared" si="66"/>
        <v>3037.4724642859401</v>
      </c>
      <c r="L176" s="26">
        <f t="shared" si="66"/>
        <v>1665.7973367383047</v>
      </c>
      <c r="M176" s="26">
        <f t="shared" si="66"/>
        <v>1611.2712092480645</v>
      </c>
      <c r="N176" s="26">
        <f t="shared" si="66"/>
        <v>2212.9571405060969</v>
      </c>
      <c r="O176" s="26">
        <f t="shared" si="66"/>
        <v>2899.2024387587726</v>
      </c>
      <c r="P176" s="26">
        <f t="shared" si="66"/>
        <v>2462.2371974634721</v>
      </c>
      <c r="Q176" s="26">
        <f t="shared" si="66"/>
        <v>1657.7086234858086</v>
      </c>
      <c r="R176" s="26">
        <f t="shared" si="66"/>
        <v>1813.0952314378733</v>
      </c>
      <c r="S176" s="26">
        <f t="shared" si="66"/>
        <v>5416.9241859340491</v>
      </c>
      <c r="T176" s="26">
        <f t="shared" si="66"/>
        <v>27436.829908060605</v>
      </c>
      <c r="U176" s="26">
        <f t="shared" si="66"/>
        <v>25966.048745722146</v>
      </c>
      <c r="V176" s="26">
        <f t="shared" si="66"/>
        <v>27408.423020495931</v>
      </c>
      <c r="W176" s="26">
        <f t="shared" si="66"/>
        <v>15939.092920861865</v>
      </c>
      <c r="X176" s="26">
        <f t="shared" si="66"/>
        <v>2842.1676105474662</v>
      </c>
      <c r="Y176" s="26">
        <f t="shared" si="66"/>
        <v>2233.9246180724758</v>
      </c>
      <c r="Z176" s="26">
        <f t="shared" si="66"/>
        <v>1955.813987297488</v>
      </c>
      <c r="AA176" s="26">
        <f t="shared" si="66"/>
        <v>2036.8337263847859</v>
      </c>
    </row>
    <row r="177" spans="1:27" ht="16.5" hidden="1" customHeight="1" thickBot="1" x14ac:dyDescent="0.35">
      <c r="A177" s="790"/>
      <c r="B177" s="150" t="s">
        <v>27</v>
      </c>
      <c r="C177" s="27">
        <f>C176</f>
        <v>0</v>
      </c>
      <c r="D177" s="27">
        <f>C177+D176</f>
        <v>29.527916388951933</v>
      </c>
      <c r="E177" s="27">
        <f t="shared" ref="E177:AA177" si="67">D177+E176</f>
        <v>189.54097821189097</v>
      </c>
      <c r="F177" s="27">
        <f t="shared" si="67"/>
        <v>467.22753327382611</v>
      </c>
      <c r="G177" s="27">
        <f t="shared" si="67"/>
        <v>974.11865133125627</v>
      </c>
      <c r="H177" s="27">
        <f t="shared" si="67"/>
        <v>2955.7111362026803</v>
      </c>
      <c r="I177" s="27">
        <f t="shared" si="67"/>
        <v>6128.6171206962372</v>
      </c>
      <c r="J177" s="27">
        <f t="shared" si="67"/>
        <v>9793.7661141747449</v>
      </c>
      <c r="K177" s="27">
        <f t="shared" si="67"/>
        <v>12831.238578460685</v>
      </c>
      <c r="L177" s="27">
        <f t="shared" si="67"/>
        <v>14497.035915198991</v>
      </c>
      <c r="M177" s="27">
        <f t="shared" si="67"/>
        <v>16108.307124447056</v>
      </c>
      <c r="N177" s="27">
        <f t="shared" si="67"/>
        <v>18321.264264953152</v>
      </c>
      <c r="O177" s="27">
        <f t="shared" si="67"/>
        <v>21220.466703711925</v>
      </c>
      <c r="P177" s="27">
        <f t="shared" si="67"/>
        <v>23682.703901175399</v>
      </c>
      <c r="Q177" s="27">
        <f t="shared" si="67"/>
        <v>25340.412524661206</v>
      </c>
      <c r="R177" s="27">
        <f t="shared" si="67"/>
        <v>27153.507756099079</v>
      </c>
      <c r="S177" s="27">
        <f t="shared" si="67"/>
        <v>32570.43194203313</v>
      </c>
      <c r="T177" s="27">
        <f t="shared" si="67"/>
        <v>60007.261850093739</v>
      </c>
      <c r="U177" s="27">
        <f t="shared" si="67"/>
        <v>85973.310595815885</v>
      </c>
      <c r="V177" s="27">
        <f t="shared" si="67"/>
        <v>113381.73361631182</v>
      </c>
      <c r="W177" s="27">
        <f t="shared" si="67"/>
        <v>129320.82653717368</v>
      </c>
      <c r="X177" s="27">
        <f t="shared" si="67"/>
        <v>132162.99414772115</v>
      </c>
      <c r="Y177" s="27">
        <f t="shared" si="67"/>
        <v>134396.91876579364</v>
      </c>
      <c r="Z177" s="27">
        <f t="shared" si="67"/>
        <v>136352.73275309114</v>
      </c>
      <c r="AA177" s="27">
        <f t="shared" si="67"/>
        <v>138389.56647947594</v>
      </c>
    </row>
    <row r="178" spans="1:27" s="114" customFormat="1" hidden="1" x14ac:dyDescent="0.3">
      <c r="A178" s="107"/>
      <c r="B178" s="235" t="s">
        <v>134</v>
      </c>
      <c r="C178" s="113">
        <f>C157+C176</f>
        <v>0</v>
      </c>
      <c r="D178" s="113">
        <f t="shared" ref="D178:AA178" si="68">D157+D176</f>
        <v>81.832914141105306</v>
      </c>
      <c r="E178" s="113">
        <f t="shared" si="68"/>
        <v>457.42531304756562</v>
      </c>
      <c r="F178" s="113">
        <f t="shared" si="68"/>
        <v>777.5734399520544</v>
      </c>
      <c r="G178" s="113">
        <f t="shared" si="68"/>
        <v>1127.9817417685313</v>
      </c>
      <c r="H178" s="113">
        <f t="shared" si="68"/>
        <v>2896.270491645535</v>
      </c>
      <c r="I178" s="113">
        <f t="shared" si="68"/>
        <v>4970.8095657902613</v>
      </c>
      <c r="J178" s="113">
        <f t="shared" si="68"/>
        <v>5643.0934799386496</v>
      </c>
      <c r="K178" s="113">
        <f t="shared" si="68"/>
        <v>4683.0874081190541</v>
      </c>
      <c r="L178" s="113">
        <f t="shared" si="68"/>
        <v>3537.4489971927997</v>
      </c>
      <c r="M178" s="113">
        <f t="shared" si="68"/>
        <v>3793.5412696443655</v>
      </c>
      <c r="N178" s="113">
        <f t="shared" si="68"/>
        <v>5862.2668662826927</v>
      </c>
      <c r="O178" s="113">
        <f t="shared" si="68"/>
        <v>7872.0054828667817</v>
      </c>
      <c r="P178" s="113">
        <f t="shared" si="68"/>
        <v>6612.0387358481075</v>
      </c>
      <c r="Q178" s="113">
        <f t="shared" si="68"/>
        <v>4785.2045700263971</v>
      </c>
      <c r="R178" s="113">
        <f t="shared" si="68"/>
        <v>4974.4849707488902</v>
      </c>
      <c r="S178" s="113">
        <f t="shared" si="68"/>
        <v>10145.16173004705</v>
      </c>
      <c r="T178" s="113">
        <f t="shared" si="68"/>
        <v>37895.570810917605</v>
      </c>
      <c r="U178" s="113">
        <f t="shared" si="68"/>
        <v>39654.689625694948</v>
      </c>
      <c r="V178" s="113">
        <f t="shared" si="68"/>
        <v>40076.744247673843</v>
      </c>
      <c r="W178" s="113">
        <f t="shared" si="68"/>
        <v>22562.415007518794</v>
      </c>
      <c r="X178" s="113">
        <f t="shared" si="68"/>
        <v>6219.01401586874</v>
      </c>
      <c r="Y178" s="113">
        <f t="shared" si="68"/>
        <v>5168.7634082470322</v>
      </c>
      <c r="Z178" s="113">
        <f t="shared" si="68"/>
        <v>5241.1483336279271</v>
      </c>
      <c r="AA178" s="113">
        <f t="shared" si="68"/>
        <v>5478.6741175134157</v>
      </c>
    </row>
    <row r="179" spans="1:27" hidden="1" x14ac:dyDescent="0.3">
      <c r="A179" s="107"/>
      <c r="B179" s="236" t="s">
        <v>196</v>
      </c>
      <c r="C179" s="110">
        <f>C178-C73</f>
        <v>0</v>
      </c>
      <c r="D179" s="110">
        <f t="shared" ref="D179:AA179" si="69">D178-D73</f>
        <v>-2.4593332754818675E-4</v>
      </c>
      <c r="E179" s="110">
        <f t="shared" si="69"/>
        <v>-1.6995600871041461E-3</v>
      </c>
      <c r="F179" s="110">
        <f t="shared" si="69"/>
        <v>-2.690875199959919E-3</v>
      </c>
      <c r="G179" s="110">
        <f t="shared" si="69"/>
        <v>-1.1463946026651683E-2</v>
      </c>
      <c r="H179" s="110">
        <f t="shared" si="69"/>
        <v>4.8436217998641951E-3</v>
      </c>
      <c r="I179" s="110">
        <f t="shared" si="69"/>
        <v>-1.374399177802843E-2</v>
      </c>
      <c r="J179" s="110">
        <f t="shared" si="69"/>
        <v>-3.4304057053304859E-3</v>
      </c>
      <c r="K179" s="110">
        <f t="shared" si="69"/>
        <v>1.9730847357095627E-2</v>
      </c>
      <c r="L179" s="110">
        <f t="shared" si="69"/>
        <v>1.2973532437172253E-2</v>
      </c>
      <c r="M179" s="110">
        <f t="shared" si="69"/>
        <v>-1.5611141449426214E-2</v>
      </c>
      <c r="N179" s="110">
        <f t="shared" si="69"/>
        <v>-8.8060518573911395E-3</v>
      </c>
      <c r="O179" s="110">
        <f t="shared" si="69"/>
        <v>3.0620427217399993E-2</v>
      </c>
      <c r="P179" s="110">
        <f t="shared" si="69"/>
        <v>1.4442596555454656E-2</v>
      </c>
      <c r="Q179" s="110">
        <f t="shared" si="69"/>
        <v>-7.2992592877199058E-3</v>
      </c>
      <c r="R179" s="110">
        <f t="shared" si="69"/>
        <v>1.6074863669018669E-2</v>
      </c>
      <c r="S179" s="110">
        <f t="shared" si="69"/>
        <v>-4.9310719865388819E-2</v>
      </c>
      <c r="T179" s="110">
        <f t="shared" si="69"/>
        <v>-3.2721068455430213E-2</v>
      </c>
      <c r="U179" s="110">
        <f t="shared" si="69"/>
        <v>-3.737918001570506E-2</v>
      </c>
      <c r="V179" s="110">
        <f t="shared" si="69"/>
        <v>0.17433641579555115</v>
      </c>
      <c r="W179" s="110">
        <f t="shared" si="69"/>
        <v>7.0469745205627987E-2</v>
      </c>
      <c r="X179" s="110">
        <f t="shared" si="69"/>
        <v>1.3186219977797009E-2</v>
      </c>
      <c r="Y179" s="110">
        <f t="shared" si="69"/>
        <v>-2.0372340525682375E-2</v>
      </c>
      <c r="Z179" s="110">
        <f t="shared" si="69"/>
        <v>4.2024294671136886E-3</v>
      </c>
      <c r="AA179" s="110">
        <f t="shared" si="69"/>
        <v>2.2310807523354015E-2</v>
      </c>
    </row>
    <row r="180" spans="1:27" ht="15" hidden="1" thickBot="1" x14ac:dyDescent="0.35">
      <c r="A180" s="107"/>
      <c r="B180" s="107"/>
      <c r="C180" s="110"/>
      <c r="D180" s="110"/>
      <c r="E180" s="110"/>
      <c r="F180" s="110"/>
      <c r="G180" s="110"/>
      <c r="H180" s="110"/>
      <c r="I180" s="110"/>
      <c r="J180" s="110"/>
      <c r="K180" s="110"/>
      <c r="L180" s="110"/>
      <c r="M180" s="110"/>
      <c r="N180" s="110"/>
    </row>
    <row r="181" spans="1:27" ht="15" hidden="1" thickBot="1" x14ac:dyDescent="0.35">
      <c r="A181" s="107"/>
      <c r="B181" s="287" t="s">
        <v>39</v>
      </c>
      <c r="C181" s="158">
        <f>C$4</f>
        <v>44197</v>
      </c>
      <c r="D181" s="158">
        <f t="shared" ref="D181:AA181" si="70">D$4</f>
        <v>44228</v>
      </c>
      <c r="E181" s="158">
        <f t="shared" si="70"/>
        <v>44256</v>
      </c>
      <c r="F181" s="158">
        <f t="shared" si="70"/>
        <v>44287</v>
      </c>
      <c r="G181" s="158">
        <f t="shared" si="70"/>
        <v>44317</v>
      </c>
      <c r="H181" s="158">
        <f t="shared" si="70"/>
        <v>44348</v>
      </c>
      <c r="I181" s="158">
        <f t="shared" si="70"/>
        <v>44378</v>
      </c>
      <c r="J181" s="158">
        <f t="shared" si="70"/>
        <v>44409</v>
      </c>
      <c r="K181" s="158">
        <f t="shared" si="70"/>
        <v>44440</v>
      </c>
      <c r="L181" s="158">
        <f t="shared" si="70"/>
        <v>44470</v>
      </c>
      <c r="M181" s="158">
        <f t="shared" si="70"/>
        <v>44501</v>
      </c>
      <c r="N181" s="158">
        <f t="shared" si="70"/>
        <v>44531</v>
      </c>
      <c r="O181" s="158">
        <f t="shared" si="70"/>
        <v>44562</v>
      </c>
      <c r="P181" s="158">
        <f t="shared" si="70"/>
        <v>44593</v>
      </c>
      <c r="Q181" s="158">
        <f t="shared" si="70"/>
        <v>44621</v>
      </c>
      <c r="R181" s="158">
        <f t="shared" si="70"/>
        <v>44652</v>
      </c>
      <c r="S181" s="158">
        <f t="shared" si="70"/>
        <v>44682</v>
      </c>
      <c r="T181" s="158">
        <f t="shared" si="70"/>
        <v>44713</v>
      </c>
      <c r="U181" s="158">
        <f t="shared" si="70"/>
        <v>44743</v>
      </c>
      <c r="V181" s="158">
        <f t="shared" si="70"/>
        <v>44774</v>
      </c>
      <c r="W181" s="158">
        <f t="shared" si="70"/>
        <v>44805</v>
      </c>
      <c r="X181" s="158">
        <f t="shared" si="70"/>
        <v>44835</v>
      </c>
      <c r="Y181" s="158">
        <f t="shared" si="70"/>
        <v>44866</v>
      </c>
      <c r="Z181" s="158">
        <f t="shared" si="70"/>
        <v>44896</v>
      </c>
      <c r="AA181" s="158">
        <f t="shared" si="70"/>
        <v>44927</v>
      </c>
    </row>
    <row r="182" spans="1:27" hidden="1" x14ac:dyDescent="0.3">
      <c r="A182" s="107"/>
      <c r="B182" s="278" t="s">
        <v>135</v>
      </c>
      <c r="C182" s="122">
        <f>C157*'YTD PROGRAM SUMMARY'!C47</f>
        <v>0</v>
      </c>
      <c r="D182" s="122">
        <f>D157*'YTD PROGRAM SUMMARY'!D47</f>
        <v>52.304997752153376</v>
      </c>
      <c r="E182" s="122">
        <f>E157*'YTD PROGRAM SUMMARY'!E47</f>
        <v>3.5656710877950677</v>
      </c>
      <c r="F182" s="122">
        <f>F157*'YTD PROGRAM SUMMARY'!F47</f>
        <v>499.88688489011929</v>
      </c>
      <c r="G182" s="122">
        <f>G157*'YTD PROGRAM SUMMARY'!G47</f>
        <v>0</v>
      </c>
      <c r="H182" s="122">
        <f>H157*'YTD PROGRAM SUMMARY'!H47</f>
        <v>90.889341225771702</v>
      </c>
      <c r="I182" s="122">
        <f>I157*'YTD PROGRAM SUMMARY'!I47</f>
        <v>0</v>
      </c>
      <c r="J182" s="122">
        <f>J157*'YTD PROGRAM SUMMARY'!J47</f>
        <v>0</v>
      </c>
      <c r="K182" s="122">
        <f>K157*'YTD PROGRAM SUMMARY'!K47</f>
        <v>0</v>
      </c>
      <c r="L182" s="122">
        <f>L157*'YTD PROGRAM SUMMARY'!L47</f>
        <v>0</v>
      </c>
      <c r="M182" s="122">
        <f>M157*'YTD PROGRAM SUMMARY'!M47</f>
        <v>0</v>
      </c>
      <c r="N182" s="122">
        <f>N157*'YTD PROGRAM SUMMARY'!N47</f>
        <v>0</v>
      </c>
      <c r="O182" s="244">
        <f>O157*'YTD PROGRAM SUMMARY'!O47</f>
        <v>0</v>
      </c>
      <c r="P182" s="244">
        <f>P157*'YTD PROGRAM SUMMARY'!P47</f>
        <v>0</v>
      </c>
      <c r="Q182" s="244">
        <f>Q157*'YTD PROGRAM SUMMARY'!Q47</f>
        <v>0</v>
      </c>
      <c r="R182" s="244">
        <f>R157*'YTD PROGRAM SUMMARY'!R47</f>
        <v>0</v>
      </c>
      <c r="S182" s="244">
        <f>S157*'YTD PROGRAM SUMMARY'!S47</f>
        <v>0</v>
      </c>
      <c r="T182" s="244">
        <f>T157*'YTD PROGRAM SUMMARY'!T47</f>
        <v>0</v>
      </c>
      <c r="U182" s="244">
        <f>U157*'YTD PROGRAM SUMMARY'!U47</f>
        <v>0</v>
      </c>
      <c r="V182" s="244">
        <f>V157*'YTD PROGRAM SUMMARY'!V47</f>
        <v>0</v>
      </c>
      <c r="W182" s="244">
        <f>W157*'YTD PROGRAM SUMMARY'!W47</f>
        <v>0</v>
      </c>
      <c r="X182" s="244">
        <f>X157*'YTD PROGRAM SUMMARY'!X47</f>
        <v>0</v>
      </c>
      <c r="Y182" s="244">
        <f>Y157*'YTD PROGRAM SUMMARY'!Y47</f>
        <v>0</v>
      </c>
      <c r="Z182" s="244">
        <f>Z157*'YTD PROGRAM SUMMARY'!Z47</f>
        <v>0</v>
      </c>
      <c r="AA182" s="244">
        <f>AA157*'YTD PROGRAM SUMMARY'!AA47</f>
        <v>0</v>
      </c>
    </row>
    <row r="183" spans="1:27" ht="15" hidden="1" thickBot="1" x14ac:dyDescent="0.35">
      <c r="A183" s="107"/>
      <c r="B183" s="268" t="s">
        <v>136</v>
      </c>
      <c r="C183" s="115">
        <f>C176*'YTD PROGRAM SUMMARY'!C47</f>
        <v>0</v>
      </c>
      <c r="D183" s="115">
        <f>D176*'YTD PROGRAM SUMMARY'!D47</f>
        <v>29.527916388951933</v>
      </c>
      <c r="E183" s="115">
        <f>E176*'YTD PROGRAM SUMMARY'!E47</f>
        <v>1.9183942351476846</v>
      </c>
      <c r="F183" s="115">
        <f>F176*'YTD PROGRAM SUMMARY'!F47</f>
        <v>277.68655506193511</v>
      </c>
      <c r="G183" s="115">
        <f>G176*'YTD PROGRAM SUMMARY'!G47</f>
        <v>0</v>
      </c>
      <c r="H183" s="115">
        <f>H176*'YTD PROGRAM SUMMARY'!H47</f>
        <v>196.90605239662514</v>
      </c>
      <c r="I183" s="115">
        <f>I176*'YTD PROGRAM SUMMARY'!I47</f>
        <v>0</v>
      </c>
      <c r="J183" s="115">
        <f>J176*'YTD PROGRAM SUMMARY'!J47</f>
        <v>0</v>
      </c>
      <c r="K183" s="115">
        <f>K176*'YTD PROGRAM SUMMARY'!K47</f>
        <v>0</v>
      </c>
      <c r="L183" s="115">
        <f>L176*'YTD PROGRAM SUMMARY'!L47</f>
        <v>0</v>
      </c>
      <c r="M183" s="115">
        <f>M176*'YTD PROGRAM SUMMARY'!M47</f>
        <v>0</v>
      </c>
      <c r="N183" s="115">
        <f>N176*'YTD PROGRAM SUMMARY'!N47</f>
        <v>0</v>
      </c>
      <c r="O183" s="238">
        <f>O176*'YTD PROGRAM SUMMARY'!O47</f>
        <v>0</v>
      </c>
      <c r="P183" s="238">
        <f>P176*'YTD PROGRAM SUMMARY'!P47</f>
        <v>0</v>
      </c>
      <c r="Q183" s="238">
        <f>Q176*'YTD PROGRAM SUMMARY'!Q47</f>
        <v>0</v>
      </c>
      <c r="R183" s="238">
        <f>R176*'YTD PROGRAM SUMMARY'!R47</f>
        <v>0</v>
      </c>
      <c r="S183" s="238">
        <f>S176*'YTD PROGRAM SUMMARY'!S47</f>
        <v>0</v>
      </c>
      <c r="T183" s="238">
        <f>T176*'YTD PROGRAM SUMMARY'!T47</f>
        <v>0</v>
      </c>
      <c r="U183" s="238">
        <f>U176*'YTD PROGRAM SUMMARY'!U47</f>
        <v>0</v>
      </c>
      <c r="V183" s="238">
        <f>V176*'YTD PROGRAM SUMMARY'!V47</f>
        <v>0</v>
      </c>
      <c r="W183" s="238">
        <f>W176*'YTD PROGRAM SUMMARY'!W47</f>
        <v>0</v>
      </c>
      <c r="X183" s="238">
        <f>X176*'YTD PROGRAM SUMMARY'!X47</f>
        <v>0</v>
      </c>
      <c r="Y183" s="238">
        <f>Y176*'YTD PROGRAM SUMMARY'!Y47</f>
        <v>0</v>
      </c>
      <c r="Z183" s="238">
        <f>Z176*'YTD PROGRAM SUMMARY'!Z47</f>
        <v>0</v>
      </c>
      <c r="AA183" s="238">
        <f>AA176*'YTD PROGRAM SUMMARY'!AA47</f>
        <v>0</v>
      </c>
    </row>
    <row r="184" spans="1:27" hidden="1" x14ac:dyDescent="0.3">
      <c r="A184" s="107"/>
      <c r="B184" s="278" t="s">
        <v>137</v>
      </c>
      <c r="C184" s="116">
        <f>IFERROR(C182/C73,0)</f>
        <v>0</v>
      </c>
      <c r="D184" s="116">
        <f t="shared" ref="D184:N184" si="71">IFERROR(D182/D73,0)</f>
        <v>0.63916629523506618</v>
      </c>
      <c r="E184" s="116">
        <f t="shared" si="71"/>
        <v>7.7950601724814149E-3</v>
      </c>
      <c r="F184" s="116">
        <f t="shared" si="71"/>
        <v>0.64287838202838776</v>
      </c>
      <c r="G184" s="116">
        <f t="shared" si="71"/>
        <v>0</v>
      </c>
      <c r="H184" s="116">
        <f t="shared" si="71"/>
        <v>3.1381562422559538E-2</v>
      </c>
      <c r="I184" s="116">
        <f t="shared" si="71"/>
        <v>0</v>
      </c>
      <c r="J184" s="116">
        <f t="shared" si="71"/>
        <v>0</v>
      </c>
      <c r="K184" s="116">
        <f t="shared" si="71"/>
        <v>0</v>
      </c>
      <c r="L184" s="116">
        <f t="shared" si="71"/>
        <v>0</v>
      </c>
      <c r="M184" s="116">
        <f t="shared" si="71"/>
        <v>0</v>
      </c>
      <c r="N184" s="116">
        <f t="shared" si="71"/>
        <v>0</v>
      </c>
      <c r="O184" s="239">
        <f t="shared" ref="O184:AA184" si="72">IFERROR(O182/O73,0)</f>
        <v>0</v>
      </c>
      <c r="P184" s="239">
        <f t="shared" si="72"/>
        <v>0</v>
      </c>
      <c r="Q184" s="239">
        <f t="shared" si="72"/>
        <v>0</v>
      </c>
      <c r="R184" s="239">
        <f t="shared" si="72"/>
        <v>0</v>
      </c>
      <c r="S184" s="239">
        <f t="shared" si="72"/>
        <v>0</v>
      </c>
      <c r="T184" s="239">
        <f t="shared" si="72"/>
        <v>0</v>
      </c>
      <c r="U184" s="239">
        <f t="shared" si="72"/>
        <v>0</v>
      </c>
      <c r="V184" s="239">
        <f t="shared" si="72"/>
        <v>0</v>
      </c>
      <c r="W184" s="239">
        <f t="shared" si="72"/>
        <v>0</v>
      </c>
      <c r="X184" s="239">
        <f t="shared" si="72"/>
        <v>0</v>
      </c>
      <c r="Y184" s="239">
        <f t="shared" si="72"/>
        <v>0</v>
      </c>
      <c r="Z184" s="239">
        <f t="shared" si="72"/>
        <v>0</v>
      </c>
      <c r="AA184" s="239">
        <f t="shared" si="72"/>
        <v>0</v>
      </c>
    </row>
    <row r="185" spans="1:27" ht="15" hidden="1" thickBot="1" x14ac:dyDescent="0.35">
      <c r="A185" s="107"/>
      <c r="B185" s="268" t="s">
        <v>138</v>
      </c>
      <c r="C185" s="117">
        <f>IFERROR(C183/C73,0)</f>
        <v>0</v>
      </c>
      <c r="D185" s="117">
        <f t="shared" ref="D185:N185" si="73">IFERROR(D183/D73,0)</f>
        <v>0.36083069946332602</v>
      </c>
      <c r="E185" s="117">
        <f t="shared" si="73"/>
        <v>4.1938805148640009E-3</v>
      </c>
      <c r="F185" s="117">
        <f t="shared" si="73"/>
        <v>0.35711815737773167</v>
      </c>
      <c r="G185" s="117">
        <f t="shared" si="73"/>
        <v>0</v>
      </c>
      <c r="H185" s="117">
        <f t="shared" si="73"/>
        <v>6.7986185083189404E-2</v>
      </c>
      <c r="I185" s="117">
        <f t="shared" si="73"/>
        <v>0</v>
      </c>
      <c r="J185" s="117">
        <f t="shared" si="73"/>
        <v>0</v>
      </c>
      <c r="K185" s="117">
        <f t="shared" si="73"/>
        <v>0</v>
      </c>
      <c r="L185" s="117">
        <f t="shared" si="73"/>
        <v>0</v>
      </c>
      <c r="M185" s="117">
        <f t="shared" si="73"/>
        <v>0</v>
      </c>
      <c r="N185" s="117">
        <f t="shared" si="73"/>
        <v>0</v>
      </c>
      <c r="O185" s="240">
        <f>IFERROR(O183/O73,0)</f>
        <v>0</v>
      </c>
      <c r="P185" s="240">
        <f t="shared" ref="P185:Z185" si="74">IFERROR(P183/P73,0)</f>
        <v>0</v>
      </c>
      <c r="Q185" s="240">
        <f t="shared" si="74"/>
        <v>0</v>
      </c>
      <c r="R185" s="240">
        <f t="shared" si="74"/>
        <v>0</v>
      </c>
      <c r="S185" s="240">
        <f t="shared" si="74"/>
        <v>0</v>
      </c>
      <c r="T185" s="240">
        <f t="shared" si="74"/>
        <v>0</v>
      </c>
      <c r="U185" s="240">
        <f t="shared" si="74"/>
        <v>0</v>
      </c>
      <c r="V185" s="240">
        <f t="shared" si="74"/>
        <v>0</v>
      </c>
      <c r="W185" s="240">
        <f t="shared" si="74"/>
        <v>0</v>
      </c>
      <c r="X185" s="240">
        <f t="shared" si="74"/>
        <v>0</v>
      </c>
      <c r="Y185" s="240">
        <f t="shared" si="74"/>
        <v>0</v>
      </c>
      <c r="Z185" s="240">
        <f t="shared" si="74"/>
        <v>0</v>
      </c>
      <c r="AA185" s="240">
        <f>IFERROR(AA183/AA73,0)</f>
        <v>0</v>
      </c>
    </row>
    <row r="186" spans="1:27" s="1" customFormat="1" ht="15" hidden="1" thickBot="1" x14ac:dyDescent="0.35">
      <c r="A186" s="118"/>
      <c r="B186" s="288" t="s">
        <v>139</v>
      </c>
      <c r="C186" s="119">
        <f>C184+C185</f>
        <v>0</v>
      </c>
      <c r="D186" s="119">
        <f t="shared" ref="D186:N186" si="75">D184+D185</f>
        <v>0.99999699469839221</v>
      </c>
      <c r="E186" s="120">
        <f t="shared" si="75"/>
        <v>1.1988940687345417E-2</v>
      </c>
      <c r="F186" s="120">
        <f t="shared" si="75"/>
        <v>0.99999653940611943</v>
      </c>
      <c r="G186" s="120">
        <f t="shared" si="75"/>
        <v>0</v>
      </c>
      <c r="H186" s="120">
        <f t="shared" si="75"/>
        <v>9.9367747505748949E-2</v>
      </c>
      <c r="I186" s="120">
        <f t="shared" si="75"/>
        <v>0</v>
      </c>
      <c r="J186" s="120">
        <f t="shared" si="75"/>
        <v>0</v>
      </c>
      <c r="K186" s="120">
        <f t="shared" si="75"/>
        <v>0</v>
      </c>
      <c r="L186" s="120">
        <f t="shared" si="75"/>
        <v>0</v>
      </c>
      <c r="M186" s="121">
        <f t="shared" si="75"/>
        <v>0</v>
      </c>
      <c r="N186" s="121">
        <f t="shared" si="75"/>
        <v>0</v>
      </c>
      <c r="O186" s="241">
        <f>O184+O185</f>
        <v>0</v>
      </c>
      <c r="P186" s="241">
        <f t="shared" ref="P186:Z186" si="76">P184+P185</f>
        <v>0</v>
      </c>
      <c r="Q186" s="242">
        <f t="shared" si="76"/>
        <v>0</v>
      </c>
      <c r="R186" s="242">
        <f t="shared" si="76"/>
        <v>0</v>
      </c>
      <c r="S186" s="242">
        <f t="shared" si="76"/>
        <v>0</v>
      </c>
      <c r="T186" s="242">
        <f t="shared" si="76"/>
        <v>0</v>
      </c>
      <c r="U186" s="242">
        <f t="shared" si="76"/>
        <v>0</v>
      </c>
      <c r="V186" s="242">
        <f t="shared" si="76"/>
        <v>0</v>
      </c>
      <c r="W186" s="242">
        <f t="shared" si="76"/>
        <v>0</v>
      </c>
      <c r="X186" s="242">
        <f t="shared" si="76"/>
        <v>0</v>
      </c>
      <c r="Y186" s="243">
        <f t="shared" si="76"/>
        <v>0</v>
      </c>
      <c r="Z186" s="243">
        <f t="shared" si="76"/>
        <v>0</v>
      </c>
      <c r="AA186" s="241">
        <f>AA184+AA185</f>
        <v>0</v>
      </c>
    </row>
    <row r="187" spans="1:27" ht="15" hidden="1" thickBot="1" x14ac:dyDescent="0.35">
      <c r="A187" s="107"/>
      <c r="B187" s="107"/>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c r="AA187" s="110"/>
    </row>
    <row r="188" spans="1:27" ht="15" hidden="1" thickBot="1" x14ac:dyDescent="0.35">
      <c r="A188" s="107"/>
      <c r="B188" s="287" t="s">
        <v>37</v>
      </c>
      <c r="C188" s="158">
        <f>C$4</f>
        <v>44197</v>
      </c>
      <c r="D188" s="158">
        <f t="shared" ref="D188:AA188" si="77">D$4</f>
        <v>44228</v>
      </c>
      <c r="E188" s="158">
        <f t="shared" si="77"/>
        <v>44256</v>
      </c>
      <c r="F188" s="158">
        <f t="shared" si="77"/>
        <v>44287</v>
      </c>
      <c r="G188" s="158">
        <f t="shared" si="77"/>
        <v>44317</v>
      </c>
      <c r="H188" s="158">
        <f t="shared" si="77"/>
        <v>44348</v>
      </c>
      <c r="I188" s="158">
        <f t="shared" si="77"/>
        <v>44378</v>
      </c>
      <c r="J188" s="158">
        <f t="shared" si="77"/>
        <v>44409</v>
      </c>
      <c r="K188" s="158">
        <f t="shared" si="77"/>
        <v>44440</v>
      </c>
      <c r="L188" s="158">
        <f t="shared" si="77"/>
        <v>44470</v>
      </c>
      <c r="M188" s="158">
        <f t="shared" si="77"/>
        <v>44501</v>
      </c>
      <c r="N188" s="158">
        <f t="shared" si="77"/>
        <v>44531</v>
      </c>
      <c r="O188" s="158">
        <f t="shared" si="77"/>
        <v>44562</v>
      </c>
      <c r="P188" s="158">
        <f t="shared" si="77"/>
        <v>44593</v>
      </c>
      <c r="Q188" s="158">
        <f t="shared" si="77"/>
        <v>44621</v>
      </c>
      <c r="R188" s="158">
        <f t="shared" si="77"/>
        <v>44652</v>
      </c>
      <c r="S188" s="158">
        <f t="shared" si="77"/>
        <v>44682</v>
      </c>
      <c r="T188" s="158">
        <f t="shared" si="77"/>
        <v>44713</v>
      </c>
      <c r="U188" s="158">
        <f t="shared" si="77"/>
        <v>44743</v>
      </c>
      <c r="V188" s="158">
        <f t="shared" si="77"/>
        <v>44774</v>
      </c>
      <c r="W188" s="158">
        <f t="shared" si="77"/>
        <v>44805</v>
      </c>
      <c r="X188" s="158">
        <f t="shared" si="77"/>
        <v>44835</v>
      </c>
      <c r="Y188" s="158">
        <f t="shared" si="77"/>
        <v>44866</v>
      </c>
      <c r="Z188" s="158">
        <f t="shared" si="77"/>
        <v>44896</v>
      </c>
      <c r="AA188" s="158">
        <f t="shared" si="77"/>
        <v>44927</v>
      </c>
    </row>
    <row r="189" spans="1:27" hidden="1" x14ac:dyDescent="0.3">
      <c r="A189" s="107"/>
      <c r="B189" s="278" t="s">
        <v>140</v>
      </c>
      <c r="C189" s="122">
        <f>C157*'YTD PROGRAM SUMMARY'!C48</f>
        <v>0</v>
      </c>
      <c r="D189" s="122">
        <f>D157*'YTD PROGRAM SUMMARY'!D48</f>
        <v>0</v>
      </c>
      <c r="E189" s="122">
        <f>E157*'YTD PROGRAM SUMMARY'!E48</f>
        <v>293.84658013683151</v>
      </c>
      <c r="F189" s="122">
        <f>F157*'YTD PROGRAM SUMMARY'!F48</f>
        <v>0</v>
      </c>
      <c r="G189" s="122">
        <f>G157*'YTD PROGRAM SUMMARY'!G48</f>
        <v>621.0906237111011</v>
      </c>
      <c r="H189" s="122">
        <f>H157*'YTD PROGRAM SUMMARY'!H48</f>
        <v>823.78866554833917</v>
      </c>
      <c r="I189" s="122">
        <f>I157*'YTD PROGRAM SUMMARY'!I48</f>
        <v>1797.9035812967049</v>
      </c>
      <c r="J189" s="122">
        <f>J157*'YTD PROGRAM SUMMARY'!J48</f>
        <v>1977.9444864601428</v>
      </c>
      <c r="K189" s="122">
        <f>K157*'YTD PROGRAM SUMMARY'!K48</f>
        <v>0</v>
      </c>
      <c r="L189" s="122">
        <f>L157*'YTD PROGRAM SUMMARY'!L48</f>
        <v>0</v>
      </c>
      <c r="M189" s="122">
        <f>M157*'YTD PROGRAM SUMMARY'!M48</f>
        <v>0</v>
      </c>
      <c r="N189" s="122">
        <f>N157*'YTD PROGRAM SUMMARY'!N48</f>
        <v>0</v>
      </c>
      <c r="O189" s="244">
        <f>O157*'YTD PROGRAM SUMMARY'!O48</f>
        <v>0</v>
      </c>
      <c r="P189" s="244">
        <f>P157*'YTD PROGRAM SUMMARY'!P48</f>
        <v>0</v>
      </c>
      <c r="Q189" s="244">
        <f>Q157*'YTD PROGRAM SUMMARY'!Q48</f>
        <v>0</v>
      </c>
      <c r="R189" s="244">
        <f>R157*'YTD PROGRAM SUMMARY'!R48</f>
        <v>0</v>
      </c>
      <c r="S189" s="244">
        <f>S157*'YTD PROGRAM SUMMARY'!S48</f>
        <v>0</v>
      </c>
      <c r="T189" s="244">
        <f>T157*'YTD PROGRAM SUMMARY'!T48</f>
        <v>0</v>
      </c>
      <c r="U189" s="244">
        <f>U157*'YTD PROGRAM SUMMARY'!U48</f>
        <v>0</v>
      </c>
      <c r="V189" s="244">
        <f>V157*'YTD PROGRAM SUMMARY'!V48</f>
        <v>0</v>
      </c>
      <c r="W189" s="244">
        <f>W157*'YTD PROGRAM SUMMARY'!W48</f>
        <v>0</v>
      </c>
      <c r="X189" s="244">
        <f>X157*'YTD PROGRAM SUMMARY'!X48</f>
        <v>0</v>
      </c>
      <c r="Y189" s="244">
        <f>Y157*'YTD PROGRAM SUMMARY'!Y48</f>
        <v>0</v>
      </c>
      <c r="Z189" s="244">
        <f>Z157*'YTD PROGRAM SUMMARY'!Z48</f>
        <v>0</v>
      </c>
      <c r="AA189" s="244">
        <f>AA157*'YTD PROGRAM SUMMARY'!AA48</f>
        <v>0</v>
      </c>
    </row>
    <row r="190" spans="1:27" ht="15" hidden="1" thickBot="1" x14ac:dyDescent="0.35">
      <c r="A190" s="107"/>
      <c r="B190" s="268" t="s">
        <v>141</v>
      </c>
      <c r="C190" s="115">
        <f>C176*'YTD PROGRAM SUMMARY'!C48</f>
        <v>0</v>
      </c>
      <c r="D190" s="115">
        <f>D176*'YTD PROGRAM SUMMARY'!D48</f>
        <v>0</v>
      </c>
      <c r="E190" s="115">
        <f>E176*'YTD PROGRAM SUMMARY'!E48</f>
        <v>158.09466758779138</v>
      </c>
      <c r="F190" s="115">
        <f>F176*'YTD PROGRAM SUMMARY'!F48</f>
        <v>0</v>
      </c>
      <c r="G190" s="115">
        <f>G176*'YTD PROGRAM SUMMARY'!G48</f>
        <v>506.89111805743016</v>
      </c>
      <c r="H190" s="115">
        <f>H176*'YTD PROGRAM SUMMARY'!H48</f>
        <v>1784.6864324747989</v>
      </c>
      <c r="I190" s="115">
        <f>I176*'YTD PROGRAM SUMMARY'!I48</f>
        <v>3172.9059844935564</v>
      </c>
      <c r="J190" s="115">
        <f>J176*'YTD PROGRAM SUMMARY'!J48</f>
        <v>3665.1489934785068</v>
      </c>
      <c r="K190" s="115">
        <f>K176*'YTD PROGRAM SUMMARY'!K48</f>
        <v>0</v>
      </c>
      <c r="L190" s="115">
        <f>L176*'YTD PROGRAM SUMMARY'!L48</f>
        <v>0</v>
      </c>
      <c r="M190" s="115">
        <f>M176*'YTD PROGRAM SUMMARY'!M48</f>
        <v>0</v>
      </c>
      <c r="N190" s="115">
        <f>N176*'YTD PROGRAM SUMMARY'!N48</f>
        <v>0</v>
      </c>
      <c r="O190" s="238">
        <f>O176*'YTD PROGRAM SUMMARY'!O48</f>
        <v>0</v>
      </c>
      <c r="P190" s="238">
        <f>P176*'YTD PROGRAM SUMMARY'!P48</f>
        <v>0</v>
      </c>
      <c r="Q190" s="238">
        <f>Q176*'YTD PROGRAM SUMMARY'!Q48</f>
        <v>0</v>
      </c>
      <c r="R190" s="238">
        <f>R176*'YTD PROGRAM SUMMARY'!R48</f>
        <v>0</v>
      </c>
      <c r="S190" s="238">
        <f>S176*'YTD PROGRAM SUMMARY'!S48</f>
        <v>0</v>
      </c>
      <c r="T190" s="238">
        <f>T176*'YTD PROGRAM SUMMARY'!T48</f>
        <v>0</v>
      </c>
      <c r="U190" s="238">
        <f>U176*'YTD PROGRAM SUMMARY'!U48</f>
        <v>0</v>
      </c>
      <c r="V190" s="238">
        <f>V176*'YTD PROGRAM SUMMARY'!V48</f>
        <v>0</v>
      </c>
      <c r="W190" s="238">
        <f>W176*'YTD PROGRAM SUMMARY'!W48</f>
        <v>0</v>
      </c>
      <c r="X190" s="238">
        <f>X176*'YTD PROGRAM SUMMARY'!X48</f>
        <v>0</v>
      </c>
      <c r="Y190" s="238">
        <f>Y176*'YTD PROGRAM SUMMARY'!Y48</f>
        <v>0</v>
      </c>
      <c r="Z190" s="238">
        <f>Z176*'YTD PROGRAM SUMMARY'!Z48</f>
        <v>0</v>
      </c>
      <c r="AA190" s="238">
        <f>AA176*'YTD PROGRAM SUMMARY'!AA48</f>
        <v>0</v>
      </c>
    </row>
    <row r="191" spans="1:27" hidden="1" x14ac:dyDescent="0.3">
      <c r="A191" s="107"/>
      <c r="B191" s="278" t="s">
        <v>142</v>
      </c>
      <c r="C191" s="116">
        <f>IFERROR(C189/C73,0)</f>
        <v>0</v>
      </c>
      <c r="D191" s="116">
        <f t="shared" ref="D191:N191" si="78">IFERROR(D189/D73,0)</f>
        <v>0</v>
      </c>
      <c r="E191" s="116">
        <f t="shared" si="78"/>
        <v>0.64239009074191145</v>
      </c>
      <c r="F191" s="116">
        <f t="shared" si="78"/>
        <v>0</v>
      </c>
      <c r="G191" s="116">
        <f t="shared" si="78"/>
        <v>0.55061557158729013</v>
      </c>
      <c r="H191" s="116">
        <f t="shared" si="78"/>
        <v>0.28443132145369704</v>
      </c>
      <c r="I191" s="116">
        <f t="shared" si="78"/>
        <v>0.36169130730489379</v>
      </c>
      <c r="J191" s="116">
        <f t="shared" si="78"/>
        <v>0.35050691453382182</v>
      </c>
      <c r="K191" s="116">
        <f t="shared" si="78"/>
        <v>0</v>
      </c>
      <c r="L191" s="116">
        <f t="shared" si="78"/>
        <v>0</v>
      </c>
      <c r="M191" s="116">
        <f t="shared" si="78"/>
        <v>0</v>
      </c>
      <c r="N191" s="116">
        <f t="shared" si="78"/>
        <v>0</v>
      </c>
      <c r="O191" s="239">
        <f>IFERROR(O189/O73,0)</f>
        <v>0</v>
      </c>
      <c r="P191" s="239">
        <f t="shared" ref="P191:Y191" si="79">IFERROR(P189/P73,0)</f>
        <v>0</v>
      </c>
      <c r="Q191" s="239">
        <f t="shared" si="79"/>
        <v>0</v>
      </c>
      <c r="R191" s="239">
        <f t="shared" si="79"/>
        <v>0</v>
      </c>
      <c r="S191" s="239">
        <f t="shared" si="79"/>
        <v>0</v>
      </c>
      <c r="T191" s="239">
        <f t="shared" si="79"/>
        <v>0</v>
      </c>
      <c r="U191" s="239">
        <f t="shared" si="79"/>
        <v>0</v>
      </c>
      <c r="V191" s="239">
        <f t="shared" si="79"/>
        <v>0</v>
      </c>
      <c r="W191" s="239">
        <f t="shared" si="79"/>
        <v>0</v>
      </c>
      <c r="X191" s="239">
        <f t="shared" si="79"/>
        <v>0</v>
      </c>
      <c r="Y191" s="239">
        <f t="shared" si="79"/>
        <v>0</v>
      </c>
      <c r="Z191" s="239">
        <f>IFERROR(Z189/Z80,0)</f>
        <v>0</v>
      </c>
      <c r="AA191" s="239">
        <f>IFERROR(AA189/AA73,0)</f>
        <v>0</v>
      </c>
    </row>
    <row r="192" spans="1:27" ht="15" hidden="1" thickBot="1" x14ac:dyDescent="0.35">
      <c r="A192" s="107"/>
      <c r="B192" s="268" t="s">
        <v>143</v>
      </c>
      <c r="C192" s="117">
        <f t="shared" ref="C192" si="80">IFERROR(C190/C73,0)</f>
        <v>0</v>
      </c>
      <c r="D192" s="117">
        <f t="shared" ref="D192:N192" si="81">IFERROR(D190/D73,0)</f>
        <v>0</v>
      </c>
      <c r="E192" s="117">
        <f t="shared" si="81"/>
        <v>0.34561725309255703</v>
      </c>
      <c r="F192" s="117">
        <f t="shared" si="81"/>
        <v>0</v>
      </c>
      <c r="G192" s="117">
        <f t="shared" si="81"/>
        <v>0.44937426527877555</v>
      </c>
      <c r="H192" s="117">
        <f t="shared" si="81"/>
        <v>0.61620260340848865</v>
      </c>
      <c r="I192" s="117">
        <f t="shared" si="81"/>
        <v>0.63830592776243378</v>
      </c>
      <c r="J192" s="117">
        <f t="shared" si="81"/>
        <v>0.64949247757200945</v>
      </c>
      <c r="K192" s="117">
        <f t="shared" si="81"/>
        <v>0</v>
      </c>
      <c r="L192" s="117">
        <f t="shared" si="81"/>
        <v>0</v>
      </c>
      <c r="M192" s="117">
        <f t="shared" si="81"/>
        <v>0</v>
      </c>
      <c r="N192" s="117">
        <f t="shared" si="81"/>
        <v>0</v>
      </c>
      <c r="O192" s="240">
        <f>IFERROR(O190/O73,0)</f>
        <v>0</v>
      </c>
      <c r="P192" s="240">
        <f t="shared" ref="P192:Y192" si="82">IFERROR(P190/P73,0)</f>
        <v>0</v>
      </c>
      <c r="Q192" s="240">
        <f t="shared" si="82"/>
        <v>0</v>
      </c>
      <c r="R192" s="240">
        <f t="shared" si="82"/>
        <v>0</v>
      </c>
      <c r="S192" s="240">
        <f t="shared" si="82"/>
        <v>0</v>
      </c>
      <c r="T192" s="240">
        <f t="shared" si="82"/>
        <v>0</v>
      </c>
      <c r="U192" s="240">
        <f t="shared" si="82"/>
        <v>0</v>
      </c>
      <c r="V192" s="240">
        <f t="shared" si="82"/>
        <v>0</v>
      </c>
      <c r="W192" s="240">
        <f t="shared" si="82"/>
        <v>0</v>
      </c>
      <c r="X192" s="240">
        <f t="shared" si="82"/>
        <v>0</v>
      </c>
      <c r="Y192" s="240">
        <f t="shared" si="82"/>
        <v>0</v>
      </c>
      <c r="Z192" s="240">
        <f>IFERROR(Z190/Z81,0)</f>
        <v>0</v>
      </c>
      <c r="AA192" s="240">
        <f>IFERROR(AA190/AA73,0)</f>
        <v>0</v>
      </c>
    </row>
    <row r="193" spans="1:27" s="1" customFormat="1" ht="15" hidden="1" thickBot="1" x14ac:dyDescent="0.35">
      <c r="A193" s="118"/>
      <c r="B193" s="288" t="s">
        <v>144</v>
      </c>
      <c r="C193" s="119">
        <f>C191+C192</f>
        <v>0</v>
      </c>
      <c r="D193" s="119">
        <f t="shared" ref="D193:N193" si="83">D191+D192</f>
        <v>0</v>
      </c>
      <c r="E193" s="120">
        <f t="shared" si="83"/>
        <v>0.98800734383446853</v>
      </c>
      <c r="F193" s="120">
        <f t="shared" si="83"/>
        <v>0</v>
      </c>
      <c r="G193" s="120">
        <f t="shared" si="83"/>
        <v>0.99998983686606568</v>
      </c>
      <c r="H193" s="120">
        <f t="shared" si="83"/>
        <v>0.90063392486218574</v>
      </c>
      <c r="I193" s="120">
        <f t="shared" si="83"/>
        <v>0.99999723506732763</v>
      </c>
      <c r="J193" s="120">
        <f t="shared" si="83"/>
        <v>0.99999939210583122</v>
      </c>
      <c r="K193" s="120">
        <f t="shared" si="83"/>
        <v>0</v>
      </c>
      <c r="L193" s="120">
        <f t="shared" si="83"/>
        <v>0</v>
      </c>
      <c r="M193" s="121">
        <f t="shared" si="83"/>
        <v>0</v>
      </c>
      <c r="N193" s="121">
        <f t="shared" si="83"/>
        <v>0</v>
      </c>
      <c r="O193" s="241">
        <f>O191+O192</f>
        <v>0</v>
      </c>
      <c r="P193" s="241">
        <f t="shared" ref="P193:X193" si="84">P191+P192</f>
        <v>0</v>
      </c>
      <c r="Q193" s="242">
        <f t="shared" si="84"/>
        <v>0</v>
      </c>
      <c r="R193" s="242">
        <f t="shared" si="84"/>
        <v>0</v>
      </c>
      <c r="S193" s="242">
        <f t="shared" si="84"/>
        <v>0</v>
      </c>
      <c r="T193" s="242">
        <f t="shared" si="84"/>
        <v>0</v>
      </c>
      <c r="U193" s="242">
        <f t="shared" si="84"/>
        <v>0</v>
      </c>
      <c r="V193" s="242">
        <f t="shared" si="84"/>
        <v>0</v>
      </c>
      <c r="W193" s="242">
        <f t="shared" si="84"/>
        <v>0</v>
      </c>
      <c r="X193" s="242">
        <f t="shared" si="84"/>
        <v>0</v>
      </c>
      <c r="Y193" s="243">
        <f>Y191+Y192</f>
        <v>0</v>
      </c>
      <c r="Z193" s="243">
        <f>Z191+Z192</f>
        <v>0</v>
      </c>
      <c r="AA193" s="241">
        <f>AA191+AA192</f>
        <v>0</v>
      </c>
    </row>
    <row r="194" spans="1:27" hidden="1" x14ac:dyDescent="0.3">
      <c r="A194" s="107"/>
      <c r="B194" s="107" t="s">
        <v>145</v>
      </c>
      <c r="C194" s="123">
        <f>C186+C193</f>
        <v>0</v>
      </c>
      <c r="D194" s="123">
        <f t="shared" ref="D194:N194" si="85">D186+D193</f>
        <v>0.99999699469839221</v>
      </c>
      <c r="E194" s="123">
        <f t="shared" si="85"/>
        <v>0.99999628452181399</v>
      </c>
      <c r="F194" s="123">
        <f t="shared" si="85"/>
        <v>0.99999653940611943</v>
      </c>
      <c r="G194" s="123">
        <f t="shared" si="85"/>
        <v>0.99998983686606568</v>
      </c>
      <c r="H194" s="123">
        <f t="shared" si="85"/>
        <v>1.0000016723679348</v>
      </c>
      <c r="I194" s="123">
        <f t="shared" si="85"/>
        <v>0.99999723506732763</v>
      </c>
      <c r="J194" s="123">
        <f t="shared" si="85"/>
        <v>0.99999939210583122</v>
      </c>
      <c r="K194" s="123">
        <f t="shared" si="85"/>
        <v>0</v>
      </c>
      <c r="L194" s="123">
        <f t="shared" si="85"/>
        <v>0</v>
      </c>
      <c r="M194" s="123">
        <f t="shared" si="85"/>
        <v>0</v>
      </c>
      <c r="N194" s="123">
        <f t="shared" si="85"/>
        <v>0</v>
      </c>
      <c r="O194" s="245">
        <f>O186+O193</f>
        <v>0</v>
      </c>
      <c r="P194" s="245">
        <f t="shared" ref="P194:Z194" si="86">P186+P193</f>
        <v>0</v>
      </c>
      <c r="Q194" s="245">
        <f t="shared" si="86"/>
        <v>0</v>
      </c>
      <c r="R194" s="245">
        <f t="shared" si="86"/>
        <v>0</v>
      </c>
      <c r="S194" s="245">
        <f t="shared" si="86"/>
        <v>0</v>
      </c>
      <c r="T194" s="245">
        <f t="shared" si="86"/>
        <v>0</v>
      </c>
      <c r="U194" s="245">
        <f t="shared" si="86"/>
        <v>0</v>
      </c>
      <c r="V194" s="245">
        <f t="shared" si="86"/>
        <v>0</v>
      </c>
      <c r="W194" s="245">
        <f t="shared" si="86"/>
        <v>0</v>
      </c>
      <c r="X194" s="245">
        <f t="shared" si="86"/>
        <v>0</v>
      </c>
      <c r="Y194" s="245">
        <f t="shared" si="86"/>
        <v>0</v>
      </c>
      <c r="Z194" s="245">
        <f t="shared" si="86"/>
        <v>0</v>
      </c>
      <c r="AA194" s="245">
        <f>AA186+AA193</f>
        <v>0</v>
      </c>
    </row>
    <row r="195" spans="1:27" hidden="1" x14ac:dyDescent="0.3">
      <c r="A195" s="107"/>
      <c r="B195" s="107"/>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row>
    <row r="196" spans="1:27" s="114" customFormat="1" hidden="1" x14ac:dyDescent="0.3">
      <c r="A196" s="107"/>
      <c r="B196" s="107" t="s">
        <v>146</v>
      </c>
      <c r="C196" s="124">
        <f t="shared" ref="C196" si="87">SUM(C182:C183)</f>
        <v>0</v>
      </c>
      <c r="D196" s="124">
        <f t="shared" ref="D196:AA196" si="88">SUM(D182:D183)</f>
        <v>81.832914141105306</v>
      </c>
      <c r="E196" s="125">
        <f t="shared" si="88"/>
        <v>5.4840653229427527</v>
      </c>
      <c r="F196" s="125">
        <f t="shared" si="88"/>
        <v>777.5734399520544</v>
      </c>
      <c r="G196" s="125">
        <f t="shared" si="88"/>
        <v>0</v>
      </c>
      <c r="H196" s="125">
        <f t="shared" si="88"/>
        <v>287.79539362239683</v>
      </c>
      <c r="I196" s="125">
        <f t="shared" si="88"/>
        <v>0</v>
      </c>
      <c r="J196" s="125">
        <f t="shared" si="88"/>
        <v>0</v>
      </c>
      <c r="K196" s="125">
        <f t="shared" si="88"/>
        <v>0</v>
      </c>
      <c r="L196" s="125">
        <f t="shared" si="88"/>
        <v>0</v>
      </c>
      <c r="M196" s="126">
        <f t="shared" si="88"/>
        <v>0</v>
      </c>
      <c r="N196" s="126">
        <f t="shared" si="88"/>
        <v>0</v>
      </c>
      <c r="O196" s="251">
        <f t="shared" si="88"/>
        <v>0</v>
      </c>
      <c r="P196" s="251">
        <f t="shared" si="88"/>
        <v>0</v>
      </c>
      <c r="Q196" s="252">
        <f t="shared" si="88"/>
        <v>0</v>
      </c>
      <c r="R196" s="252">
        <f t="shared" si="88"/>
        <v>0</v>
      </c>
      <c r="S196" s="252">
        <f t="shared" si="88"/>
        <v>0</v>
      </c>
      <c r="T196" s="252">
        <f t="shared" si="88"/>
        <v>0</v>
      </c>
      <c r="U196" s="252">
        <f t="shared" si="88"/>
        <v>0</v>
      </c>
      <c r="V196" s="252">
        <f t="shared" si="88"/>
        <v>0</v>
      </c>
      <c r="W196" s="252">
        <f t="shared" si="88"/>
        <v>0</v>
      </c>
      <c r="X196" s="252">
        <f t="shared" si="88"/>
        <v>0</v>
      </c>
      <c r="Y196" s="253">
        <f t="shared" si="88"/>
        <v>0</v>
      </c>
      <c r="Z196" s="253">
        <f t="shared" si="88"/>
        <v>0</v>
      </c>
      <c r="AA196" s="251">
        <f t="shared" si="88"/>
        <v>0</v>
      </c>
    </row>
    <row r="197" spans="1:27" s="114" customFormat="1" hidden="1" x14ac:dyDescent="0.3">
      <c r="A197" s="107"/>
      <c r="B197" s="107" t="s">
        <v>147</v>
      </c>
      <c r="C197" s="124">
        <f t="shared" ref="C197" si="89">SUM(C189:C190)</f>
        <v>0</v>
      </c>
      <c r="D197" s="124">
        <f t="shared" ref="D197:AA197" si="90">SUM(D189:D190)</f>
        <v>0</v>
      </c>
      <c r="E197" s="125">
        <f t="shared" si="90"/>
        <v>451.94124772462288</v>
      </c>
      <c r="F197" s="125">
        <f t="shared" si="90"/>
        <v>0</v>
      </c>
      <c r="G197" s="125">
        <f t="shared" si="90"/>
        <v>1127.9817417685313</v>
      </c>
      <c r="H197" s="125">
        <f t="shared" si="90"/>
        <v>2608.4750980231383</v>
      </c>
      <c r="I197" s="125">
        <f t="shared" si="90"/>
        <v>4970.8095657902613</v>
      </c>
      <c r="J197" s="125">
        <f t="shared" si="90"/>
        <v>5643.0934799386496</v>
      </c>
      <c r="K197" s="125">
        <f t="shared" si="90"/>
        <v>0</v>
      </c>
      <c r="L197" s="125">
        <f t="shared" si="90"/>
        <v>0</v>
      </c>
      <c r="M197" s="126">
        <f t="shared" si="90"/>
        <v>0</v>
      </c>
      <c r="N197" s="126">
        <f t="shared" si="90"/>
        <v>0</v>
      </c>
      <c r="O197" s="251">
        <f t="shared" si="90"/>
        <v>0</v>
      </c>
      <c r="P197" s="251">
        <f t="shared" si="90"/>
        <v>0</v>
      </c>
      <c r="Q197" s="252">
        <f t="shared" si="90"/>
        <v>0</v>
      </c>
      <c r="R197" s="252">
        <f t="shared" si="90"/>
        <v>0</v>
      </c>
      <c r="S197" s="252">
        <f t="shared" si="90"/>
        <v>0</v>
      </c>
      <c r="T197" s="252">
        <f t="shared" si="90"/>
        <v>0</v>
      </c>
      <c r="U197" s="252">
        <f t="shared" si="90"/>
        <v>0</v>
      </c>
      <c r="V197" s="252">
        <f t="shared" si="90"/>
        <v>0</v>
      </c>
      <c r="W197" s="252">
        <f t="shared" si="90"/>
        <v>0</v>
      </c>
      <c r="X197" s="252">
        <f t="shared" si="90"/>
        <v>0</v>
      </c>
      <c r="Y197" s="253">
        <f t="shared" si="90"/>
        <v>0</v>
      </c>
      <c r="Z197" s="253">
        <f t="shared" si="90"/>
        <v>0</v>
      </c>
      <c r="AA197" s="251">
        <f t="shared" si="90"/>
        <v>0</v>
      </c>
    </row>
    <row r="198" spans="1:27" s="114" customFormat="1" hidden="1" x14ac:dyDescent="0.3">
      <c r="A198" s="107"/>
      <c r="B198" s="107" t="s">
        <v>134</v>
      </c>
      <c r="C198" s="127">
        <f t="shared" ref="C198" si="91">SUM(C196:C197)</f>
        <v>0</v>
      </c>
      <c r="D198" s="127">
        <f t="shared" ref="D198:AA198" si="92">SUM(D196:D197)</f>
        <v>81.832914141105306</v>
      </c>
      <c r="E198" s="127">
        <f t="shared" si="92"/>
        <v>457.42531304756562</v>
      </c>
      <c r="F198" s="127">
        <f t="shared" si="92"/>
        <v>777.5734399520544</v>
      </c>
      <c r="G198" s="127">
        <f t="shared" si="92"/>
        <v>1127.9817417685313</v>
      </c>
      <c r="H198" s="127">
        <f t="shared" si="92"/>
        <v>2896.270491645535</v>
      </c>
      <c r="I198" s="127">
        <f t="shared" si="92"/>
        <v>4970.8095657902613</v>
      </c>
      <c r="J198" s="127">
        <f t="shared" si="92"/>
        <v>5643.0934799386496</v>
      </c>
      <c r="K198" s="127">
        <f t="shared" si="92"/>
        <v>0</v>
      </c>
      <c r="L198" s="127">
        <f t="shared" si="92"/>
        <v>0</v>
      </c>
      <c r="M198" s="128">
        <f t="shared" si="92"/>
        <v>0</v>
      </c>
      <c r="N198" s="128">
        <f t="shared" si="92"/>
        <v>0</v>
      </c>
      <c r="O198" s="254">
        <f t="shared" si="92"/>
        <v>0</v>
      </c>
      <c r="P198" s="254">
        <f t="shared" si="92"/>
        <v>0</v>
      </c>
      <c r="Q198" s="254">
        <f t="shared" si="92"/>
        <v>0</v>
      </c>
      <c r="R198" s="254">
        <f t="shared" si="92"/>
        <v>0</v>
      </c>
      <c r="S198" s="254">
        <f t="shared" si="92"/>
        <v>0</v>
      </c>
      <c r="T198" s="254">
        <f t="shared" si="92"/>
        <v>0</v>
      </c>
      <c r="U198" s="254">
        <f t="shared" si="92"/>
        <v>0</v>
      </c>
      <c r="V198" s="254">
        <f t="shared" si="92"/>
        <v>0</v>
      </c>
      <c r="W198" s="254">
        <f t="shared" si="92"/>
        <v>0</v>
      </c>
      <c r="X198" s="254">
        <f t="shared" si="92"/>
        <v>0</v>
      </c>
      <c r="Y198" s="255">
        <f t="shared" si="92"/>
        <v>0</v>
      </c>
      <c r="Z198" s="255">
        <f t="shared" si="92"/>
        <v>0</v>
      </c>
      <c r="AA198" s="254">
        <f t="shared" si="92"/>
        <v>0</v>
      </c>
    </row>
    <row r="199" spans="1:27" hidden="1" x14ac:dyDescent="0.3"/>
  </sheetData>
  <mergeCells count="16">
    <mergeCell ref="A92:A105"/>
    <mergeCell ref="A77:A90"/>
    <mergeCell ref="A4:A19"/>
    <mergeCell ref="A22:A37"/>
    <mergeCell ref="A40:A55"/>
    <mergeCell ref="A58:A74"/>
    <mergeCell ref="A108:A122"/>
    <mergeCell ref="B108:N108"/>
    <mergeCell ref="O108:Z108"/>
    <mergeCell ref="O107:Z107"/>
    <mergeCell ref="C107:N107"/>
    <mergeCell ref="A126:A139"/>
    <mergeCell ref="A142:A158"/>
    <mergeCell ref="A161:A177"/>
    <mergeCell ref="C125:N125"/>
    <mergeCell ref="O125:Z125"/>
  </mergeCells>
  <conditionalFormatting sqref="C178:AA178">
    <cfRule type="expression" dxfId="0" priority="1">
      <formula>$C$178&lt;&gt;$C$73</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C97"/>
  <sheetViews>
    <sheetView topLeftCell="A16" zoomScale="80" zoomScaleNormal="80" workbookViewId="0">
      <pane xSplit="2" topLeftCell="C1" activePane="topRight" state="frozen"/>
      <selection activeCell="K32" sqref="K32"/>
      <selection pane="topRight" activeCell="H59" sqref="H59"/>
    </sheetView>
  </sheetViews>
  <sheetFormatPr defaultRowHeight="14.4" x14ac:dyDescent="0.3"/>
  <cols>
    <col min="1" max="1" width="10.5546875" customWidth="1"/>
    <col min="2" max="2" width="24.88671875" customWidth="1"/>
    <col min="3" max="3" width="15.88671875" bestFit="1" customWidth="1"/>
    <col min="4" max="8" width="13.88671875" customWidth="1"/>
    <col min="9" max="14" width="14.109375" bestFit="1" customWidth="1"/>
    <col min="15" max="27" width="13.88671875" customWidth="1"/>
    <col min="28" max="28" width="10.5546875" bestFit="1" customWidth="1"/>
    <col min="29" max="29" width="10.5546875"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74">
        <f>' 1M - RES'!C2</f>
        <v>0.85</v>
      </c>
      <c r="D2" s="74">
        <f>C2</f>
        <v>0.85</v>
      </c>
      <c r="E2" s="74">
        <f t="shared" ref="E2:AA2" si="0">D2</f>
        <v>0.85</v>
      </c>
      <c r="F2" s="74">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6.5" customHeight="1" thickBot="1" x14ac:dyDescent="0.5">
      <c r="B3" s="76"/>
      <c r="C3" s="828"/>
      <c r="D3" s="828"/>
      <c r="E3" s="828"/>
      <c r="F3" s="828"/>
      <c r="G3" s="828"/>
      <c r="H3" s="828"/>
      <c r="I3" s="828"/>
      <c r="J3" s="828"/>
      <c r="K3" s="828"/>
      <c r="L3" s="828"/>
      <c r="M3" s="828"/>
      <c r="N3" s="828"/>
      <c r="O3" s="828"/>
      <c r="P3" s="28"/>
      <c r="Q3" s="28"/>
      <c r="R3" s="28"/>
      <c r="S3" s="28"/>
      <c r="T3" s="28"/>
      <c r="U3" s="28"/>
      <c r="V3" s="28"/>
      <c r="W3" s="28"/>
      <c r="X3" s="28"/>
      <c r="Y3" s="28"/>
      <c r="Z3" s="28"/>
      <c r="AA3" s="28"/>
    </row>
    <row r="4" spans="1:29" ht="15.75" customHeight="1" thickBot="1" x14ac:dyDescent="0.35">
      <c r="A4" s="779" t="s">
        <v>14</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0</v>
      </c>
      <c r="C5" s="3">
        <f>'RES kWh ENTRY'!C200</f>
        <v>0</v>
      </c>
      <c r="D5" s="3">
        <f>'RES kWh ENTRY'!D200</f>
        <v>0</v>
      </c>
      <c r="E5" s="3">
        <f>'RES kWh ENTRY'!E200</f>
        <v>29939.879999999997</v>
      </c>
      <c r="F5" s="3">
        <f>'RES kWh ENTRY'!F200</f>
        <v>7942.82</v>
      </c>
      <c r="G5" s="3">
        <f>'RES kWh ENTRY'!G200</f>
        <v>9939.9599999999991</v>
      </c>
      <c r="H5" s="3">
        <f>'RES kWh ENTRY'!H200</f>
        <v>75975.44999999975</v>
      </c>
      <c r="I5" s="3">
        <f>'RES kWh ENTRY'!I200</f>
        <v>33886</v>
      </c>
      <c r="J5" s="3">
        <f>'RES kWh ENTRY'!J200</f>
        <v>44535.64</v>
      </c>
      <c r="K5" s="3">
        <f>'RES kWh ENTRY'!K200</f>
        <v>45810.099999999678</v>
      </c>
      <c r="L5" s="3">
        <f>'RES kWh ENTRY'!L200</f>
        <v>57647.5</v>
      </c>
      <c r="M5" s="3">
        <f>'RES kWh ENTRY'!M200</f>
        <v>25.547077760866486</v>
      </c>
      <c r="N5" s="3">
        <f>'RES kWh ENTRY'!N200</f>
        <v>0</v>
      </c>
      <c r="O5" s="170"/>
      <c r="P5" s="170"/>
      <c r="Q5" s="170"/>
      <c r="R5" s="170"/>
      <c r="S5" s="170"/>
      <c r="T5" s="170"/>
      <c r="U5" s="170"/>
      <c r="V5" s="170"/>
      <c r="W5" s="170"/>
      <c r="X5" s="170"/>
      <c r="Y5" s="170"/>
      <c r="Z5" s="170"/>
      <c r="AA5" s="170"/>
    </row>
    <row r="6" spans="1:29" x14ac:dyDescent="0.3">
      <c r="A6" s="780"/>
      <c r="B6" s="12" t="s">
        <v>1</v>
      </c>
      <c r="C6" s="3">
        <f>'RES kWh ENTRY'!C201</f>
        <v>28003.5</v>
      </c>
      <c r="D6" s="3">
        <f>'RES kWh ENTRY'!D201</f>
        <v>41478.86</v>
      </c>
      <c r="E6" s="3">
        <f>'RES kWh ENTRY'!E201</f>
        <v>48797.599999999999</v>
      </c>
      <c r="F6" s="3">
        <f>'RES kWh ENTRY'!F201</f>
        <v>24369.609999999997</v>
      </c>
      <c r="G6" s="3">
        <f>'RES kWh ENTRY'!G201</f>
        <v>28264.62</v>
      </c>
      <c r="H6" s="3">
        <f>'RES kWh ENTRY'!H201</f>
        <v>113427.81200000015</v>
      </c>
      <c r="I6" s="3">
        <f>'RES kWh ENTRY'!I201</f>
        <v>254555.55799999999</v>
      </c>
      <c r="J6" s="3">
        <f>'RES kWh ENTRY'!J201</f>
        <v>190607.87</v>
      </c>
      <c r="K6" s="3">
        <f>'RES kWh ENTRY'!K201</f>
        <v>99449.589999999938</v>
      </c>
      <c r="L6" s="3">
        <f>'RES kWh ENTRY'!L201</f>
        <v>139348.88999999998</v>
      </c>
      <c r="M6" s="3">
        <f>'RES kWh ENTRY'!M201</f>
        <v>2050.141195004072</v>
      </c>
      <c r="N6" s="3">
        <f>'RES kWh ENTRY'!N201</f>
        <v>0</v>
      </c>
      <c r="O6" s="170"/>
      <c r="P6" s="170"/>
      <c r="Q6" s="170"/>
      <c r="R6" s="170"/>
      <c r="S6" s="170"/>
      <c r="T6" s="170"/>
      <c r="U6" s="170"/>
      <c r="V6" s="170"/>
      <c r="W6" s="170"/>
      <c r="X6" s="170"/>
      <c r="Y6" s="170"/>
      <c r="Z6" s="170"/>
      <c r="AA6" s="170"/>
    </row>
    <row r="7" spans="1:29" x14ac:dyDescent="0.3">
      <c r="A7" s="780"/>
      <c r="B7" s="11" t="s">
        <v>2</v>
      </c>
      <c r="C7" s="3">
        <f>'RES kWh ENTRY'!C202</f>
        <v>0</v>
      </c>
      <c r="D7" s="3">
        <f>'RES kWh ENTRY'!D202</f>
        <v>0</v>
      </c>
      <c r="E7" s="3">
        <f>'RES kWh ENTRY'!E202</f>
        <v>0</v>
      </c>
      <c r="F7" s="3">
        <f>'RES kWh ENTRY'!F202</f>
        <v>0</v>
      </c>
      <c r="G7" s="3">
        <f>'RES kWh ENTRY'!G202</f>
        <v>0</v>
      </c>
      <c r="H7" s="3">
        <f>'RES kWh ENTRY'!H202</f>
        <v>0</v>
      </c>
      <c r="I7" s="3">
        <f>'RES kWh ENTRY'!I202</f>
        <v>0</v>
      </c>
      <c r="J7" s="3">
        <f>'RES kWh ENTRY'!J202</f>
        <v>0</v>
      </c>
      <c r="K7" s="3">
        <f>'RES kWh ENTRY'!K202</f>
        <v>0</v>
      </c>
      <c r="L7" s="3">
        <f>'RES kWh ENTRY'!L202</f>
        <v>0</v>
      </c>
      <c r="M7" s="3">
        <f>'RES kWh ENTRY'!M202</f>
        <v>0</v>
      </c>
      <c r="N7" s="3">
        <f>'RES kWh ENTRY'!N202</f>
        <v>0</v>
      </c>
      <c r="O7" s="170"/>
      <c r="P7" s="170"/>
      <c r="Q7" s="170"/>
      <c r="R7" s="170"/>
      <c r="S7" s="170"/>
      <c r="T7" s="170"/>
      <c r="U7" s="170"/>
      <c r="V7" s="170"/>
      <c r="W7" s="170"/>
      <c r="X7" s="170"/>
      <c r="Y7" s="170"/>
      <c r="Z7" s="170"/>
      <c r="AA7" s="170"/>
    </row>
    <row r="8" spans="1:29" x14ac:dyDescent="0.3">
      <c r="A8" s="780"/>
      <c r="B8" s="11" t="s">
        <v>9</v>
      </c>
      <c r="C8" s="3">
        <f>'RES kWh ENTRY'!C203</f>
        <v>154165.50000000012</v>
      </c>
      <c r="D8" s="3">
        <f>'RES kWh ENTRY'!D203</f>
        <v>254773.68</v>
      </c>
      <c r="E8" s="3">
        <f>'RES kWh ENTRY'!E203</f>
        <v>154822.41</v>
      </c>
      <c r="F8" s="3">
        <f>'RES kWh ENTRY'!F203</f>
        <v>13427.14</v>
      </c>
      <c r="G8" s="3">
        <f>'RES kWh ENTRY'!G203</f>
        <v>2853.15</v>
      </c>
      <c r="H8" s="3">
        <f>'RES kWh ENTRY'!H203</f>
        <v>438373.82800000027</v>
      </c>
      <c r="I8" s="3">
        <f>'RES kWh ENTRY'!I203</f>
        <v>835693.28199999989</v>
      </c>
      <c r="J8" s="3">
        <f>'RES kWh ENTRY'!J203</f>
        <v>19834.05</v>
      </c>
      <c r="K8" s="3">
        <f>'RES kWh ENTRY'!K203</f>
        <v>17581.479999999992</v>
      </c>
      <c r="L8" s="3">
        <f>'RES kWh ENTRY'!L203</f>
        <v>621540.9</v>
      </c>
      <c r="M8" s="3">
        <f>'RES kWh ENTRY'!M203</f>
        <v>1780.3962613899882</v>
      </c>
      <c r="N8" s="3">
        <f>'RES kWh ENTRY'!N203</f>
        <v>0</v>
      </c>
      <c r="O8" s="170"/>
      <c r="P8" s="170"/>
      <c r="Q8" s="170"/>
      <c r="R8" s="170"/>
      <c r="S8" s="170"/>
      <c r="T8" s="170"/>
      <c r="U8" s="170"/>
      <c r="V8" s="170"/>
      <c r="W8" s="170"/>
      <c r="X8" s="170"/>
      <c r="Y8" s="170"/>
      <c r="Z8" s="170"/>
      <c r="AA8" s="170"/>
    </row>
    <row r="9" spans="1:29" x14ac:dyDescent="0.3">
      <c r="A9" s="780"/>
      <c r="B9" s="12" t="s">
        <v>3</v>
      </c>
      <c r="C9" s="3">
        <f>'RES kWh ENTRY'!C204</f>
        <v>0</v>
      </c>
      <c r="D9" s="3">
        <f>'RES kWh ENTRY'!D204</f>
        <v>59974.8</v>
      </c>
      <c r="E9" s="3">
        <f>'RES kWh ENTRY'!E204</f>
        <v>80618.36</v>
      </c>
      <c r="F9" s="3">
        <f>'RES kWh ENTRY'!F204</f>
        <v>21516.02</v>
      </c>
      <c r="G9" s="3">
        <f>'RES kWh ENTRY'!G204</f>
        <v>151140.44</v>
      </c>
      <c r="H9" s="3">
        <f>'RES kWh ENTRY'!H204</f>
        <v>110437.31</v>
      </c>
      <c r="I9" s="3">
        <f>'RES kWh ENTRY'!I204</f>
        <v>45327.22</v>
      </c>
      <c r="J9" s="3">
        <f>'RES kWh ENTRY'!J204</f>
        <v>27313.68</v>
      </c>
      <c r="K9" s="3">
        <f>'RES kWh ENTRY'!K204</f>
        <v>15268.320000000002</v>
      </c>
      <c r="L9" s="3">
        <f>'RES kWh ENTRY'!L204</f>
        <v>15268.76</v>
      </c>
      <c r="M9" s="3">
        <f>'RES kWh ENTRY'!M204</f>
        <v>269.90413492255215</v>
      </c>
      <c r="N9" s="3">
        <f>'RES kWh ENTRY'!N204</f>
        <v>0</v>
      </c>
      <c r="O9" s="170"/>
      <c r="P9" s="170"/>
      <c r="Q9" s="170"/>
      <c r="R9" s="170"/>
      <c r="S9" s="170"/>
      <c r="T9" s="170"/>
      <c r="U9" s="170"/>
      <c r="V9" s="170"/>
      <c r="W9" s="170"/>
      <c r="X9" s="170"/>
      <c r="Y9" s="170"/>
      <c r="Z9" s="170"/>
      <c r="AA9" s="170"/>
    </row>
    <row r="10" spans="1:29" x14ac:dyDescent="0.3">
      <c r="A10" s="780"/>
      <c r="B10" s="11" t="s">
        <v>4</v>
      </c>
      <c r="C10" s="3">
        <f>'RES kWh ENTRY'!C205</f>
        <v>5615.1499999999969</v>
      </c>
      <c r="D10" s="3">
        <f>'RES kWh ENTRY'!D205</f>
        <v>224616.16999999998</v>
      </c>
      <c r="E10" s="3">
        <f>'RES kWh ENTRY'!E205</f>
        <v>170790.83000000002</v>
      </c>
      <c r="F10" s="3">
        <f>'RES kWh ENTRY'!F205</f>
        <v>168898.72</v>
      </c>
      <c r="G10" s="3">
        <f>'RES kWh ENTRY'!G205</f>
        <v>168455.78000000003</v>
      </c>
      <c r="H10" s="3">
        <f>'RES kWh ENTRY'!H205</f>
        <v>168297.05999999895</v>
      </c>
      <c r="I10" s="3">
        <f>'RES kWh ENTRY'!I205</f>
        <v>579853.14</v>
      </c>
      <c r="J10" s="3">
        <f>'RES kWh ENTRY'!J205</f>
        <v>419823.32999999996</v>
      </c>
      <c r="K10" s="3">
        <f>'RES kWh ENTRY'!K205</f>
        <v>256981.04999999682</v>
      </c>
      <c r="L10" s="3">
        <f>'RES kWh ENTRY'!L205</f>
        <v>272271.5</v>
      </c>
      <c r="M10" s="3">
        <f>'RES kWh ENTRY'!M205</f>
        <v>385.93349530616302</v>
      </c>
      <c r="N10" s="3">
        <f>'RES kWh ENTRY'!N205</f>
        <v>0</v>
      </c>
      <c r="O10" s="170"/>
      <c r="P10" s="170"/>
      <c r="Q10" s="170"/>
      <c r="R10" s="170"/>
      <c r="S10" s="170"/>
      <c r="T10" s="170"/>
      <c r="U10" s="170"/>
      <c r="V10" s="170"/>
      <c r="W10" s="170"/>
      <c r="X10" s="170"/>
      <c r="Y10" s="170"/>
      <c r="Z10" s="170"/>
      <c r="AA10" s="170"/>
    </row>
    <row r="11" spans="1:29" x14ac:dyDescent="0.3">
      <c r="A11" s="780"/>
      <c r="B11" s="11" t="s">
        <v>5</v>
      </c>
      <c r="C11" s="3">
        <f>'RES kWh ENTRY'!C206</f>
        <v>0</v>
      </c>
      <c r="D11" s="3">
        <f>'RES kWh ENTRY'!D206</f>
        <v>3828.1</v>
      </c>
      <c r="E11" s="3">
        <f>'RES kWh ENTRY'!E206</f>
        <v>1692.9</v>
      </c>
      <c r="F11" s="3">
        <f>'RES kWh ENTRY'!F206</f>
        <v>0</v>
      </c>
      <c r="G11" s="3">
        <f>'RES kWh ENTRY'!G206</f>
        <v>0</v>
      </c>
      <c r="H11" s="3">
        <f>'RES kWh ENTRY'!H206</f>
        <v>22158.420000000049</v>
      </c>
      <c r="I11" s="3">
        <f>'RES kWh ENTRY'!I206</f>
        <v>17402.96</v>
      </c>
      <c r="J11" s="3">
        <f>'RES kWh ENTRY'!J206</f>
        <v>23473.759999999998</v>
      </c>
      <c r="K11" s="3">
        <f>'RES kWh ENTRY'!K206</f>
        <v>34020.440000000068</v>
      </c>
      <c r="L11" s="3">
        <f>'RES kWh ENTRY'!L206</f>
        <v>37757.18</v>
      </c>
      <c r="M11" s="3">
        <f>'RES kWh ENTRY'!M206</f>
        <v>48.057040941370076</v>
      </c>
      <c r="N11" s="3">
        <f>'RES kWh ENTRY'!N206</f>
        <v>0</v>
      </c>
      <c r="O11" s="170"/>
      <c r="P11" s="170"/>
      <c r="Q11" s="170"/>
      <c r="R11" s="170"/>
      <c r="S11" s="170"/>
      <c r="T11" s="170"/>
      <c r="U11" s="170"/>
      <c r="V11" s="170"/>
      <c r="W11" s="170"/>
      <c r="X11" s="170"/>
      <c r="Y11" s="170"/>
      <c r="Z11" s="170"/>
      <c r="AA11" s="170"/>
    </row>
    <row r="12" spans="1:29" x14ac:dyDescent="0.3">
      <c r="A12" s="780"/>
      <c r="B12" s="11" t="s">
        <v>6</v>
      </c>
      <c r="C12" s="3">
        <f>'RES kWh ENTRY'!C207</f>
        <v>0</v>
      </c>
      <c r="D12" s="3">
        <f>'RES kWh ENTRY'!D207</f>
        <v>0</v>
      </c>
      <c r="E12" s="3">
        <f>'RES kWh ENTRY'!E207</f>
        <v>0</v>
      </c>
      <c r="F12" s="3">
        <f>'RES kWh ENTRY'!F207</f>
        <v>0</v>
      </c>
      <c r="G12" s="3">
        <f>'RES kWh ENTRY'!G207</f>
        <v>0</v>
      </c>
      <c r="H12" s="3">
        <f>'RES kWh ENTRY'!H207</f>
        <v>0</v>
      </c>
      <c r="I12" s="3">
        <f>'RES kWh ENTRY'!I207</f>
        <v>0</v>
      </c>
      <c r="J12" s="3">
        <f>'RES kWh ENTRY'!J207</f>
        <v>0</v>
      </c>
      <c r="K12" s="3">
        <f>'RES kWh ENTRY'!K207</f>
        <v>0</v>
      </c>
      <c r="L12" s="3">
        <f>'RES kWh ENTRY'!L207</f>
        <v>0</v>
      </c>
      <c r="M12" s="3">
        <f>'RES kWh ENTRY'!M207</f>
        <v>0</v>
      </c>
      <c r="N12" s="3">
        <f>'RES kWh ENTRY'!N207</f>
        <v>0</v>
      </c>
      <c r="O12" s="170"/>
      <c r="P12" s="170"/>
      <c r="Q12" s="170"/>
      <c r="R12" s="170"/>
      <c r="S12" s="170"/>
      <c r="T12" s="170"/>
      <c r="U12" s="170"/>
      <c r="V12" s="170"/>
      <c r="W12" s="170"/>
      <c r="X12" s="170"/>
      <c r="Y12" s="170"/>
      <c r="Z12" s="170"/>
      <c r="AA12" s="170"/>
    </row>
    <row r="13" spans="1:29" x14ac:dyDescent="0.3">
      <c r="A13" s="780"/>
      <c r="B13" s="11" t="s">
        <v>7</v>
      </c>
      <c r="C13" s="3">
        <f>'RES kWh ENTRY'!C208</f>
        <v>0</v>
      </c>
      <c r="D13" s="3">
        <f>'RES kWh ENTRY'!D208</f>
        <v>0</v>
      </c>
      <c r="E13" s="3">
        <f>'RES kWh ENTRY'!E208</f>
        <v>0</v>
      </c>
      <c r="F13" s="3">
        <f>'RES kWh ENTRY'!F208</f>
        <v>0</v>
      </c>
      <c r="G13" s="3">
        <f>'RES kWh ENTRY'!G208</f>
        <v>0</v>
      </c>
      <c r="H13" s="3">
        <f>'RES kWh ENTRY'!H208</f>
        <v>0</v>
      </c>
      <c r="I13" s="3">
        <f>'RES kWh ENTRY'!I208</f>
        <v>0</v>
      </c>
      <c r="J13" s="3">
        <f>'RES kWh ENTRY'!J208</f>
        <v>0</v>
      </c>
      <c r="K13" s="3">
        <f>'RES kWh ENTRY'!K208</f>
        <v>0</v>
      </c>
      <c r="L13" s="3">
        <f>'RES kWh ENTRY'!L208</f>
        <v>0</v>
      </c>
      <c r="M13" s="3">
        <f>'RES kWh ENTRY'!M208</f>
        <v>79.764517160358679</v>
      </c>
      <c r="N13" s="3">
        <f>'RES kWh ENTRY'!N208</f>
        <v>0</v>
      </c>
      <c r="O13" s="170"/>
      <c r="P13" s="170"/>
      <c r="Q13" s="170"/>
      <c r="R13" s="170"/>
      <c r="S13" s="170"/>
      <c r="T13" s="170"/>
      <c r="U13" s="170"/>
      <c r="V13" s="170"/>
      <c r="W13" s="170"/>
      <c r="X13" s="170"/>
      <c r="Y13" s="170"/>
      <c r="Z13" s="170"/>
      <c r="AA13" s="170"/>
    </row>
    <row r="14" spans="1:29" x14ac:dyDescent="0.3">
      <c r="A14" s="780"/>
      <c r="B14" s="11" t="s">
        <v>8</v>
      </c>
      <c r="C14" s="3">
        <f>'RES kWh ENTRY'!C209</f>
        <v>0</v>
      </c>
      <c r="D14" s="3">
        <f>'RES kWh ENTRY'!D209</f>
        <v>154581</v>
      </c>
      <c r="E14" s="3">
        <f>'RES kWh ENTRY'!E209</f>
        <v>151818.72</v>
      </c>
      <c r="F14" s="3">
        <f>'RES kWh ENTRY'!F209</f>
        <v>16496.240000000002</v>
      </c>
      <c r="G14" s="3">
        <f>'RES kWh ENTRY'!G209</f>
        <v>178951.89</v>
      </c>
      <c r="H14" s="3">
        <f>'RES kWh ENTRY'!H209</f>
        <v>52680.450000000208</v>
      </c>
      <c r="I14" s="3">
        <f>'RES kWh ENTRY'!I209</f>
        <v>457287.3</v>
      </c>
      <c r="J14" s="3">
        <f>'RES kWh ENTRY'!J209</f>
        <v>72296.239999999991</v>
      </c>
      <c r="K14" s="3">
        <f>'RES kWh ENTRY'!K209</f>
        <v>79028.030000000246</v>
      </c>
      <c r="L14" s="3">
        <f>'RES kWh ENTRY'!L209</f>
        <v>89390.05</v>
      </c>
      <c r="M14" s="3">
        <f>'RES kWh ENTRY'!M209</f>
        <v>144.05627751462953</v>
      </c>
      <c r="N14" s="3">
        <f>'RES kWh ENTRY'!N209</f>
        <v>0</v>
      </c>
      <c r="O14" s="170"/>
      <c r="P14" s="170"/>
      <c r="Q14" s="170"/>
      <c r="R14" s="170"/>
      <c r="S14" s="170"/>
      <c r="T14" s="170"/>
      <c r="U14" s="170"/>
      <c r="V14" s="170"/>
      <c r="W14" s="170"/>
      <c r="X14" s="170"/>
      <c r="Y14" s="170"/>
      <c r="Z14" s="170"/>
      <c r="AA14" s="170"/>
    </row>
    <row r="15" spans="1:29" x14ac:dyDescent="0.3">
      <c r="A15" s="780"/>
      <c r="B15" s="11" t="s">
        <v>11</v>
      </c>
      <c r="C15" s="3"/>
      <c r="D15" s="3"/>
      <c r="E15" s="257"/>
      <c r="F15" s="257"/>
      <c r="G15" s="257"/>
      <c r="H15" s="257"/>
      <c r="I15" s="257"/>
      <c r="J15" s="257"/>
      <c r="K15" s="257"/>
      <c r="L15" s="257"/>
      <c r="M15" s="257"/>
      <c r="N15" s="257"/>
      <c r="O15" s="170"/>
      <c r="P15" s="170"/>
      <c r="Q15" s="170"/>
      <c r="R15" s="170"/>
      <c r="S15" s="170"/>
      <c r="T15" s="170"/>
      <c r="U15" s="170"/>
      <c r="V15" s="170"/>
      <c r="W15" s="170"/>
      <c r="X15" s="170"/>
      <c r="Y15" s="170"/>
      <c r="Z15" s="170"/>
      <c r="AA15" s="170"/>
    </row>
    <row r="16" spans="1:29" ht="15" thickBot="1" x14ac:dyDescent="0.35">
      <c r="A16" s="781"/>
      <c r="B16" s="258" t="s">
        <v>25</v>
      </c>
      <c r="C16" s="259">
        <f>SUM(C5:C15)</f>
        <v>187784.15000000011</v>
      </c>
      <c r="D16" s="259">
        <f t="shared" ref="D16:AA16" si="1">SUM(D5:D15)</f>
        <v>739252.61</v>
      </c>
      <c r="E16" s="259">
        <f t="shared" si="1"/>
        <v>638480.70000000007</v>
      </c>
      <c r="F16" s="259">
        <f t="shared" si="1"/>
        <v>252650.55</v>
      </c>
      <c r="G16" s="259">
        <f t="shared" si="1"/>
        <v>539605.84000000008</v>
      </c>
      <c r="H16" s="259">
        <f t="shared" si="1"/>
        <v>981350.32999999926</v>
      </c>
      <c r="I16" s="259">
        <f t="shared" si="1"/>
        <v>2224005.4599999995</v>
      </c>
      <c r="J16" s="259">
        <f t="shared" si="1"/>
        <v>797884.57</v>
      </c>
      <c r="K16" s="259">
        <f t="shared" si="1"/>
        <v>548139.00999999675</v>
      </c>
      <c r="L16" s="259">
        <f t="shared" si="1"/>
        <v>1233224.78</v>
      </c>
      <c r="M16" s="259">
        <f t="shared" si="1"/>
        <v>4783.8000000000011</v>
      </c>
      <c r="N16" s="259">
        <f t="shared" si="1"/>
        <v>0</v>
      </c>
      <c r="O16" s="260">
        <f t="shared" si="1"/>
        <v>0</v>
      </c>
      <c r="P16" s="260">
        <f t="shared" si="1"/>
        <v>0</v>
      </c>
      <c r="Q16" s="260">
        <f t="shared" si="1"/>
        <v>0</v>
      </c>
      <c r="R16" s="260">
        <f t="shared" si="1"/>
        <v>0</v>
      </c>
      <c r="S16" s="260">
        <f t="shared" si="1"/>
        <v>0</v>
      </c>
      <c r="T16" s="260">
        <f t="shared" si="1"/>
        <v>0</v>
      </c>
      <c r="U16" s="260">
        <f t="shared" si="1"/>
        <v>0</v>
      </c>
      <c r="V16" s="260">
        <f t="shared" si="1"/>
        <v>0</v>
      </c>
      <c r="W16" s="260">
        <f t="shared" si="1"/>
        <v>0</v>
      </c>
      <c r="X16" s="260">
        <f t="shared" si="1"/>
        <v>0</v>
      </c>
      <c r="Y16" s="260">
        <f t="shared" si="1"/>
        <v>0</v>
      </c>
      <c r="Z16" s="260">
        <f t="shared" si="1"/>
        <v>0</v>
      </c>
      <c r="AA16" s="260">
        <f t="shared" si="1"/>
        <v>0</v>
      </c>
    </row>
    <row r="17" spans="1:27" s="42" customFormat="1" x14ac:dyDescent="0.3">
      <c r="A17" s="284"/>
      <c r="B17" s="285"/>
      <c r="C17" s="9"/>
      <c r="D17" s="285"/>
      <c r="E17" s="9"/>
      <c r="F17" s="285"/>
      <c r="G17" s="285"/>
      <c r="H17" s="9"/>
      <c r="I17" s="285"/>
      <c r="J17" s="285"/>
      <c r="K17" s="9"/>
      <c r="L17" s="285"/>
      <c r="M17" s="285"/>
      <c r="N17" s="9"/>
      <c r="O17" s="285"/>
      <c r="P17" s="285"/>
      <c r="Q17" s="9"/>
      <c r="R17" s="285"/>
      <c r="S17" s="285"/>
      <c r="T17" s="9"/>
      <c r="U17" s="285"/>
      <c r="V17" s="285"/>
      <c r="W17" s="9"/>
      <c r="X17" s="285"/>
      <c r="Y17" s="285"/>
      <c r="Z17" s="9"/>
      <c r="AA17" s="285"/>
    </row>
    <row r="18" spans="1:27" s="42" customFormat="1" ht="15" thickBot="1" x14ac:dyDescent="0.35">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row>
    <row r="19" spans="1:27" ht="16.2" thickBot="1" x14ac:dyDescent="0.35">
      <c r="A19" s="782" t="s">
        <v>15</v>
      </c>
      <c r="B19" s="17" t="s">
        <v>10</v>
      </c>
      <c r="C19" s="158">
        <f>C$4</f>
        <v>44197</v>
      </c>
      <c r="D19" s="158">
        <f t="shared" ref="D19:AA19" si="2">D$4</f>
        <v>44228</v>
      </c>
      <c r="E19" s="158">
        <f t="shared" si="2"/>
        <v>44256</v>
      </c>
      <c r="F19" s="158">
        <f t="shared" si="2"/>
        <v>44287</v>
      </c>
      <c r="G19" s="158">
        <f t="shared" si="2"/>
        <v>44317</v>
      </c>
      <c r="H19" s="158">
        <f t="shared" si="2"/>
        <v>44348</v>
      </c>
      <c r="I19" s="158">
        <f t="shared" si="2"/>
        <v>44378</v>
      </c>
      <c r="J19" s="158">
        <f t="shared" si="2"/>
        <v>44409</v>
      </c>
      <c r="K19" s="158">
        <f t="shared" si="2"/>
        <v>44440</v>
      </c>
      <c r="L19" s="158">
        <f t="shared" si="2"/>
        <v>44470</v>
      </c>
      <c r="M19" s="158">
        <f t="shared" si="2"/>
        <v>44501</v>
      </c>
      <c r="N19" s="158">
        <f t="shared" si="2"/>
        <v>44531</v>
      </c>
      <c r="O19" s="158">
        <f t="shared" si="2"/>
        <v>44562</v>
      </c>
      <c r="P19" s="158">
        <f t="shared" si="2"/>
        <v>44593</v>
      </c>
      <c r="Q19" s="158">
        <f t="shared" si="2"/>
        <v>44621</v>
      </c>
      <c r="R19" s="158">
        <f t="shared" si="2"/>
        <v>44652</v>
      </c>
      <c r="S19" s="158">
        <f t="shared" si="2"/>
        <v>44682</v>
      </c>
      <c r="T19" s="158">
        <f t="shared" si="2"/>
        <v>44713</v>
      </c>
      <c r="U19" s="158">
        <f t="shared" si="2"/>
        <v>44743</v>
      </c>
      <c r="V19" s="158">
        <f t="shared" si="2"/>
        <v>44774</v>
      </c>
      <c r="W19" s="158">
        <f t="shared" si="2"/>
        <v>44805</v>
      </c>
      <c r="X19" s="158">
        <f t="shared" si="2"/>
        <v>44835</v>
      </c>
      <c r="Y19" s="158">
        <f t="shared" si="2"/>
        <v>44866</v>
      </c>
      <c r="Z19" s="158">
        <f t="shared" si="2"/>
        <v>44896</v>
      </c>
      <c r="AA19" s="158">
        <f t="shared" si="2"/>
        <v>44927</v>
      </c>
    </row>
    <row r="20" spans="1:27" ht="15" customHeight="1" x14ac:dyDescent="0.3">
      <c r="A20" s="783"/>
      <c r="B20" s="11" t="str">
        <f t="shared" ref="B20:C31" si="3">B5</f>
        <v>Building Shell</v>
      </c>
      <c r="C20" s="3">
        <f>C5</f>
        <v>0</v>
      </c>
      <c r="D20" s="3">
        <f>IF(SUM($C$16:$N$16)=0,0,C20+D5)</f>
        <v>0</v>
      </c>
      <c r="E20" s="3">
        <f t="shared" ref="E20:AA20" si="4">IF(SUM($C$16:$N$16)=0,0,D20+E5)</f>
        <v>29939.879999999997</v>
      </c>
      <c r="F20" s="3">
        <f t="shared" si="4"/>
        <v>37882.699999999997</v>
      </c>
      <c r="G20" s="3">
        <f t="shared" si="4"/>
        <v>47822.659999999996</v>
      </c>
      <c r="H20" s="3">
        <f t="shared" si="4"/>
        <v>123798.10999999975</v>
      </c>
      <c r="I20" s="3">
        <f t="shared" si="4"/>
        <v>157684.10999999975</v>
      </c>
      <c r="J20" s="3">
        <f t="shared" si="4"/>
        <v>202219.74999999977</v>
      </c>
      <c r="K20" s="445">
        <f t="shared" si="4"/>
        <v>248029.84999999945</v>
      </c>
      <c r="L20" s="3">
        <f t="shared" si="4"/>
        <v>305677.34999999945</v>
      </c>
      <c r="M20" s="3">
        <f t="shared" si="4"/>
        <v>305702.89707776031</v>
      </c>
      <c r="N20" s="3">
        <f t="shared" si="4"/>
        <v>305702.89707776031</v>
      </c>
      <c r="O20" s="3">
        <f t="shared" si="4"/>
        <v>305702.89707776031</v>
      </c>
      <c r="P20" s="3">
        <f t="shared" si="4"/>
        <v>305702.89707776031</v>
      </c>
      <c r="Q20" s="3">
        <f t="shared" si="4"/>
        <v>305702.89707776031</v>
      </c>
      <c r="R20" s="3">
        <f t="shared" si="4"/>
        <v>305702.89707776031</v>
      </c>
      <c r="S20" s="3">
        <f t="shared" si="4"/>
        <v>305702.89707776031</v>
      </c>
      <c r="T20" s="3">
        <f t="shared" si="4"/>
        <v>305702.89707776031</v>
      </c>
      <c r="U20" s="3">
        <f t="shared" si="4"/>
        <v>305702.89707776031</v>
      </c>
      <c r="V20" s="3">
        <f t="shared" si="4"/>
        <v>305702.89707776031</v>
      </c>
      <c r="W20" s="3">
        <f t="shared" si="4"/>
        <v>305702.89707776031</v>
      </c>
      <c r="X20" s="3">
        <f t="shared" si="4"/>
        <v>305702.89707776031</v>
      </c>
      <c r="Y20" s="3">
        <f t="shared" si="4"/>
        <v>305702.89707776031</v>
      </c>
      <c r="Z20" s="3">
        <f t="shared" si="4"/>
        <v>305702.89707776031</v>
      </c>
      <c r="AA20" s="3">
        <f t="shared" si="4"/>
        <v>305702.89707776031</v>
      </c>
    </row>
    <row r="21" spans="1:27" x14ac:dyDescent="0.3">
      <c r="A21" s="783"/>
      <c r="B21" s="12" t="str">
        <f t="shared" si="3"/>
        <v>Cooling</v>
      </c>
      <c r="C21" s="3">
        <f t="shared" si="3"/>
        <v>28003.5</v>
      </c>
      <c r="D21" s="3">
        <f t="shared" ref="D21:AA21" si="5">IF(SUM($C$16:$N$16)=0,0,C21+D6)</f>
        <v>69482.36</v>
      </c>
      <c r="E21" s="3">
        <f t="shared" si="5"/>
        <v>118279.95999999999</v>
      </c>
      <c r="F21" s="3">
        <f t="shared" si="5"/>
        <v>142649.56999999998</v>
      </c>
      <c r="G21" s="3">
        <f t="shared" si="5"/>
        <v>170914.18999999997</v>
      </c>
      <c r="H21" s="3">
        <f t="shared" si="5"/>
        <v>284342.00200000009</v>
      </c>
      <c r="I21" s="3">
        <f t="shared" si="5"/>
        <v>538897.56000000006</v>
      </c>
      <c r="J21" s="3">
        <f t="shared" si="5"/>
        <v>729505.43</v>
      </c>
      <c r="K21" s="445">
        <f t="shared" si="5"/>
        <v>828955.02</v>
      </c>
      <c r="L21" s="3">
        <f t="shared" si="5"/>
        <v>968303.91</v>
      </c>
      <c r="M21" s="3">
        <f t="shared" si="5"/>
        <v>970354.05119500414</v>
      </c>
      <c r="N21" s="3">
        <f t="shared" si="5"/>
        <v>970354.05119500414</v>
      </c>
      <c r="O21" s="3">
        <f t="shared" si="5"/>
        <v>970354.05119500414</v>
      </c>
      <c r="P21" s="3">
        <f t="shared" si="5"/>
        <v>970354.05119500414</v>
      </c>
      <c r="Q21" s="3">
        <f t="shared" si="5"/>
        <v>970354.05119500414</v>
      </c>
      <c r="R21" s="3">
        <f t="shared" si="5"/>
        <v>970354.05119500414</v>
      </c>
      <c r="S21" s="3">
        <f t="shared" si="5"/>
        <v>970354.05119500414</v>
      </c>
      <c r="T21" s="3">
        <f t="shared" si="5"/>
        <v>970354.05119500414</v>
      </c>
      <c r="U21" s="3">
        <f t="shared" si="5"/>
        <v>970354.05119500414</v>
      </c>
      <c r="V21" s="3">
        <f t="shared" si="5"/>
        <v>970354.05119500414</v>
      </c>
      <c r="W21" s="3">
        <f t="shared" si="5"/>
        <v>970354.05119500414</v>
      </c>
      <c r="X21" s="3">
        <f t="shared" si="5"/>
        <v>970354.05119500414</v>
      </c>
      <c r="Y21" s="3">
        <f t="shared" si="5"/>
        <v>970354.05119500414</v>
      </c>
      <c r="Z21" s="3">
        <f t="shared" si="5"/>
        <v>970354.05119500414</v>
      </c>
      <c r="AA21" s="3">
        <f t="shared" si="5"/>
        <v>970354.05119500414</v>
      </c>
    </row>
    <row r="22" spans="1:27" x14ac:dyDescent="0.3">
      <c r="A22" s="783"/>
      <c r="B22" s="11" t="str">
        <f t="shared" si="3"/>
        <v>Freezer</v>
      </c>
      <c r="C22" s="3">
        <f t="shared" si="3"/>
        <v>0</v>
      </c>
      <c r="D22" s="3">
        <f t="shared" ref="D22:AA22" si="6">IF(SUM($C$16:$N$16)=0,0,C22+D7)</f>
        <v>0</v>
      </c>
      <c r="E22" s="3">
        <f t="shared" si="6"/>
        <v>0</v>
      </c>
      <c r="F22" s="3">
        <f t="shared" si="6"/>
        <v>0</v>
      </c>
      <c r="G22" s="3">
        <f t="shared" si="6"/>
        <v>0</v>
      </c>
      <c r="H22" s="3">
        <f t="shared" si="6"/>
        <v>0</v>
      </c>
      <c r="I22" s="3">
        <f t="shared" si="6"/>
        <v>0</v>
      </c>
      <c r="J22" s="3">
        <f t="shared" si="6"/>
        <v>0</v>
      </c>
      <c r="K22" s="445">
        <f t="shared" si="6"/>
        <v>0</v>
      </c>
      <c r="L22" s="3">
        <f t="shared" si="6"/>
        <v>0</v>
      </c>
      <c r="M22" s="3">
        <f t="shared" si="6"/>
        <v>0</v>
      </c>
      <c r="N22" s="3">
        <f t="shared" si="6"/>
        <v>0</v>
      </c>
      <c r="O22" s="3">
        <f t="shared" si="6"/>
        <v>0</v>
      </c>
      <c r="P22" s="3">
        <f t="shared" si="6"/>
        <v>0</v>
      </c>
      <c r="Q22" s="3">
        <f t="shared" si="6"/>
        <v>0</v>
      </c>
      <c r="R22" s="3">
        <f t="shared" si="6"/>
        <v>0</v>
      </c>
      <c r="S22" s="3">
        <f t="shared" si="6"/>
        <v>0</v>
      </c>
      <c r="T22" s="3">
        <f t="shared" si="6"/>
        <v>0</v>
      </c>
      <c r="U22" s="3">
        <f t="shared" si="6"/>
        <v>0</v>
      </c>
      <c r="V22" s="3">
        <f t="shared" si="6"/>
        <v>0</v>
      </c>
      <c r="W22" s="3">
        <f t="shared" si="6"/>
        <v>0</v>
      </c>
      <c r="X22" s="3">
        <f t="shared" si="6"/>
        <v>0</v>
      </c>
      <c r="Y22" s="3">
        <f t="shared" si="6"/>
        <v>0</v>
      </c>
      <c r="Z22" s="3">
        <f t="shared" si="6"/>
        <v>0</v>
      </c>
      <c r="AA22" s="3">
        <f t="shared" si="6"/>
        <v>0</v>
      </c>
    </row>
    <row r="23" spans="1:27" x14ac:dyDescent="0.3">
      <c r="A23" s="783"/>
      <c r="B23" s="11" t="str">
        <f t="shared" si="3"/>
        <v>Heating</v>
      </c>
      <c r="C23" s="3">
        <f t="shared" si="3"/>
        <v>154165.50000000012</v>
      </c>
      <c r="D23" s="3">
        <f t="shared" ref="D23:AA23" si="7">IF(SUM($C$16:$N$16)=0,0,C23+D8)</f>
        <v>408939.18000000011</v>
      </c>
      <c r="E23" s="3">
        <f t="shared" si="7"/>
        <v>563761.59000000008</v>
      </c>
      <c r="F23" s="3">
        <f t="shared" si="7"/>
        <v>577188.7300000001</v>
      </c>
      <c r="G23" s="3">
        <f t="shared" si="7"/>
        <v>580041.88000000012</v>
      </c>
      <c r="H23" s="3">
        <f t="shared" si="7"/>
        <v>1018415.7080000003</v>
      </c>
      <c r="I23" s="3">
        <f t="shared" si="7"/>
        <v>1854108.9900000002</v>
      </c>
      <c r="J23" s="3">
        <f t="shared" si="7"/>
        <v>1873943.0400000003</v>
      </c>
      <c r="K23" s="445">
        <f t="shared" si="7"/>
        <v>1891524.5200000003</v>
      </c>
      <c r="L23" s="3">
        <f t="shared" si="7"/>
        <v>2513065.4200000004</v>
      </c>
      <c r="M23" s="3">
        <f t="shared" si="7"/>
        <v>2514845.8162613902</v>
      </c>
      <c r="N23" s="3">
        <f t="shared" si="7"/>
        <v>2514845.8162613902</v>
      </c>
      <c r="O23" s="3">
        <f t="shared" si="7"/>
        <v>2514845.8162613902</v>
      </c>
      <c r="P23" s="3">
        <f t="shared" si="7"/>
        <v>2514845.8162613902</v>
      </c>
      <c r="Q23" s="3">
        <f t="shared" si="7"/>
        <v>2514845.8162613902</v>
      </c>
      <c r="R23" s="3">
        <f t="shared" si="7"/>
        <v>2514845.8162613902</v>
      </c>
      <c r="S23" s="3">
        <f t="shared" si="7"/>
        <v>2514845.8162613902</v>
      </c>
      <c r="T23" s="3">
        <f t="shared" si="7"/>
        <v>2514845.8162613902</v>
      </c>
      <c r="U23" s="3">
        <f t="shared" si="7"/>
        <v>2514845.8162613902</v>
      </c>
      <c r="V23" s="3">
        <f t="shared" si="7"/>
        <v>2514845.8162613902</v>
      </c>
      <c r="W23" s="3">
        <f t="shared" si="7"/>
        <v>2514845.8162613902</v>
      </c>
      <c r="X23" s="3">
        <f t="shared" si="7"/>
        <v>2514845.8162613902</v>
      </c>
      <c r="Y23" s="3">
        <f t="shared" si="7"/>
        <v>2514845.8162613902</v>
      </c>
      <c r="Z23" s="3">
        <f t="shared" si="7"/>
        <v>2514845.8162613902</v>
      </c>
      <c r="AA23" s="3">
        <f t="shared" si="7"/>
        <v>2514845.8162613902</v>
      </c>
    </row>
    <row r="24" spans="1:27" x14ac:dyDescent="0.3">
      <c r="A24" s="783"/>
      <c r="B24" s="12" t="str">
        <f t="shared" si="3"/>
        <v>HVAC</v>
      </c>
      <c r="C24" s="3">
        <f t="shared" si="3"/>
        <v>0</v>
      </c>
      <c r="D24" s="3">
        <f t="shared" ref="D24:AA24" si="8">IF(SUM($C$16:$N$16)=0,0,C24+D9)</f>
        <v>59974.8</v>
      </c>
      <c r="E24" s="3">
        <f t="shared" si="8"/>
        <v>140593.16</v>
      </c>
      <c r="F24" s="3">
        <f t="shared" si="8"/>
        <v>162109.18</v>
      </c>
      <c r="G24" s="3">
        <f t="shared" si="8"/>
        <v>313249.62</v>
      </c>
      <c r="H24" s="3">
        <f t="shared" si="8"/>
        <v>423686.93</v>
      </c>
      <c r="I24" s="3">
        <f t="shared" si="8"/>
        <v>469014.15</v>
      </c>
      <c r="J24" s="3">
        <f t="shared" si="8"/>
        <v>496327.83</v>
      </c>
      <c r="K24" s="445">
        <f t="shared" si="8"/>
        <v>511596.15</v>
      </c>
      <c r="L24" s="3">
        <f t="shared" si="8"/>
        <v>526864.91</v>
      </c>
      <c r="M24" s="3">
        <f t="shared" si="8"/>
        <v>527134.81413492258</v>
      </c>
      <c r="N24" s="3">
        <f t="shared" si="8"/>
        <v>527134.81413492258</v>
      </c>
      <c r="O24" s="3">
        <f t="shared" si="8"/>
        <v>527134.81413492258</v>
      </c>
      <c r="P24" s="3">
        <f t="shared" si="8"/>
        <v>527134.81413492258</v>
      </c>
      <c r="Q24" s="3">
        <f t="shared" si="8"/>
        <v>527134.81413492258</v>
      </c>
      <c r="R24" s="3">
        <f t="shared" si="8"/>
        <v>527134.81413492258</v>
      </c>
      <c r="S24" s="3">
        <f t="shared" si="8"/>
        <v>527134.81413492258</v>
      </c>
      <c r="T24" s="3">
        <f t="shared" si="8"/>
        <v>527134.81413492258</v>
      </c>
      <c r="U24" s="3">
        <f t="shared" si="8"/>
        <v>527134.81413492258</v>
      </c>
      <c r="V24" s="3">
        <f t="shared" si="8"/>
        <v>527134.81413492258</v>
      </c>
      <c r="W24" s="3">
        <f t="shared" si="8"/>
        <v>527134.81413492258</v>
      </c>
      <c r="X24" s="3">
        <f t="shared" si="8"/>
        <v>527134.81413492258</v>
      </c>
      <c r="Y24" s="3">
        <f t="shared" si="8"/>
        <v>527134.81413492258</v>
      </c>
      <c r="Z24" s="3">
        <f t="shared" si="8"/>
        <v>527134.81413492258</v>
      </c>
      <c r="AA24" s="3">
        <f t="shared" si="8"/>
        <v>527134.81413492258</v>
      </c>
    </row>
    <row r="25" spans="1:27" x14ac:dyDescent="0.3">
      <c r="A25" s="783"/>
      <c r="B25" s="11" t="str">
        <f t="shared" si="3"/>
        <v>Lighting</v>
      </c>
      <c r="C25" s="3">
        <f t="shared" si="3"/>
        <v>5615.1499999999969</v>
      </c>
      <c r="D25" s="3">
        <f t="shared" ref="D25:AA25" si="9">IF(SUM($C$16:$N$16)=0,0,C25+D10)</f>
        <v>230231.31999999998</v>
      </c>
      <c r="E25" s="3">
        <f t="shared" si="9"/>
        <v>401022.15</v>
      </c>
      <c r="F25" s="3">
        <f t="shared" si="9"/>
        <v>569920.87</v>
      </c>
      <c r="G25" s="3">
        <f t="shared" si="9"/>
        <v>738376.65</v>
      </c>
      <c r="H25" s="3">
        <f t="shared" si="9"/>
        <v>906673.70999999903</v>
      </c>
      <c r="I25" s="3">
        <f t="shared" si="9"/>
        <v>1486526.8499999992</v>
      </c>
      <c r="J25" s="3">
        <f t="shared" si="9"/>
        <v>1906350.1799999992</v>
      </c>
      <c r="K25" s="445">
        <f t="shared" si="9"/>
        <v>2163331.2299999963</v>
      </c>
      <c r="L25" s="3">
        <f t="shared" si="9"/>
        <v>2435602.7299999963</v>
      </c>
      <c r="M25" s="3">
        <f t="shared" si="9"/>
        <v>2435988.6634953022</v>
      </c>
      <c r="N25" s="3">
        <f t="shared" si="9"/>
        <v>2435988.6634953022</v>
      </c>
      <c r="O25" s="3">
        <f t="shared" si="9"/>
        <v>2435988.6634953022</v>
      </c>
      <c r="P25" s="3">
        <f t="shared" si="9"/>
        <v>2435988.6634953022</v>
      </c>
      <c r="Q25" s="3">
        <f t="shared" si="9"/>
        <v>2435988.6634953022</v>
      </c>
      <c r="R25" s="3">
        <f t="shared" si="9"/>
        <v>2435988.6634953022</v>
      </c>
      <c r="S25" s="3">
        <f t="shared" si="9"/>
        <v>2435988.6634953022</v>
      </c>
      <c r="T25" s="3">
        <f t="shared" si="9"/>
        <v>2435988.6634953022</v>
      </c>
      <c r="U25" s="3">
        <f t="shared" si="9"/>
        <v>2435988.6634953022</v>
      </c>
      <c r="V25" s="3">
        <f t="shared" si="9"/>
        <v>2435988.6634953022</v>
      </c>
      <c r="W25" s="3">
        <f t="shared" si="9"/>
        <v>2435988.6634953022</v>
      </c>
      <c r="X25" s="3">
        <f t="shared" si="9"/>
        <v>2435988.6634953022</v>
      </c>
      <c r="Y25" s="3">
        <f t="shared" si="9"/>
        <v>2435988.6634953022</v>
      </c>
      <c r="Z25" s="3">
        <f t="shared" si="9"/>
        <v>2435988.6634953022</v>
      </c>
      <c r="AA25" s="3">
        <f t="shared" si="9"/>
        <v>2435988.6634953022</v>
      </c>
    </row>
    <row r="26" spans="1:27" x14ac:dyDescent="0.3">
      <c r="A26" s="783"/>
      <c r="B26" s="11" t="str">
        <f t="shared" si="3"/>
        <v>Miscellaneous</v>
      </c>
      <c r="C26" s="3">
        <f t="shared" si="3"/>
        <v>0</v>
      </c>
      <c r="D26" s="3">
        <f t="shared" ref="D26:AA26" si="10">IF(SUM($C$16:$N$16)=0,0,C26+D11)</f>
        <v>3828.1</v>
      </c>
      <c r="E26" s="3">
        <f t="shared" si="10"/>
        <v>5521</v>
      </c>
      <c r="F26" s="3">
        <f t="shared" si="10"/>
        <v>5521</v>
      </c>
      <c r="G26" s="3">
        <f t="shared" si="10"/>
        <v>5521</v>
      </c>
      <c r="H26" s="3">
        <f t="shared" si="10"/>
        <v>27679.420000000049</v>
      </c>
      <c r="I26" s="3">
        <f t="shared" si="10"/>
        <v>45082.380000000048</v>
      </c>
      <c r="J26" s="3">
        <f t="shared" si="10"/>
        <v>68556.140000000043</v>
      </c>
      <c r="K26" s="445">
        <f t="shared" si="10"/>
        <v>102576.5800000001</v>
      </c>
      <c r="L26" s="3">
        <f t="shared" si="10"/>
        <v>140333.7600000001</v>
      </c>
      <c r="M26" s="3">
        <f t="shared" si="10"/>
        <v>140381.81704094147</v>
      </c>
      <c r="N26" s="3">
        <f t="shared" si="10"/>
        <v>140381.81704094147</v>
      </c>
      <c r="O26" s="3">
        <f t="shared" si="10"/>
        <v>140381.81704094147</v>
      </c>
      <c r="P26" s="3">
        <f t="shared" si="10"/>
        <v>140381.81704094147</v>
      </c>
      <c r="Q26" s="3">
        <f t="shared" si="10"/>
        <v>140381.81704094147</v>
      </c>
      <c r="R26" s="3">
        <f t="shared" si="10"/>
        <v>140381.81704094147</v>
      </c>
      <c r="S26" s="3">
        <f t="shared" si="10"/>
        <v>140381.81704094147</v>
      </c>
      <c r="T26" s="3">
        <f t="shared" si="10"/>
        <v>140381.81704094147</v>
      </c>
      <c r="U26" s="3">
        <f t="shared" si="10"/>
        <v>140381.81704094147</v>
      </c>
      <c r="V26" s="3">
        <f t="shared" si="10"/>
        <v>140381.81704094147</v>
      </c>
      <c r="W26" s="3">
        <f t="shared" si="10"/>
        <v>140381.81704094147</v>
      </c>
      <c r="X26" s="3">
        <f t="shared" si="10"/>
        <v>140381.81704094147</v>
      </c>
      <c r="Y26" s="3">
        <f t="shared" si="10"/>
        <v>140381.81704094147</v>
      </c>
      <c r="Z26" s="3">
        <f t="shared" si="10"/>
        <v>140381.81704094147</v>
      </c>
      <c r="AA26" s="3">
        <f t="shared" si="10"/>
        <v>140381.81704094147</v>
      </c>
    </row>
    <row r="27" spans="1:27" x14ac:dyDescent="0.3">
      <c r="A27" s="783"/>
      <c r="B27" s="11" t="str">
        <f t="shared" si="3"/>
        <v>Pool Spa</v>
      </c>
      <c r="C27" s="3">
        <f t="shared" si="3"/>
        <v>0</v>
      </c>
      <c r="D27" s="3">
        <f t="shared" ref="D27:AA27" si="11">IF(SUM($C$16:$N$16)=0,0,C27+D12)</f>
        <v>0</v>
      </c>
      <c r="E27" s="3">
        <f t="shared" si="11"/>
        <v>0</v>
      </c>
      <c r="F27" s="3">
        <f t="shared" si="11"/>
        <v>0</v>
      </c>
      <c r="G27" s="3">
        <f t="shared" si="11"/>
        <v>0</v>
      </c>
      <c r="H27" s="3">
        <f t="shared" si="11"/>
        <v>0</v>
      </c>
      <c r="I27" s="3">
        <f t="shared" si="11"/>
        <v>0</v>
      </c>
      <c r="J27" s="3">
        <f t="shared" si="11"/>
        <v>0</v>
      </c>
      <c r="K27" s="445">
        <f t="shared" si="11"/>
        <v>0</v>
      </c>
      <c r="L27" s="3">
        <f t="shared" si="11"/>
        <v>0</v>
      </c>
      <c r="M27" s="3">
        <f t="shared" si="11"/>
        <v>0</v>
      </c>
      <c r="N27" s="3">
        <f t="shared" si="11"/>
        <v>0</v>
      </c>
      <c r="O27" s="3">
        <f t="shared" si="11"/>
        <v>0</v>
      </c>
      <c r="P27" s="3">
        <f t="shared" si="11"/>
        <v>0</v>
      </c>
      <c r="Q27" s="3">
        <f t="shared" si="11"/>
        <v>0</v>
      </c>
      <c r="R27" s="3">
        <f t="shared" si="11"/>
        <v>0</v>
      </c>
      <c r="S27" s="3">
        <f t="shared" si="11"/>
        <v>0</v>
      </c>
      <c r="T27" s="3">
        <f t="shared" si="11"/>
        <v>0</v>
      </c>
      <c r="U27" s="3">
        <f t="shared" si="11"/>
        <v>0</v>
      </c>
      <c r="V27" s="3">
        <f t="shared" si="11"/>
        <v>0</v>
      </c>
      <c r="W27" s="3">
        <f t="shared" si="11"/>
        <v>0</v>
      </c>
      <c r="X27" s="3">
        <f t="shared" si="11"/>
        <v>0</v>
      </c>
      <c r="Y27" s="3">
        <f t="shared" si="11"/>
        <v>0</v>
      </c>
      <c r="Z27" s="3">
        <f t="shared" si="11"/>
        <v>0</v>
      </c>
      <c r="AA27" s="3">
        <f t="shared" si="11"/>
        <v>0</v>
      </c>
    </row>
    <row r="28" spans="1:27" x14ac:dyDescent="0.3">
      <c r="A28" s="783"/>
      <c r="B28" s="11" t="str">
        <f t="shared" si="3"/>
        <v>Refrigeration</v>
      </c>
      <c r="C28" s="3">
        <f t="shared" si="3"/>
        <v>0</v>
      </c>
      <c r="D28" s="3">
        <f t="shared" ref="D28:AA28" si="12">IF(SUM($C$16:$N$16)=0,0,C28+D13)</f>
        <v>0</v>
      </c>
      <c r="E28" s="3">
        <f t="shared" si="12"/>
        <v>0</v>
      </c>
      <c r="F28" s="3">
        <f t="shared" si="12"/>
        <v>0</v>
      </c>
      <c r="G28" s="3">
        <f t="shared" si="12"/>
        <v>0</v>
      </c>
      <c r="H28" s="3">
        <f t="shared" si="12"/>
        <v>0</v>
      </c>
      <c r="I28" s="3">
        <f t="shared" si="12"/>
        <v>0</v>
      </c>
      <c r="J28" s="3">
        <f t="shared" si="12"/>
        <v>0</v>
      </c>
      <c r="K28" s="445">
        <f t="shared" si="12"/>
        <v>0</v>
      </c>
      <c r="L28" s="3">
        <f t="shared" si="12"/>
        <v>0</v>
      </c>
      <c r="M28" s="3">
        <f t="shared" si="12"/>
        <v>79.764517160358679</v>
      </c>
      <c r="N28" s="3">
        <f t="shared" si="12"/>
        <v>79.764517160358679</v>
      </c>
      <c r="O28" s="3">
        <f t="shared" si="12"/>
        <v>79.764517160358679</v>
      </c>
      <c r="P28" s="3">
        <f t="shared" si="12"/>
        <v>79.764517160358679</v>
      </c>
      <c r="Q28" s="3">
        <f t="shared" si="12"/>
        <v>79.764517160358679</v>
      </c>
      <c r="R28" s="3">
        <f t="shared" si="12"/>
        <v>79.764517160358679</v>
      </c>
      <c r="S28" s="3">
        <f t="shared" si="12"/>
        <v>79.764517160358679</v>
      </c>
      <c r="T28" s="3">
        <f t="shared" si="12"/>
        <v>79.764517160358679</v>
      </c>
      <c r="U28" s="3">
        <f t="shared" si="12"/>
        <v>79.764517160358679</v>
      </c>
      <c r="V28" s="3">
        <f t="shared" si="12"/>
        <v>79.764517160358679</v>
      </c>
      <c r="W28" s="3">
        <f t="shared" si="12"/>
        <v>79.764517160358679</v>
      </c>
      <c r="X28" s="3">
        <f t="shared" si="12"/>
        <v>79.764517160358679</v>
      </c>
      <c r="Y28" s="3">
        <f t="shared" si="12"/>
        <v>79.764517160358679</v>
      </c>
      <c r="Z28" s="3">
        <f t="shared" si="12"/>
        <v>79.764517160358679</v>
      </c>
      <c r="AA28" s="3">
        <f t="shared" si="12"/>
        <v>79.764517160358679</v>
      </c>
    </row>
    <row r="29" spans="1:27" ht="15" customHeight="1" x14ac:dyDescent="0.3">
      <c r="A29" s="783"/>
      <c r="B29" s="11" t="str">
        <f t="shared" si="3"/>
        <v>Water Heating</v>
      </c>
      <c r="C29" s="3">
        <f t="shared" si="3"/>
        <v>0</v>
      </c>
      <c r="D29" s="3">
        <f t="shared" ref="D29:AA29" si="13">IF(SUM($C$16:$N$16)=0,0,C29+D14)</f>
        <v>154581</v>
      </c>
      <c r="E29" s="3">
        <f t="shared" si="13"/>
        <v>306399.71999999997</v>
      </c>
      <c r="F29" s="3">
        <f t="shared" si="13"/>
        <v>322895.95999999996</v>
      </c>
      <c r="G29" s="3">
        <f t="shared" si="13"/>
        <v>501847.85</v>
      </c>
      <c r="H29" s="3">
        <f t="shared" si="13"/>
        <v>554528.30000000016</v>
      </c>
      <c r="I29" s="3">
        <f t="shared" si="13"/>
        <v>1011815.6000000001</v>
      </c>
      <c r="J29" s="3">
        <f t="shared" si="13"/>
        <v>1084111.8400000001</v>
      </c>
      <c r="K29" s="445">
        <f t="shared" si="13"/>
        <v>1163139.8700000003</v>
      </c>
      <c r="L29" s="3">
        <f t="shared" si="13"/>
        <v>1252529.9200000004</v>
      </c>
      <c r="M29" s="3">
        <f t="shared" si="13"/>
        <v>1252673.9762775151</v>
      </c>
      <c r="N29" s="3">
        <f t="shared" si="13"/>
        <v>1252673.9762775151</v>
      </c>
      <c r="O29" s="3">
        <f t="shared" si="13"/>
        <v>1252673.9762775151</v>
      </c>
      <c r="P29" s="3">
        <f t="shared" si="13"/>
        <v>1252673.9762775151</v>
      </c>
      <c r="Q29" s="3">
        <f t="shared" si="13"/>
        <v>1252673.9762775151</v>
      </c>
      <c r="R29" s="3">
        <f t="shared" si="13"/>
        <v>1252673.9762775151</v>
      </c>
      <c r="S29" s="3">
        <f t="shared" si="13"/>
        <v>1252673.9762775151</v>
      </c>
      <c r="T29" s="3">
        <f t="shared" si="13"/>
        <v>1252673.9762775151</v>
      </c>
      <c r="U29" s="3">
        <f t="shared" si="13"/>
        <v>1252673.9762775151</v>
      </c>
      <c r="V29" s="3">
        <f t="shared" si="13"/>
        <v>1252673.9762775151</v>
      </c>
      <c r="W29" s="3">
        <f t="shared" si="13"/>
        <v>1252673.9762775151</v>
      </c>
      <c r="X29" s="3">
        <f t="shared" si="13"/>
        <v>1252673.9762775151</v>
      </c>
      <c r="Y29" s="3">
        <f t="shared" si="13"/>
        <v>1252673.9762775151</v>
      </c>
      <c r="Z29" s="3">
        <f t="shared" si="13"/>
        <v>1252673.9762775151</v>
      </c>
      <c r="AA29" s="3">
        <f t="shared" si="13"/>
        <v>1252673.9762775151</v>
      </c>
    </row>
    <row r="30" spans="1:27" ht="15" customHeight="1" x14ac:dyDescent="0.3">
      <c r="A30" s="783"/>
      <c r="B30" s="11" t="str">
        <f t="shared" si="3"/>
        <v xml:space="preserve"> </v>
      </c>
      <c r="C30" s="3"/>
      <c r="D30" s="3"/>
      <c r="E30" s="3"/>
      <c r="F30" s="3"/>
      <c r="G30" s="3"/>
      <c r="H30" s="3"/>
      <c r="I30" s="3"/>
      <c r="J30" s="3"/>
      <c r="K30" s="445"/>
      <c r="L30" s="3"/>
      <c r="M30" s="3"/>
      <c r="N30" s="3"/>
      <c r="O30" s="3"/>
      <c r="P30" s="3"/>
      <c r="Q30" s="3"/>
      <c r="R30" s="3"/>
      <c r="S30" s="3"/>
      <c r="T30" s="3"/>
      <c r="U30" s="3"/>
      <c r="V30" s="3"/>
      <c r="W30" s="3"/>
      <c r="X30" s="3"/>
      <c r="Y30" s="3"/>
      <c r="Z30" s="3"/>
      <c r="AA30" s="3"/>
    </row>
    <row r="31" spans="1:27" ht="15" customHeight="1" thickBot="1" x14ac:dyDescent="0.35">
      <c r="A31" s="784"/>
      <c r="B31" s="258" t="str">
        <f t="shared" si="3"/>
        <v>Monthly kWh</v>
      </c>
      <c r="C31" s="259">
        <f>SUM(C20:C30)</f>
        <v>187784.15000000011</v>
      </c>
      <c r="D31" s="259">
        <f t="shared" ref="D31:AA31" si="14">SUM(D20:D30)</f>
        <v>927036.76</v>
      </c>
      <c r="E31" s="259">
        <f t="shared" si="14"/>
        <v>1565517.4600000002</v>
      </c>
      <c r="F31" s="259">
        <f t="shared" si="14"/>
        <v>1818168.0099999998</v>
      </c>
      <c r="G31" s="259">
        <f t="shared" si="14"/>
        <v>2357773.85</v>
      </c>
      <c r="H31" s="259">
        <f t="shared" si="14"/>
        <v>3339124.1799999992</v>
      </c>
      <c r="I31" s="259">
        <f t="shared" si="14"/>
        <v>5563129.6399999987</v>
      </c>
      <c r="J31" s="259">
        <f t="shared" si="14"/>
        <v>6361014.209999999</v>
      </c>
      <c r="K31" s="259">
        <f t="shared" si="14"/>
        <v>6909153.219999996</v>
      </c>
      <c r="L31" s="259">
        <f t="shared" si="14"/>
        <v>8142377.9999999963</v>
      </c>
      <c r="M31" s="259">
        <f t="shared" si="14"/>
        <v>8147161.799999997</v>
      </c>
      <c r="N31" s="259">
        <f t="shared" si="14"/>
        <v>8147161.799999997</v>
      </c>
      <c r="O31" s="259">
        <f t="shared" si="14"/>
        <v>8147161.799999997</v>
      </c>
      <c r="P31" s="259">
        <f t="shared" si="14"/>
        <v>8147161.799999997</v>
      </c>
      <c r="Q31" s="259">
        <f t="shared" si="14"/>
        <v>8147161.799999997</v>
      </c>
      <c r="R31" s="259">
        <f t="shared" si="14"/>
        <v>8147161.799999997</v>
      </c>
      <c r="S31" s="259">
        <f t="shared" si="14"/>
        <v>8147161.799999997</v>
      </c>
      <c r="T31" s="259">
        <f t="shared" si="14"/>
        <v>8147161.799999997</v>
      </c>
      <c r="U31" s="259">
        <f t="shared" si="14"/>
        <v>8147161.799999997</v>
      </c>
      <c r="V31" s="259">
        <f t="shared" si="14"/>
        <v>8147161.799999997</v>
      </c>
      <c r="W31" s="259">
        <f t="shared" si="14"/>
        <v>8147161.799999997</v>
      </c>
      <c r="X31" s="259">
        <f t="shared" si="14"/>
        <v>8147161.799999997</v>
      </c>
      <c r="Y31" s="259">
        <f t="shared" si="14"/>
        <v>8147161.799999997</v>
      </c>
      <c r="Z31" s="259">
        <f t="shared" si="14"/>
        <v>8147161.799999997</v>
      </c>
      <c r="AA31" s="259">
        <f t="shared" si="14"/>
        <v>8147161.799999997</v>
      </c>
    </row>
    <row r="32" spans="1:27" s="42" customFormat="1" x14ac:dyDescent="0.3">
      <c r="A32" s="8"/>
      <c r="B32" s="285"/>
      <c r="C32" s="9"/>
      <c r="D32" s="285"/>
      <c r="E32" s="9"/>
      <c r="F32" s="285"/>
      <c r="G32" s="285"/>
      <c r="H32" s="9"/>
      <c r="I32" s="285"/>
      <c r="J32" s="285"/>
      <c r="K32" s="9"/>
      <c r="L32" s="285"/>
      <c r="M32" s="285"/>
      <c r="N32" s="364" t="s">
        <v>223</v>
      </c>
      <c r="O32" s="363">
        <f>SUM(C5:N15)</f>
        <v>8147161.7999999924</v>
      </c>
      <c r="P32" s="285"/>
      <c r="Q32" s="9"/>
      <c r="R32" s="285"/>
      <c r="S32" s="285"/>
      <c r="T32" s="9"/>
      <c r="U32" s="285"/>
      <c r="V32" s="285"/>
      <c r="W32" s="9"/>
      <c r="X32" s="285"/>
      <c r="Y32" s="285"/>
      <c r="Z32" s="9"/>
      <c r="AA32" s="285"/>
    </row>
    <row r="33" spans="1:27" s="42" customFormat="1" ht="15" thickBot="1" x14ac:dyDescent="0.35">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row>
    <row r="34" spans="1:27" ht="16.2" thickBot="1" x14ac:dyDescent="0.35">
      <c r="A34" s="785" t="s">
        <v>16</v>
      </c>
      <c r="B34" s="17" t="s">
        <v>10</v>
      </c>
      <c r="C34" s="158">
        <f>C$4</f>
        <v>44197</v>
      </c>
      <c r="D34" s="158">
        <f t="shared" ref="D34:AA34" si="15">D$4</f>
        <v>44228</v>
      </c>
      <c r="E34" s="158">
        <f t="shared" si="15"/>
        <v>44256</v>
      </c>
      <c r="F34" s="158">
        <f t="shared" si="15"/>
        <v>44287</v>
      </c>
      <c r="G34" s="158">
        <f t="shared" si="15"/>
        <v>44317</v>
      </c>
      <c r="H34" s="158">
        <f t="shared" si="15"/>
        <v>44348</v>
      </c>
      <c r="I34" s="158">
        <f t="shared" si="15"/>
        <v>44378</v>
      </c>
      <c r="J34" s="158">
        <f t="shared" si="15"/>
        <v>44409</v>
      </c>
      <c r="K34" s="158">
        <f t="shared" si="15"/>
        <v>44440</v>
      </c>
      <c r="L34" s="158">
        <f t="shared" si="15"/>
        <v>44470</v>
      </c>
      <c r="M34" s="158">
        <f t="shared" si="15"/>
        <v>44501</v>
      </c>
      <c r="N34" s="158">
        <f t="shared" si="15"/>
        <v>44531</v>
      </c>
      <c r="O34" s="158">
        <f t="shared" si="15"/>
        <v>44562</v>
      </c>
      <c r="P34" s="158">
        <f t="shared" si="15"/>
        <v>44593</v>
      </c>
      <c r="Q34" s="158">
        <f t="shared" si="15"/>
        <v>44621</v>
      </c>
      <c r="R34" s="158">
        <f t="shared" si="15"/>
        <v>44652</v>
      </c>
      <c r="S34" s="158">
        <f t="shared" si="15"/>
        <v>44682</v>
      </c>
      <c r="T34" s="158">
        <f t="shared" si="15"/>
        <v>44713</v>
      </c>
      <c r="U34" s="158">
        <f t="shared" si="15"/>
        <v>44743</v>
      </c>
      <c r="V34" s="158">
        <f t="shared" si="15"/>
        <v>44774</v>
      </c>
      <c r="W34" s="158">
        <f t="shared" si="15"/>
        <v>44805</v>
      </c>
      <c r="X34" s="158">
        <f t="shared" si="15"/>
        <v>44835</v>
      </c>
      <c r="Y34" s="158">
        <f t="shared" si="15"/>
        <v>44866</v>
      </c>
      <c r="Z34" s="158">
        <f t="shared" si="15"/>
        <v>44896</v>
      </c>
      <c r="AA34" s="158">
        <f t="shared" si="15"/>
        <v>44927</v>
      </c>
    </row>
    <row r="35" spans="1:27" ht="15" customHeight="1" x14ac:dyDescent="0.3">
      <c r="A35" s="786"/>
      <c r="B35" s="11" t="str">
        <f t="shared" ref="B35:B46" si="16">B20</f>
        <v>Building Shell</v>
      </c>
      <c r="C35" s="3">
        <v>0</v>
      </c>
      <c r="D35" s="3">
        <v>0</v>
      </c>
      <c r="E35" s="3">
        <v>0</v>
      </c>
      <c r="F35" s="3">
        <v>0</v>
      </c>
      <c r="G35" s="3">
        <f>F35</f>
        <v>0</v>
      </c>
      <c r="H35" s="3">
        <f t="shared" ref="H35:AA35" si="17">G35</f>
        <v>0</v>
      </c>
      <c r="I35" s="3">
        <f t="shared" si="17"/>
        <v>0</v>
      </c>
      <c r="J35" s="3">
        <f t="shared" si="17"/>
        <v>0</v>
      </c>
      <c r="K35" s="3">
        <f t="shared" si="17"/>
        <v>0</v>
      </c>
      <c r="L35" s="3">
        <f t="shared" si="17"/>
        <v>0</v>
      </c>
      <c r="M35" s="3">
        <f t="shared" si="17"/>
        <v>0</v>
      </c>
      <c r="N35" s="3">
        <f t="shared" si="17"/>
        <v>0</v>
      </c>
      <c r="O35" s="3">
        <f t="shared" si="17"/>
        <v>0</v>
      </c>
      <c r="P35" s="3">
        <f t="shared" si="17"/>
        <v>0</v>
      </c>
      <c r="Q35" s="445">
        <v>248029.84999999945</v>
      </c>
      <c r="R35" s="3">
        <f t="shared" si="17"/>
        <v>248029.84999999945</v>
      </c>
      <c r="S35" s="3">
        <f t="shared" si="17"/>
        <v>248029.84999999945</v>
      </c>
      <c r="T35" s="3">
        <f t="shared" si="17"/>
        <v>248029.84999999945</v>
      </c>
      <c r="U35" s="3">
        <f t="shared" si="17"/>
        <v>248029.84999999945</v>
      </c>
      <c r="V35" s="3">
        <f t="shared" si="17"/>
        <v>248029.84999999945</v>
      </c>
      <c r="W35" s="3">
        <f t="shared" si="17"/>
        <v>248029.84999999945</v>
      </c>
      <c r="X35" s="3">
        <f t="shared" si="17"/>
        <v>248029.84999999945</v>
      </c>
      <c r="Y35" s="3">
        <f t="shared" si="17"/>
        <v>248029.84999999945</v>
      </c>
      <c r="Z35" s="3">
        <f t="shared" si="17"/>
        <v>248029.84999999945</v>
      </c>
      <c r="AA35" s="3">
        <f t="shared" si="17"/>
        <v>248029.84999999945</v>
      </c>
    </row>
    <row r="36" spans="1:27" x14ac:dyDescent="0.3">
      <c r="A36" s="786"/>
      <c r="B36" s="12" t="str">
        <f t="shared" si="16"/>
        <v>Cooling</v>
      </c>
      <c r="C36" s="3">
        <v>0</v>
      </c>
      <c r="D36" s="3">
        <v>0</v>
      </c>
      <c r="E36" s="3">
        <v>0</v>
      </c>
      <c r="F36" s="3">
        <v>0</v>
      </c>
      <c r="G36" s="3">
        <f t="shared" ref="G36:AA36" si="18">F36</f>
        <v>0</v>
      </c>
      <c r="H36" s="3">
        <f t="shared" si="18"/>
        <v>0</v>
      </c>
      <c r="I36" s="3">
        <f t="shared" si="18"/>
        <v>0</v>
      </c>
      <c r="J36" s="3">
        <f t="shared" si="18"/>
        <v>0</v>
      </c>
      <c r="K36" s="3">
        <f t="shared" si="18"/>
        <v>0</v>
      </c>
      <c r="L36" s="3">
        <f t="shared" si="18"/>
        <v>0</v>
      </c>
      <c r="M36" s="3">
        <f t="shared" si="18"/>
        <v>0</v>
      </c>
      <c r="N36" s="3">
        <f t="shared" si="18"/>
        <v>0</v>
      </c>
      <c r="O36" s="3">
        <f t="shared" si="18"/>
        <v>0</v>
      </c>
      <c r="P36" s="3">
        <f t="shared" si="18"/>
        <v>0</v>
      </c>
      <c r="Q36" s="445">
        <v>828955.02</v>
      </c>
      <c r="R36" s="3">
        <f t="shared" si="18"/>
        <v>828955.02</v>
      </c>
      <c r="S36" s="3">
        <f t="shared" si="18"/>
        <v>828955.02</v>
      </c>
      <c r="T36" s="3">
        <f t="shared" si="18"/>
        <v>828955.02</v>
      </c>
      <c r="U36" s="3">
        <f t="shared" si="18"/>
        <v>828955.02</v>
      </c>
      <c r="V36" s="3">
        <f t="shared" si="18"/>
        <v>828955.02</v>
      </c>
      <c r="W36" s="3">
        <f t="shared" si="18"/>
        <v>828955.02</v>
      </c>
      <c r="X36" s="3">
        <f t="shared" si="18"/>
        <v>828955.02</v>
      </c>
      <c r="Y36" s="3">
        <f t="shared" si="18"/>
        <v>828955.02</v>
      </c>
      <c r="Z36" s="3">
        <f t="shared" si="18"/>
        <v>828955.02</v>
      </c>
      <c r="AA36" s="3">
        <f t="shared" si="18"/>
        <v>828955.02</v>
      </c>
    </row>
    <row r="37" spans="1:27" x14ac:dyDescent="0.3">
      <c r="A37" s="786"/>
      <c r="B37" s="11" t="str">
        <f t="shared" si="16"/>
        <v>Freezer</v>
      </c>
      <c r="C37" s="3">
        <v>0</v>
      </c>
      <c r="D37" s="3">
        <v>0</v>
      </c>
      <c r="E37" s="3">
        <v>0</v>
      </c>
      <c r="F37" s="3">
        <v>0</v>
      </c>
      <c r="G37" s="3">
        <f t="shared" ref="G37:AA37" si="19">F37</f>
        <v>0</v>
      </c>
      <c r="H37" s="3">
        <f t="shared" si="19"/>
        <v>0</v>
      </c>
      <c r="I37" s="3">
        <f t="shared" si="19"/>
        <v>0</v>
      </c>
      <c r="J37" s="3">
        <f t="shared" si="19"/>
        <v>0</v>
      </c>
      <c r="K37" s="3">
        <f t="shared" si="19"/>
        <v>0</v>
      </c>
      <c r="L37" s="3">
        <f t="shared" si="19"/>
        <v>0</v>
      </c>
      <c r="M37" s="3">
        <f t="shared" si="19"/>
        <v>0</v>
      </c>
      <c r="N37" s="3">
        <f t="shared" si="19"/>
        <v>0</v>
      </c>
      <c r="O37" s="3">
        <f t="shared" si="19"/>
        <v>0</v>
      </c>
      <c r="P37" s="3">
        <f t="shared" si="19"/>
        <v>0</v>
      </c>
      <c r="Q37" s="445">
        <v>0</v>
      </c>
      <c r="R37" s="3">
        <f t="shared" si="19"/>
        <v>0</v>
      </c>
      <c r="S37" s="3">
        <f t="shared" si="19"/>
        <v>0</v>
      </c>
      <c r="T37" s="3">
        <f t="shared" si="19"/>
        <v>0</v>
      </c>
      <c r="U37" s="3">
        <f t="shared" si="19"/>
        <v>0</v>
      </c>
      <c r="V37" s="3">
        <f t="shared" si="19"/>
        <v>0</v>
      </c>
      <c r="W37" s="3">
        <f t="shared" si="19"/>
        <v>0</v>
      </c>
      <c r="X37" s="3">
        <f t="shared" si="19"/>
        <v>0</v>
      </c>
      <c r="Y37" s="3">
        <f t="shared" si="19"/>
        <v>0</v>
      </c>
      <c r="Z37" s="3">
        <f t="shared" si="19"/>
        <v>0</v>
      </c>
      <c r="AA37" s="3">
        <f t="shared" si="19"/>
        <v>0</v>
      </c>
    </row>
    <row r="38" spans="1:27" x14ac:dyDescent="0.3">
      <c r="A38" s="786"/>
      <c r="B38" s="11" t="str">
        <f t="shared" si="16"/>
        <v>Heating</v>
      </c>
      <c r="C38" s="3">
        <v>0</v>
      </c>
      <c r="D38" s="3">
        <v>0</v>
      </c>
      <c r="E38" s="3">
        <v>0</v>
      </c>
      <c r="F38" s="3">
        <v>0</v>
      </c>
      <c r="G38" s="3">
        <f t="shared" ref="G38:AA38" si="20">F38</f>
        <v>0</v>
      </c>
      <c r="H38" s="3">
        <f t="shared" si="20"/>
        <v>0</v>
      </c>
      <c r="I38" s="3">
        <f t="shared" si="20"/>
        <v>0</v>
      </c>
      <c r="J38" s="3">
        <f t="shared" si="20"/>
        <v>0</v>
      </c>
      <c r="K38" s="3">
        <f t="shared" si="20"/>
        <v>0</v>
      </c>
      <c r="L38" s="3">
        <f t="shared" si="20"/>
        <v>0</v>
      </c>
      <c r="M38" s="3">
        <f t="shared" si="20"/>
        <v>0</v>
      </c>
      <c r="N38" s="3">
        <f t="shared" si="20"/>
        <v>0</v>
      </c>
      <c r="O38" s="3">
        <f t="shared" si="20"/>
        <v>0</v>
      </c>
      <c r="P38" s="3">
        <f t="shared" si="20"/>
        <v>0</v>
      </c>
      <c r="Q38" s="445">
        <v>1891524.5200000003</v>
      </c>
      <c r="R38" s="3">
        <f t="shared" si="20"/>
        <v>1891524.5200000003</v>
      </c>
      <c r="S38" s="3">
        <f t="shared" si="20"/>
        <v>1891524.5200000003</v>
      </c>
      <c r="T38" s="3">
        <f t="shared" si="20"/>
        <v>1891524.5200000003</v>
      </c>
      <c r="U38" s="3">
        <f t="shared" si="20"/>
        <v>1891524.5200000003</v>
      </c>
      <c r="V38" s="3">
        <f t="shared" si="20"/>
        <v>1891524.5200000003</v>
      </c>
      <c r="W38" s="3">
        <f t="shared" si="20"/>
        <v>1891524.5200000003</v>
      </c>
      <c r="X38" s="3">
        <f t="shared" si="20"/>
        <v>1891524.5200000003</v>
      </c>
      <c r="Y38" s="3">
        <f t="shared" si="20"/>
        <v>1891524.5200000003</v>
      </c>
      <c r="Z38" s="3">
        <f t="shared" si="20"/>
        <v>1891524.5200000003</v>
      </c>
      <c r="AA38" s="3">
        <f t="shared" si="20"/>
        <v>1891524.5200000003</v>
      </c>
    </row>
    <row r="39" spans="1:27" x14ac:dyDescent="0.3">
      <c r="A39" s="786"/>
      <c r="B39" s="12" t="str">
        <f t="shared" si="16"/>
        <v>HVAC</v>
      </c>
      <c r="C39" s="3">
        <v>0</v>
      </c>
      <c r="D39" s="3">
        <v>0</v>
      </c>
      <c r="E39" s="3">
        <v>0</v>
      </c>
      <c r="F39" s="3">
        <v>0</v>
      </c>
      <c r="G39" s="3">
        <f t="shared" ref="G39:AA39" si="21">F39</f>
        <v>0</v>
      </c>
      <c r="H39" s="3">
        <f t="shared" si="21"/>
        <v>0</v>
      </c>
      <c r="I39" s="3">
        <f t="shared" si="21"/>
        <v>0</v>
      </c>
      <c r="J39" s="3">
        <f t="shared" si="21"/>
        <v>0</v>
      </c>
      <c r="K39" s="3">
        <f t="shared" si="21"/>
        <v>0</v>
      </c>
      <c r="L39" s="3">
        <f t="shared" si="21"/>
        <v>0</v>
      </c>
      <c r="M39" s="3">
        <f t="shared" si="21"/>
        <v>0</v>
      </c>
      <c r="N39" s="3">
        <f t="shared" si="21"/>
        <v>0</v>
      </c>
      <c r="O39" s="3">
        <f t="shared" si="21"/>
        <v>0</v>
      </c>
      <c r="P39" s="3">
        <f t="shared" si="21"/>
        <v>0</v>
      </c>
      <c r="Q39" s="445">
        <v>511596.15</v>
      </c>
      <c r="R39" s="3">
        <f t="shared" si="21"/>
        <v>511596.15</v>
      </c>
      <c r="S39" s="3">
        <f t="shared" si="21"/>
        <v>511596.15</v>
      </c>
      <c r="T39" s="3">
        <f t="shared" si="21"/>
        <v>511596.15</v>
      </c>
      <c r="U39" s="3">
        <f t="shared" si="21"/>
        <v>511596.15</v>
      </c>
      <c r="V39" s="3">
        <f t="shared" si="21"/>
        <v>511596.15</v>
      </c>
      <c r="W39" s="3">
        <f t="shared" si="21"/>
        <v>511596.15</v>
      </c>
      <c r="X39" s="3">
        <f t="shared" si="21"/>
        <v>511596.15</v>
      </c>
      <c r="Y39" s="3">
        <f t="shared" si="21"/>
        <v>511596.15</v>
      </c>
      <c r="Z39" s="3">
        <f t="shared" si="21"/>
        <v>511596.15</v>
      </c>
      <c r="AA39" s="3">
        <f t="shared" si="21"/>
        <v>511596.15</v>
      </c>
    </row>
    <row r="40" spans="1:27" x14ac:dyDescent="0.3">
      <c r="A40" s="786"/>
      <c r="B40" s="11" t="str">
        <f t="shared" si="16"/>
        <v>Lighting</v>
      </c>
      <c r="C40" s="3">
        <v>0</v>
      </c>
      <c r="D40" s="3">
        <v>0</v>
      </c>
      <c r="E40" s="3">
        <v>0</v>
      </c>
      <c r="F40" s="3">
        <v>0</v>
      </c>
      <c r="G40" s="3">
        <f t="shared" ref="G40:AA40" si="22">F40</f>
        <v>0</v>
      </c>
      <c r="H40" s="3">
        <f t="shared" si="22"/>
        <v>0</v>
      </c>
      <c r="I40" s="3">
        <f t="shared" si="22"/>
        <v>0</v>
      </c>
      <c r="J40" s="3">
        <f t="shared" si="22"/>
        <v>0</v>
      </c>
      <c r="K40" s="3">
        <f t="shared" si="22"/>
        <v>0</v>
      </c>
      <c r="L40" s="3">
        <f t="shared" si="22"/>
        <v>0</v>
      </c>
      <c r="M40" s="3">
        <f t="shared" si="22"/>
        <v>0</v>
      </c>
      <c r="N40" s="3">
        <f t="shared" si="22"/>
        <v>0</v>
      </c>
      <c r="O40" s="3">
        <f t="shared" si="22"/>
        <v>0</v>
      </c>
      <c r="P40" s="3">
        <f t="shared" si="22"/>
        <v>0</v>
      </c>
      <c r="Q40" s="445">
        <v>2163331.2299999963</v>
      </c>
      <c r="R40" s="3">
        <f t="shared" si="22"/>
        <v>2163331.2299999963</v>
      </c>
      <c r="S40" s="3">
        <f t="shared" si="22"/>
        <v>2163331.2299999963</v>
      </c>
      <c r="T40" s="3">
        <f t="shared" si="22"/>
        <v>2163331.2299999963</v>
      </c>
      <c r="U40" s="3">
        <f t="shared" si="22"/>
        <v>2163331.2299999963</v>
      </c>
      <c r="V40" s="3">
        <f t="shared" si="22"/>
        <v>2163331.2299999963</v>
      </c>
      <c r="W40" s="3">
        <f t="shared" si="22"/>
        <v>2163331.2299999963</v>
      </c>
      <c r="X40" s="3">
        <f t="shared" si="22"/>
        <v>2163331.2299999963</v>
      </c>
      <c r="Y40" s="3">
        <f t="shared" si="22"/>
        <v>2163331.2299999963</v>
      </c>
      <c r="Z40" s="3">
        <f t="shared" si="22"/>
        <v>2163331.2299999963</v>
      </c>
      <c r="AA40" s="3">
        <f t="shared" si="22"/>
        <v>2163331.2299999963</v>
      </c>
    </row>
    <row r="41" spans="1:27" x14ac:dyDescent="0.3">
      <c r="A41" s="786"/>
      <c r="B41" s="11" t="str">
        <f t="shared" si="16"/>
        <v>Miscellaneous</v>
      </c>
      <c r="C41" s="3">
        <v>0</v>
      </c>
      <c r="D41" s="3">
        <v>0</v>
      </c>
      <c r="E41" s="3">
        <v>0</v>
      </c>
      <c r="F41" s="3">
        <v>0</v>
      </c>
      <c r="G41" s="3">
        <f t="shared" ref="G41:AA41" si="23">F41</f>
        <v>0</v>
      </c>
      <c r="H41" s="3">
        <f t="shared" si="23"/>
        <v>0</v>
      </c>
      <c r="I41" s="3">
        <f t="shared" si="23"/>
        <v>0</v>
      </c>
      <c r="J41" s="3">
        <f t="shared" si="23"/>
        <v>0</v>
      </c>
      <c r="K41" s="3">
        <f t="shared" si="23"/>
        <v>0</v>
      </c>
      <c r="L41" s="3">
        <f t="shared" si="23"/>
        <v>0</v>
      </c>
      <c r="M41" s="3">
        <f t="shared" si="23"/>
        <v>0</v>
      </c>
      <c r="N41" s="3">
        <f t="shared" si="23"/>
        <v>0</v>
      </c>
      <c r="O41" s="3">
        <f t="shared" si="23"/>
        <v>0</v>
      </c>
      <c r="P41" s="3">
        <f t="shared" si="23"/>
        <v>0</v>
      </c>
      <c r="Q41" s="445">
        <v>102576.5800000001</v>
      </c>
      <c r="R41" s="3">
        <f t="shared" si="23"/>
        <v>102576.5800000001</v>
      </c>
      <c r="S41" s="3">
        <f t="shared" si="23"/>
        <v>102576.5800000001</v>
      </c>
      <c r="T41" s="3">
        <f t="shared" si="23"/>
        <v>102576.5800000001</v>
      </c>
      <c r="U41" s="3">
        <f t="shared" si="23"/>
        <v>102576.5800000001</v>
      </c>
      <c r="V41" s="3">
        <f t="shared" si="23"/>
        <v>102576.5800000001</v>
      </c>
      <c r="W41" s="3">
        <f t="shared" si="23"/>
        <v>102576.5800000001</v>
      </c>
      <c r="X41" s="3">
        <f t="shared" si="23"/>
        <v>102576.5800000001</v>
      </c>
      <c r="Y41" s="3">
        <f t="shared" si="23"/>
        <v>102576.5800000001</v>
      </c>
      <c r="Z41" s="3">
        <f t="shared" si="23"/>
        <v>102576.5800000001</v>
      </c>
      <c r="AA41" s="3">
        <f t="shared" si="23"/>
        <v>102576.5800000001</v>
      </c>
    </row>
    <row r="42" spans="1:27" x14ac:dyDescent="0.3">
      <c r="A42" s="786"/>
      <c r="B42" s="11" t="str">
        <f t="shared" si="16"/>
        <v>Pool Spa</v>
      </c>
      <c r="C42" s="3">
        <v>0</v>
      </c>
      <c r="D42" s="3">
        <v>0</v>
      </c>
      <c r="E42" s="3">
        <v>0</v>
      </c>
      <c r="F42" s="3">
        <v>0</v>
      </c>
      <c r="G42" s="3">
        <f t="shared" ref="G42:AA42" si="24">F42</f>
        <v>0</v>
      </c>
      <c r="H42" s="3">
        <f t="shared" si="24"/>
        <v>0</v>
      </c>
      <c r="I42" s="3">
        <f t="shared" si="24"/>
        <v>0</v>
      </c>
      <c r="J42" s="3">
        <f t="shared" si="24"/>
        <v>0</v>
      </c>
      <c r="K42" s="3">
        <f t="shared" si="24"/>
        <v>0</v>
      </c>
      <c r="L42" s="3">
        <f t="shared" si="24"/>
        <v>0</v>
      </c>
      <c r="M42" s="3">
        <f t="shared" si="24"/>
        <v>0</v>
      </c>
      <c r="N42" s="3">
        <f t="shared" si="24"/>
        <v>0</v>
      </c>
      <c r="O42" s="3">
        <f t="shared" si="24"/>
        <v>0</v>
      </c>
      <c r="P42" s="3">
        <f t="shared" si="24"/>
        <v>0</v>
      </c>
      <c r="Q42" s="445">
        <v>0</v>
      </c>
      <c r="R42" s="3">
        <f t="shared" si="24"/>
        <v>0</v>
      </c>
      <c r="S42" s="3">
        <f t="shared" si="24"/>
        <v>0</v>
      </c>
      <c r="T42" s="3">
        <f t="shared" si="24"/>
        <v>0</v>
      </c>
      <c r="U42" s="3">
        <f t="shared" si="24"/>
        <v>0</v>
      </c>
      <c r="V42" s="3">
        <f t="shared" si="24"/>
        <v>0</v>
      </c>
      <c r="W42" s="3">
        <f t="shared" si="24"/>
        <v>0</v>
      </c>
      <c r="X42" s="3">
        <f t="shared" si="24"/>
        <v>0</v>
      </c>
      <c r="Y42" s="3">
        <f t="shared" si="24"/>
        <v>0</v>
      </c>
      <c r="Z42" s="3">
        <f t="shared" si="24"/>
        <v>0</v>
      </c>
      <c r="AA42" s="3">
        <f t="shared" si="24"/>
        <v>0</v>
      </c>
    </row>
    <row r="43" spans="1:27" x14ac:dyDescent="0.3">
      <c r="A43" s="786"/>
      <c r="B43" s="11" t="str">
        <f t="shared" si="16"/>
        <v>Refrigeration</v>
      </c>
      <c r="C43" s="3">
        <v>0</v>
      </c>
      <c r="D43" s="3">
        <v>0</v>
      </c>
      <c r="E43" s="3">
        <v>0</v>
      </c>
      <c r="F43" s="3">
        <v>0</v>
      </c>
      <c r="G43" s="3">
        <f t="shared" ref="G43:AA43" si="25">F43</f>
        <v>0</v>
      </c>
      <c r="H43" s="3">
        <f t="shared" si="25"/>
        <v>0</v>
      </c>
      <c r="I43" s="3">
        <f t="shared" si="25"/>
        <v>0</v>
      </c>
      <c r="J43" s="3">
        <f t="shared" si="25"/>
        <v>0</v>
      </c>
      <c r="K43" s="3">
        <f t="shared" si="25"/>
        <v>0</v>
      </c>
      <c r="L43" s="3">
        <f t="shared" si="25"/>
        <v>0</v>
      </c>
      <c r="M43" s="3">
        <f t="shared" si="25"/>
        <v>0</v>
      </c>
      <c r="N43" s="3">
        <f t="shared" si="25"/>
        <v>0</v>
      </c>
      <c r="O43" s="3">
        <f t="shared" si="25"/>
        <v>0</v>
      </c>
      <c r="P43" s="3">
        <f t="shared" si="25"/>
        <v>0</v>
      </c>
      <c r="Q43" s="445">
        <v>0</v>
      </c>
      <c r="R43" s="3">
        <f t="shared" si="25"/>
        <v>0</v>
      </c>
      <c r="S43" s="3">
        <f t="shared" si="25"/>
        <v>0</v>
      </c>
      <c r="T43" s="3">
        <f t="shared" si="25"/>
        <v>0</v>
      </c>
      <c r="U43" s="3">
        <f t="shared" si="25"/>
        <v>0</v>
      </c>
      <c r="V43" s="3">
        <f t="shared" si="25"/>
        <v>0</v>
      </c>
      <c r="W43" s="3">
        <f t="shared" si="25"/>
        <v>0</v>
      </c>
      <c r="X43" s="3">
        <f t="shared" si="25"/>
        <v>0</v>
      </c>
      <c r="Y43" s="3">
        <f t="shared" si="25"/>
        <v>0</v>
      </c>
      <c r="Z43" s="3">
        <f t="shared" si="25"/>
        <v>0</v>
      </c>
      <c r="AA43" s="3">
        <f t="shared" si="25"/>
        <v>0</v>
      </c>
    </row>
    <row r="44" spans="1:27" ht="15" customHeight="1" x14ac:dyDescent="0.3">
      <c r="A44" s="786"/>
      <c r="B44" s="11" t="str">
        <f t="shared" si="16"/>
        <v>Water Heating</v>
      </c>
      <c r="C44" s="3">
        <v>0</v>
      </c>
      <c r="D44" s="3">
        <v>0</v>
      </c>
      <c r="E44" s="3">
        <v>0</v>
      </c>
      <c r="F44" s="3">
        <v>0</v>
      </c>
      <c r="G44" s="3">
        <f t="shared" ref="G44:AA44" si="26">F44</f>
        <v>0</v>
      </c>
      <c r="H44" s="3">
        <f t="shared" si="26"/>
        <v>0</v>
      </c>
      <c r="I44" s="3">
        <f t="shared" si="26"/>
        <v>0</v>
      </c>
      <c r="J44" s="3">
        <f t="shared" si="26"/>
        <v>0</v>
      </c>
      <c r="K44" s="3">
        <f t="shared" si="26"/>
        <v>0</v>
      </c>
      <c r="L44" s="3">
        <f t="shared" si="26"/>
        <v>0</v>
      </c>
      <c r="M44" s="3">
        <f t="shared" si="26"/>
        <v>0</v>
      </c>
      <c r="N44" s="3">
        <f t="shared" si="26"/>
        <v>0</v>
      </c>
      <c r="O44" s="3">
        <f t="shared" si="26"/>
        <v>0</v>
      </c>
      <c r="P44" s="3">
        <f t="shared" si="26"/>
        <v>0</v>
      </c>
      <c r="Q44" s="445">
        <v>1163139.8700000003</v>
      </c>
      <c r="R44" s="3">
        <f t="shared" si="26"/>
        <v>1163139.8700000003</v>
      </c>
      <c r="S44" s="3">
        <f t="shared" si="26"/>
        <v>1163139.8700000003</v>
      </c>
      <c r="T44" s="3">
        <f t="shared" si="26"/>
        <v>1163139.8700000003</v>
      </c>
      <c r="U44" s="3">
        <f t="shared" si="26"/>
        <v>1163139.8700000003</v>
      </c>
      <c r="V44" s="3">
        <f t="shared" si="26"/>
        <v>1163139.8700000003</v>
      </c>
      <c r="W44" s="3">
        <f t="shared" si="26"/>
        <v>1163139.8700000003</v>
      </c>
      <c r="X44" s="3">
        <f t="shared" si="26"/>
        <v>1163139.8700000003</v>
      </c>
      <c r="Y44" s="3">
        <f t="shared" si="26"/>
        <v>1163139.8700000003</v>
      </c>
      <c r="Z44" s="3">
        <f t="shared" si="26"/>
        <v>1163139.8700000003</v>
      </c>
      <c r="AA44" s="3">
        <f t="shared" si="26"/>
        <v>1163139.8700000003</v>
      </c>
    </row>
    <row r="45" spans="1:27" ht="15" customHeight="1" x14ac:dyDescent="0.3">
      <c r="A45" s="786"/>
      <c r="B45" s="11" t="str">
        <f t="shared" si="16"/>
        <v xml:space="preserve"> </v>
      </c>
      <c r="C45" s="3"/>
      <c r="D45" s="3"/>
      <c r="E45" s="3"/>
      <c r="F45" s="3">
        <v>0</v>
      </c>
      <c r="G45" s="3">
        <f t="shared" ref="G45:AA45" si="27">F45</f>
        <v>0</v>
      </c>
      <c r="H45" s="3">
        <f t="shared" si="27"/>
        <v>0</v>
      </c>
      <c r="I45" s="3">
        <f t="shared" si="27"/>
        <v>0</v>
      </c>
      <c r="J45" s="3">
        <f t="shared" si="27"/>
        <v>0</v>
      </c>
      <c r="K45" s="3">
        <f t="shared" si="27"/>
        <v>0</v>
      </c>
      <c r="L45" s="3">
        <f t="shared" si="27"/>
        <v>0</v>
      </c>
      <c r="M45" s="3">
        <f t="shared" si="27"/>
        <v>0</v>
      </c>
      <c r="N45" s="3">
        <f t="shared" si="27"/>
        <v>0</v>
      </c>
      <c r="O45" s="3">
        <f t="shared" si="27"/>
        <v>0</v>
      </c>
      <c r="P45" s="3">
        <f t="shared" si="27"/>
        <v>0</v>
      </c>
      <c r="Q45" s="445"/>
      <c r="R45" s="3">
        <f t="shared" si="27"/>
        <v>0</v>
      </c>
      <c r="S45" s="3">
        <f t="shared" si="27"/>
        <v>0</v>
      </c>
      <c r="T45" s="3">
        <f t="shared" si="27"/>
        <v>0</v>
      </c>
      <c r="U45" s="3">
        <f t="shared" si="27"/>
        <v>0</v>
      </c>
      <c r="V45" s="3">
        <f t="shared" si="27"/>
        <v>0</v>
      </c>
      <c r="W45" s="3">
        <f t="shared" si="27"/>
        <v>0</v>
      </c>
      <c r="X45" s="3">
        <f t="shared" si="27"/>
        <v>0</v>
      </c>
      <c r="Y45" s="3">
        <f t="shared" si="27"/>
        <v>0</v>
      </c>
      <c r="Z45" s="3">
        <f t="shared" si="27"/>
        <v>0</v>
      </c>
      <c r="AA45" s="3">
        <f t="shared" si="27"/>
        <v>0</v>
      </c>
    </row>
    <row r="46" spans="1:27" ht="15" customHeight="1" thickBot="1" x14ac:dyDescent="0.35">
      <c r="A46" s="787"/>
      <c r="B46" s="258" t="str">
        <f t="shared" si="16"/>
        <v>Monthly kWh</v>
      </c>
      <c r="C46" s="259">
        <f>SUM(C35:C45)</f>
        <v>0</v>
      </c>
      <c r="D46" s="259">
        <f t="shared" ref="D46:AA46" si="28">SUM(D35:D45)</f>
        <v>0</v>
      </c>
      <c r="E46" s="259">
        <f t="shared" si="28"/>
        <v>0</v>
      </c>
      <c r="F46" s="259">
        <f t="shared" si="28"/>
        <v>0</v>
      </c>
      <c r="G46" s="259">
        <f t="shared" si="28"/>
        <v>0</v>
      </c>
      <c r="H46" s="259">
        <f t="shared" si="28"/>
        <v>0</v>
      </c>
      <c r="I46" s="259">
        <f t="shared" si="28"/>
        <v>0</v>
      </c>
      <c r="J46" s="259">
        <f t="shared" si="28"/>
        <v>0</v>
      </c>
      <c r="K46" s="259">
        <f t="shared" si="28"/>
        <v>0</v>
      </c>
      <c r="L46" s="259">
        <f t="shared" si="28"/>
        <v>0</v>
      </c>
      <c r="M46" s="259">
        <f t="shared" si="28"/>
        <v>0</v>
      </c>
      <c r="N46" s="259">
        <f t="shared" si="28"/>
        <v>0</v>
      </c>
      <c r="O46" s="259">
        <f t="shared" si="28"/>
        <v>0</v>
      </c>
      <c r="P46" s="259">
        <f t="shared" si="28"/>
        <v>0</v>
      </c>
      <c r="Q46" s="259">
        <f t="shared" si="28"/>
        <v>6909153.219999996</v>
      </c>
      <c r="R46" s="259">
        <f t="shared" si="28"/>
        <v>6909153.219999996</v>
      </c>
      <c r="S46" s="259">
        <f t="shared" si="28"/>
        <v>6909153.219999996</v>
      </c>
      <c r="T46" s="259">
        <f t="shared" si="28"/>
        <v>6909153.219999996</v>
      </c>
      <c r="U46" s="259">
        <f t="shared" si="28"/>
        <v>6909153.219999996</v>
      </c>
      <c r="V46" s="259">
        <f t="shared" si="28"/>
        <v>6909153.219999996</v>
      </c>
      <c r="W46" s="259">
        <f t="shared" si="28"/>
        <v>6909153.219999996</v>
      </c>
      <c r="X46" s="259">
        <f t="shared" si="28"/>
        <v>6909153.219999996</v>
      </c>
      <c r="Y46" s="259">
        <f t="shared" si="28"/>
        <v>6909153.219999996</v>
      </c>
      <c r="Z46" s="259">
        <f t="shared" si="28"/>
        <v>6909153.219999996</v>
      </c>
      <c r="AA46" s="259">
        <f t="shared" si="28"/>
        <v>6909153.219999996</v>
      </c>
    </row>
    <row r="47" spans="1:27" s="42" customFormat="1" x14ac:dyDescent="0.3">
      <c r="A47" s="8"/>
      <c r="B47" s="285"/>
      <c r="C47" s="9"/>
      <c r="D47" s="285"/>
      <c r="E47" s="9"/>
      <c r="F47" s="285"/>
      <c r="G47" s="285"/>
      <c r="H47" s="9"/>
      <c r="I47" s="285"/>
      <c r="J47" s="285"/>
      <c r="K47" s="9"/>
      <c r="L47" s="285"/>
      <c r="M47" s="285"/>
      <c r="N47" s="9"/>
      <c r="O47" s="285"/>
      <c r="P47" s="285"/>
      <c r="Q47" s="9"/>
      <c r="R47" s="285"/>
      <c r="S47" s="285"/>
      <c r="T47" s="9"/>
      <c r="U47" s="285"/>
      <c r="V47" s="285"/>
      <c r="W47" s="9"/>
      <c r="X47" s="285"/>
      <c r="Y47" s="285"/>
      <c r="Z47" s="9"/>
      <c r="AA47" s="285"/>
    </row>
    <row r="48" spans="1:27" s="42" customFormat="1" ht="15" thickBot="1" x14ac:dyDescent="0.35">
      <c r="A48" s="225" t="s">
        <v>191</v>
      </c>
      <c r="B48" s="225"/>
      <c r="C48" s="225"/>
      <c r="D48" s="225"/>
      <c r="E48" s="225"/>
      <c r="F48" s="225"/>
      <c r="G48" s="225"/>
      <c r="H48" s="225"/>
      <c r="I48" s="225"/>
      <c r="J48" s="225"/>
    </row>
    <row r="49" spans="1:28" ht="16.2" thickBot="1" x14ac:dyDescent="0.35">
      <c r="A49" s="788" t="s">
        <v>17</v>
      </c>
      <c r="B49" s="17" t="s">
        <v>10</v>
      </c>
      <c r="C49" s="158">
        <f>C$4</f>
        <v>44197</v>
      </c>
      <c r="D49" s="158">
        <f t="shared" ref="D49:AA49" si="29">D$4</f>
        <v>44228</v>
      </c>
      <c r="E49" s="158">
        <f t="shared" si="29"/>
        <v>44256</v>
      </c>
      <c r="F49" s="158">
        <f t="shared" si="29"/>
        <v>44287</v>
      </c>
      <c r="G49" s="158">
        <f t="shared" si="29"/>
        <v>44317</v>
      </c>
      <c r="H49" s="158">
        <f t="shared" si="29"/>
        <v>44348</v>
      </c>
      <c r="I49" s="158">
        <f t="shared" si="29"/>
        <v>44378</v>
      </c>
      <c r="J49" s="158">
        <f t="shared" si="29"/>
        <v>44409</v>
      </c>
      <c r="K49" s="158">
        <f t="shared" si="29"/>
        <v>44440</v>
      </c>
      <c r="L49" s="158">
        <f t="shared" si="29"/>
        <v>44470</v>
      </c>
      <c r="M49" s="158">
        <f t="shared" si="29"/>
        <v>44501</v>
      </c>
      <c r="N49" s="158">
        <f t="shared" si="29"/>
        <v>44531</v>
      </c>
      <c r="O49" s="158">
        <f t="shared" si="29"/>
        <v>44562</v>
      </c>
      <c r="P49" s="158">
        <f t="shared" si="29"/>
        <v>44593</v>
      </c>
      <c r="Q49" s="158">
        <f t="shared" si="29"/>
        <v>44621</v>
      </c>
      <c r="R49" s="158">
        <f t="shared" si="29"/>
        <v>44652</v>
      </c>
      <c r="S49" s="158">
        <f t="shared" si="29"/>
        <v>44682</v>
      </c>
      <c r="T49" s="158">
        <f t="shared" si="29"/>
        <v>44713</v>
      </c>
      <c r="U49" s="158">
        <f t="shared" si="29"/>
        <v>44743</v>
      </c>
      <c r="V49" s="158">
        <f t="shared" si="29"/>
        <v>44774</v>
      </c>
      <c r="W49" s="158">
        <f t="shared" si="29"/>
        <v>44805</v>
      </c>
      <c r="X49" s="158">
        <f t="shared" si="29"/>
        <v>44835</v>
      </c>
      <c r="Y49" s="158">
        <f t="shared" si="29"/>
        <v>44866</v>
      </c>
      <c r="Z49" s="158">
        <f t="shared" si="29"/>
        <v>44896</v>
      </c>
      <c r="AA49" s="158">
        <f t="shared" si="29"/>
        <v>44927</v>
      </c>
    </row>
    <row r="50" spans="1:28" ht="15" customHeight="1" x14ac:dyDescent="0.3">
      <c r="A50" s="789"/>
      <c r="B50" s="13" t="str">
        <f t="shared" ref="B50:B60" si="30">B35</f>
        <v>Building Shell</v>
      </c>
      <c r="C50" s="26">
        <f>IF(C20=0,0,(C5*0.5)-C35)*C66*C$78*C$2</f>
        <v>0</v>
      </c>
      <c r="D50" s="26">
        <f>IF(D20=0,0,(D5*0.5)+C20-D35)*D66*D$78*D$2</f>
        <v>0</v>
      </c>
      <c r="E50" s="26">
        <f t="shared" ref="E50:AA51" si="31">IF(E20=0,0,(E5*0.5)+D20-E35)*E66*E$78*E$2</f>
        <v>42.093541819403328</v>
      </c>
      <c r="F50" s="26">
        <f t="shared" si="31"/>
        <v>50.94429461486088</v>
      </c>
      <c r="G50" s="26">
        <f t="shared" si="31"/>
        <v>74.022993918986515</v>
      </c>
      <c r="H50" s="26">
        <f t="shared" si="31"/>
        <v>794.70780890812671</v>
      </c>
      <c r="I50" s="26">
        <f t="shared" si="31"/>
        <v>1756.3301715992022</v>
      </c>
      <c r="J50" s="26">
        <f t="shared" si="31"/>
        <v>2135.1609165297191</v>
      </c>
      <c r="K50" s="26">
        <f t="shared" si="31"/>
        <v>1338.6906111622959</v>
      </c>
      <c r="L50" s="26">
        <f t="shared" si="31"/>
        <v>407.36701553385473</v>
      </c>
      <c r="M50" s="26">
        <f t="shared" si="31"/>
        <v>763.81659454912153</v>
      </c>
      <c r="N50" s="26">
        <f t="shared" si="31"/>
        <v>1279.2443029575204</v>
      </c>
      <c r="O50" s="26">
        <f t="shared" si="31"/>
        <v>1283.3357847071447</v>
      </c>
      <c r="P50" s="26">
        <f t="shared" si="31"/>
        <v>1103.4055835385568</v>
      </c>
      <c r="Q50" s="26">
        <f t="shared" si="31"/>
        <v>162.16917496129872</v>
      </c>
      <c r="R50" s="26">
        <f t="shared" si="31"/>
        <v>86.641136378657109</v>
      </c>
      <c r="S50" s="26">
        <f t="shared" si="31"/>
        <v>99.623445094367852</v>
      </c>
      <c r="T50" s="26">
        <f t="shared" si="31"/>
        <v>534.12207480740983</v>
      </c>
      <c r="U50" s="26">
        <f t="shared" si="31"/>
        <v>719.71091226104977</v>
      </c>
      <c r="V50" s="26">
        <f t="shared" si="31"/>
        <v>684.30072440797755</v>
      </c>
      <c r="W50" s="26">
        <f t="shared" si="31"/>
        <v>342.94918480824714</v>
      </c>
      <c r="X50" s="26">
        <f t="shared" si="31"/>
        <v>84.861085659753002</v>
      </c>
      <c r="Y50" s="26">
        <f t="shared" si="31"/>
        <v>144.10550758472135</v>
      </c>
      <c r="Z50" s="26">
        <f t="shared" si="31"/>
        <v>241.33862522624332</v>
      </c>
      <c r="AA50" s="26">
        <f t="shared" si="31"/>
        <v>242.11051264314233</v>
      </c>
    </row>
    <row r="51" spans="1:28" ht="15.6" x14ac:dyDescent="0.3">
      <c r="A51" s="789"/>
      <c r="B51" s="13" t="str">
        <f t="shared" si="30"/>
        <v>Cooling</v>
      </c>
      <c r="C51" s="26">
        <f t="shared" ref="C51:C59" si="32">IF(C21=0,0,(C6*0.5)-C36)*C67*C$78*C$2</f>
        <v>0.63375420937499993</v>
      </c>
      <c r="D51" s="26">
        <f t="shared" ref="D51:S59" si="33">IF(D21=0,0,(D6*0.5)+C21-D36)*D67*D$78*D$2</f>
        <v>2.0792062055501002</v>
      </c>
      <c r="E51" s="26">
        <f t="shared" si="33"/>
        <v>11.796676120481401</v>
      </c>
      <c r="F51" s="26">
        <f t="shared" si="33"/>
        <v>79.457195765699296</v>
      </c>
      <c r="G51" s="26">
        <f t="shared" si="33"/>
        <v>433.24425022715633</v>
      </c>
      <c r="H51" s="26">
        <f t="shared" si="33"/>
        <v>4274.5550016153893</v>
      </c>
      <c r="I51" s="26">
        <f t="shared" si="33"/>
        <v>10441.25681289929</v>
      </c>
      <c r="J51" s="26">
        <f t="shared" si="33"/>
        <v>15295.667896356179</v>
      </c>
      <c r="K51" s="26">
        <f t="shared" si="33"/>
        <v>8787.4668998160887</v>
      </c>
      <c r="L51" s="26">
        <f t="shared" si="33"/>
        <v>659.93238502739041</v>
      </c>
      <c r="M51" s="26">
        <f t="shared" si="33"/>
        <v>58.688204588660923</v>
      </c>
      <c r="N51" s="26">
        <f t="shared" si="33"/>
        <v>46.401003186767653</v>
      </c>
      <c r="O51" s="26">
        <f t="shared" si="33"/>
        <v>43.920650242213867</v>
      </c>
      <c r="P51" s="26">
        <f t="shared" si="33"/>
        <v>41.391975509583276</v>
      </c>
      <c r="Q51" s="26">
        <f t="shared" si="33"/>
        <v>17.767553945406188</v>
      </c>
      <c r="R51" s="26">
        <f t="shared" si="33"/>
        <v>86.116512015651622</v>
      </c>
      <c r="S51" s="26">
        <f t="shared" si="33"/>
        <v>390.73595273207502</v>
      </c>
      <c r="T51" s="26">
        <f t="shared" si="31"/>
        <v>2655.2870521667728</v>
      </c>
      <c r="U51" s="26">
        <f t="shared" si="31"/>
        <v>3586.7654227292724</v>
      </c>
      <c r="V51" s="26">
        <f t="shared" si="31"/>
        <v>3410.260996034533</v>
      </c>
      <c r="W51" s="26">
        <f t="shared" si="31"/>
        <v>1594.5727801974842</v>
      </c>
      <c r="X51" s="26">
        <f t="shared" si="31"/>
        <v>103.84012936531236</v>
      </c>
      <c r="Y51" s="26">
        <f t="shared" si="31"/>
        <v>8.5610308136001638</v>
      </c>
      <c r="Z51" s="26">
        <f t="shared" si="31"/>
        <v>6.7615082237305186</v>
      </c>
      <c r="AA51" s="26">
        <f t="shared" si="31"/>
        <v>6.4000736494638728</v>
      </c>
    </row>
    <row r="52" spans="1:28" ht="15.6" x14ac:dyDescent="0.3">
      <c r="A52" s="789"/>
      <c r="B52" s="13" t="str">
        <f t="shared" si="30"/>
        <v>Freezer</v>
      </c>
      <c r="C52" s="26">
        <f t="shared" si="32"/>
        <v>0</v>
      </c>
      <c r="D52" s="26">
        <f t="shared" si="33"/>
        <v>0</v>
      </c>
      <c r="E52" s="26">
        <f t="shared" ref="E52:AA55" si="34">IF(E22=0,0,(E7*0.5)+D22-E37)*E68*E$78*E$2</f>
        <v>0</v>
      </c>
      <c r="F52" s="26">
        <f t="shared" si="34"/>
        <v>0</v>
      </c>
      <c r="G52" s="26">
        <f t="shared" si="34"/>
        <v>0</v>
      </c>
      <c r="H52" s="26">
        <f t="shared" si="34"/>
        <v>0</v>
      </c>
      <c r="I52" s="26">
        <f t="shared" si="34"/>
        <v>0</v>
      </c>
      <c r="J52" s="26">
        <f t="shared" si="34"/>
        <v>0</v>
      </c>
      <c r="K52" s="26">
        <f t="shared" si="34"/>
        <v>0</v>
      </c>
      <c r="L52" s="26">
        <f t="shared" si="34"/>
        <v>0</v>
      </c>
      <c r="M52" s="26">
        <f t="shared" si="34"/>
        <v>0</v>
      </c>
      <c r="N52" s="26">
        <f t="shared" si="34"/>
        <v>0</v>
      </c>
      <c r="O52" s="26">
        <f t="shared" si="34"/>
        <v>0</v>
      </c>
      <c r="P52" s="26">
        <f t="shared" si="34"/>
        <v>0</v>
      </c>
      <c r="Q52" s="26">
        <f t="shared" si="34"/>
        <v>0</v>
      </c>
      <c r="R52" s="26">
        <f t="shared" si="34"/>
        <v>0</v>
      </c>
      <c r="S52" s="26">
        <f t="shared" si="34"/>
        <v>0</v>
      </c>
      <c r="T52" s="26">
        <f t="shared" si="34"/>
        <v>0</v>
      </c>
      <c r="U52" s="26">
        <f t="shared" si="34"/>
        <v>0</v>
      </c>
      <c r="V52" s="26">
        <f t="shared" si="34"/>
        <v>0</v>
      </c>
      <c r="W52" s="26">
        <f t="shared" si="34"/>
        <v>0</v>
      </c>
      <c r="X52" s="26">
        <f t="shared" si="34"/>
        <v>0</v>
      </c>
      <c r="Y52" s="26">
        <f t="shared" si="34"/>
        <v>0</v>
      </c>
      <c r="Z52" s="26">
        <f t="shared" si="34"/>
        <v>0</v>
      </c>
      <c r="AA52" s="26">
        <f t="shared" si="34"/>
        <v>0</v>
      </c>
    </row>
    <row r="53" spans="1:28" ht="15.6" x14ac:dyDescent="0.3">
      <c r="A53" s="789"/>
      <c r="B53" s="13" t="str">
        <f t="shared" si="30"/>
        <v>Heating</v>
      </c>
      <c r="C53" s="26">
        <f t="shared" si="32"/>
        <v>633.551155717852</v>
      </c>
      <c r="D53" s="26">
        <f t="shared" si="33"/>
        <v>1988.5924998959231</v>
      </c>
      <c r="E53" s="26">
        <f t="shared" si="34"/>
        <v>2632.5845782807337</v>
      </c>
      <c r="F53" s="26">
        <f t="shared" si="34"/>
        <v>1350.4507026021483</v>
      </c>
      <c r="G53" s="26">
        <f t="shared" si="34"/>
        <v>419.07800305526661</v>
      </c>
      <c r="H53" s="26">
        <f t="shared" si="34"/>
        <v>36.306831768997618</v>
      </c>
      <c r="I53" s="26">
        <f t="shared" si="34"/>
        <v>0.76759490078968096</v>
      </c>
      <c r="J53" s="26">
        <f t="shared" si="34"/>
        <v>1.4943128583536822</v>
      </c>
      <c r="K53" s="26">
        <f t="shared" si="34"/>
        <v>1477.2791883905195</v>
      </c>
      <c r="L53" s="26">
        <f t="shared" si="34"/>
        <v>4812.1912753343904</v>
      </c>
      <c r="M53" s="26">
        <f t="shared" si="34"/>
        <v>12216.582387917015</v>
      </c>
      <c r="N53" s="26">
        <f t="shared" si="34"/>
        <v>20597.22001175737</v>
      </c>
      <c r="O53" s="26">
        <f t="shared" si="34"/>
        <v>20669.779857939779</v>
      </c>
      <c r="P53" s="26">
        <f t="shared" si="34"/>
        <v>17762.251695766547</v>
      </c>
      <c r="Q53" s="26">
        <f t="shared" si="34"/>
        <v>3373.9996563417767</v>
      </c>
      <c r="R53" s="26">
        <f t="shared" si="34"/>
        <v>1475.5501054297895</v>
      </c>
      <c r="S53" s="26">
        <f t="shared" si="34"/>
        <v>451.45754327919735</v>
      </c>
      <c r="T53" s="26">
        <f t="shared" si="34"/>
        <v>28.315823467936521</v>
      </c>
      <c r="U53" s="26">
        <f t="shared" si="34"/>
        <v>0.33312733491690022</v>
      </c>
      <c r="V53" s="26">
        <f t="shared" si="34"/>
        <v>0.49969100237535041</v>
      </c>
      <c r="W53" s="26">
        <f t="shared" si="34"/>
        <v>489.08644888049565</v>
      </c>
      <c r="X53" s="26">
        <f t="shared" si="34"/>
        <v>1362.0070628409885</v>
      </c>
      <c r="Y53" s="26">
        <f t="shared" si="34"/>
        <v>3029.0335736247744</v>
      </c>
      <c r="Z53" s="26">
        <f t="shared" si="34"/>
        <v>5105.1582542725582</v>
      </c>
      <c r="AA53" s="26">
        <f t="shared" si="34"/>
        <v>5123.1426957387084</v>
      </c>
    </row>
    <row r="54" spans="1:28" ht="15.6" x14ac:dyDescent="0.3">
      <c r="A54" s="789"/>
      <c r="B54" s="13" t="str">
        <f t="shared" si="30"/>
        <v>HVAC</v>
      </c>
      <c r="C54" s="26">
        <f t="shared" si="32"/>
        <v>0</v>
      </c>
      <c r="D54" s="26">
        <f t="shared" si="33"/>
        <v>108.23667329324527</v>
      </c>
      <c r="E54" s="26">
        <f t="shared" si="34"/>
        <v>281.98562625810177</v>
      </c>
      <c r="F54" s="26">
        <f t="shared" si="34"/>
        <v>227.37202255602475</v>
      </c>
      <c r="G54" s="26">
        <f t="shared" si="34"/>
        <v>410.56337155268631</v>
      </c>
      <c r="H54" s="26">
        <f t="shared" si="34"/>
        <v>3412.4612711783966</v>
      </c>
      <c r="I54" s="26">
        <f t="shared" si="34"/>
        <v>5570.0777158258716</v>
      </c>
      <c r="J54" s="26">
        <f t="shared" si="34"/>
        <v>5726.9751615929226</v>
      </c>
      <c r="K54" s="26">
        <f t="shared" si="34"/>
        <v>2996.7786063359877</v>
      </c>
      <c r="L54" s="26">
        <f t="shared" si="34"/>
        <v>764.00448244184679</v>
      </c>
      <c r="M54" s="26">
        <f t="shared" si="34"/>
        <v>1316.7950449698719</v>
      </c>
      <c r="N54" s="26">
        <f t="shared" si="34"/>
        <v>2205.8482739898395</v>
      </c>
      <c r="O54" s="26">
        <f t="shared" si="34"/>
        <v>2212.9033673247118</v>
      </c>
      <c r="P54" s="26">
        <f t="shared" si="34"/>
        <v>1902.6430653880354</v>
      </c>
      <c r="Q54" s="26">
        <f t="shared" si="34"/>
        <v>43.692720784520532</v>
      </c>
      <c r="R54" s="26">
        <f t="shared" si="34"/>
        <v>23.343443543753928</v>
      </c>
      <c r="S54" s="26">
        <f t="shared" si="34"/>
        <v>26.841225350865948</v>
      </c>
      <c r="T54" s="26">
        <f t="shared" si="34"/>
        <v>143.90679785463746</v>
      </c>
      <c r="U54" s="26">
        <f t="shared" si="34"/>
        <v>193.90940320501196</v>
      </c>
      <c r="V54" s="26">
        <f t="shared" si="34"/>
        <v>184.36894984104228</v>
      </c>
      <c r="W54" s="26">
        <f t="shared" si="34"/>
        <v>92.399699133214796</v>
      </c>
      <c r="X54" s="26">
        <f t="shared" si="34"/>
        <v>22.863850186619789</v>
      </c>
      <c r="Y54" s="26">
        <f t="shared" si="34"/>
        <v>38.825884807722844</v>
      </c>
      <c r="Z54" s="26">
        <f t="shared" si="34"/>
        <v>65.023091897993382</v>
      </c>
      <c r="AA54" s="26">
        <f t="shared" si="34"/>
        <v>65.231059049529435</v>
      </c>
    </row>
    <row r="55" spans="1:28" ht="15.6" x14ac:dyDescent="0.3">
      <c r="A55" s="789"/>
      <c r="B55" s="13" t="str">
        <f t="shared" si="30"/>
        <v>Lighting</v>
      </c>
      <c r="C55" s="26">
        <f t="shared" si="32"/>
        <v>10.71499364861093</v>
      </c>
      <c r="D55" s="26">
        <f t="shared" si="33"/>
        <v>404.43271147343063</v>
      </c>
      <c r="E55" s="26">
        <f t="shared" si="34"/>
        <v>1176.8691672007694</v>
      </c>
      <c r="F55" s="26">
        <f t="shared" si="34"/>
        <v>1663.2408159616655</v>
      </c>
      <c r="G55" s="26">
        <f t="shared" si="34"/>
        <v>2194.075288290971</v>
      </c>
      <c r="H55" s="26">
        <f t="shared" si="34"/>
        <v>5019.2351852264583</v>
      </c>
      <c r="I55" s="26">
        <f t="shared" si="34"/>
        <v>7233.2855299294943</v>
      </c>
      <c r="J55" s="26">
        <f t="shared" si="34"/>
        <v>10662.880071431733</v>
      </c>
      <c r="K55" s="26">
        <f t="shared" si="34"/>
        <v>13374.783255459228</v>
      </c>
      <c r="L55" s="26">
        <f t="shared" si="34"/>
        <v>7728.3921478951697</v>
      </c>
      <c r="M55" s="26">
        <f t="shared" si="34"/>
        <v>9179.443556008182</v>
      </c>
      <c r="N55" s="26">
        <f t="shared" si="34"/>
        <v>9371.4703372399308</v>
      </c>
      <c r="O55" s="26">
        <f t="shared" si="34"/>
        <v>9296.8497929495752</v>
      </c>
      <c r="P55" s="26">
        <f t="shared" si="34"/>
        <v>8354.5325083385287</v>
      </c>
      <c r="Q55" s="26">
        <f t="shared" si="34"/>
        <v>1016.6506544153171</v>
      </c>
      <c r="R55" s="26">
        <f t="shared" si="34"/>
        <v>934.13302907259413</v>
      </c>
      <c r="S55" s="26">
        <f t="shared" si="34"/>
        <v>914.51818543673426</v>
      </c>
      <c r="T55" s="26">
        <f t="shared" si="34"/>
        <v>1663.8174939680066</v>
      </c>
      <c r="U55" s="26">
        <f t="shared" si="34"/>
        <v>1648.1770072202485</v>
      </c>
      <c r="V55" s="26">
        <f t="shared" si="34"/>
        <v>1713.7747629744317</v>
      </c>
      <c r="W55" s="26">
        <f t="shared" si="34"/>
        <v>1792.1472020039578</v>
      </c>
      <c r="X55" s="26">
        <f t="shared" si="34"/>
        <v>916.38783527579756</v>
      </c>
      <c r="Y55" s="26">
        <f t="shared" si="34"/>
        <v>1027.5260458987138</v>
      </c>
      <c r="Z55" s="26">
        <f t="shared" si="34"/>
        <v>1048.9379891295855</v>
      </c>
      <c r="AA55" s="26">
        <f t="shared" si="34"/>
        <v>1040.5857966924345</v>
      </c>
    </row>
    <row r="56" spans="1:28" ht="15.6" x14ac:dyDescent="0.3">
      <c r="A56" s="789"/>
      <c r="B56" s="13" t="str">
        <f t="shared" si="30"/>
        <v>Miscellaneous</v>
      </c>
      <c r="C56" s="26">
        <f t="shared" si="32"/>
        <v>0</v>
      </c>
      <c r="D56" s="26">
        <f t="shared" si="33"/>
        <v>5.7424426662840107</v>
      </c>
      <c r="E56" s="26">
        <f t="shared" ref="E56:AA59" si="35">IF(E26=0,0,(E11*0.5)+D26-E41)*E72*E$78*E$2</f>
        <v>15.925572782982574</v>
      </c>
      <c r="F56" s="26">
        <f t="shared" si="35"/>
        <v>18.3562376015072</v>
      </c>
      <c r="G56" s="26">
        <f t="shared" si="35"/>
        <v>19.7900562728029</v>
      </c>
      <c r="H56" s="26">
        <f t="shared" si="35"/>
        <v>121.42836700719955</v>
      </c>
      <c r="I56" s="26">
        <f t="shared" si="35"/>
        <v>275.06872456752041</v>
      </c>
      <c r="J56" s="26">
        <f t="shared" si="35"/>
        <v>429.38145960614719</v>
      </c>
      <c r="K56" s="26">
        <f t="shared" si="35"/>
        <v>626.01344585093159</v>
      </c>
      <c r="L56" s="26">
        <f t="shared" si="35"/>
        <v>409.79811643221876</v>
      </c>
      <c r="M56" s="26">
        <f t="shared" si="35"/>
        <v>483.29073285648815</v>
      </c>
      <c r="N56" s="26">
        <f t="shared" si="35"/>
        <v>466.4673103833457</v>
      </c>
      <c r="O56" s="26">
        <f t="shared" si="35"/>
        <v>449.51069837582401</v>
      </c>
      <c r="P56" s="26">
        <f t="shared" si="35"/>
        <v>421.16691609225364</v>
      </c>
      <c r="Q56" s="26">
        <f t="shared" si="35"/>
        <v>128.79743591862757</v>
      </c>
      <c r="R56" s="26">
        <f t="shared" si="35"/>
        <v>125.69496716261921</v>
      </c>
      <c r="S56" s="26">
        <f t="shared" si="35"/>
        <v>135.51308973861299</v>
      </c>
      <c r="T56" s="26">
        <f t="shared" si="35"/>
        <v>276.54036895928408</v>
      </c>
      <c r="U56" s="26">
        <f t="shared" si="35"/>
        <v>285.83785268711074</v>
      </c>
      <c r="V56" s="26">
        <f t="shared" si="35"/>
        <v>285.69305304919095</v>
      </c>
      <c r="W56" s="26">
        <f t="shared" si="35"/>
        <v>276.587513027444</v>
      </c>
      <c r="X56" s="26">
        <f t="shared" si="35"/>
        <v>127.55747598600627</v>
      </c>
      <c r="Y56" s="26">
        <f t="shared" si="35"/>
        <v>130.17389991624898</v>
      </c>
      <c r="Z56" s="26">
        <f t="shared" si="35"/>
        <v>125.62102138733286</v>
      </c>
      <c r="AA56" s="26">
        <f t="shared" si="35"/>
        <v>121.05455580177433</v>
      </c>
    </row>
    <row r="57" spans="1:28" ht="15.6" x14ac:dyDescent="0.3">
      <c r="A57" s="789"/>
      <c r="B57" s="13" t="str">
        <f t="shared" si="30"/>
        <v>Pool Spa</v>
      </c>
      <c r="C57" s="26">
        <f t="shared" si="32"/>
        <v>0</v>
      </c>
      <c r="D57" s="26">
        <f t="shared" si="33"/>
        <v>0</v>
      </c>
      <c r="E57" s="26">
        <f t="shared" si="35"/>
        <v>0</v>
      </c>
      <c r="F57" s="26">
        <f t="shared" si="35"/>
        <v>0</v>
      </c>
      <c r="G57" s="26">
        <f t="shared" si="35"/>
        <v>0</v>
      </c>
      <c r="H57" s="26">
        <f t="shared" si="35"/>
        <v>0</v>
      </c>
      <c r="I57" s="26">
        <f t="shared" si="35"/>
        <v>0</v>
      </c>
      <c r="J57" s="26">
        <f t="shared" si="35"/>
        <v>0</v>
      </c>
      <c r="K57" s="26">
        <f t="shared" si="35"/>
        <v>0</v>
      </c>
      <c r="L57" s="26">
        <f t="shared" si="35"/>
        <v>0</v>
      </c>
      <c r="M57" s="26">
        <f t="shared" si="35"/>
        <v>0</v>
      </c>
      <c r="N57" s="26">
        <f t="shared" si="35"/>
        <v>0</v>
      </c>
      <c r="O57" s="26">
        <f t="shared" si="35"/>
        <v>0</v>
      </c>
      <c r="P57" s="26">
        <f t="shared" si="35"/>
        <v>0</v>
      </c>
      <c r="Q57" s="26">
        <f t="shared" si="35"/>
        <v>0</v>
      </c>
      <c r="R57" s="26">
        <f t="shared" si="35"/>
        <v>0</v>
      </c>
      <c r="S57" s="26">
        <f t="shared" si="35"/>
        <v>0</v>
      </c>
      <c r="T57" s="26">
        <f t="shared" si="35"/>
        <v>0</v>
      </c>
      <c r="U57" s="26">
        <f t="shared" si="35"/>
        <v>0</v>
      </c>
      <c r="V57" s="26">
        <f t="shared" si="35"/>
        <v>0</v>
      </c>
      <c r="W57" s="26">
        <f t="shared" si="35"/>
        <v>0</v>
      </c>
      <c r="X57" s="26">
        <f t="shared" si="35"/>
        <v>0</v>
      </c>
      <c r="Y57" s="26">
        <f t="shared" si="35"/>
        <v>0</v>
      </c>
      <c r="Z57" s="26">
        <f t="shared" si="35"/>
        <v>0</v>
      </c>
      <c r="AA57" s="26">
        <f t="shared" si="35"/>
        <v>0</v>
      </c>
    </row>
    <row r="58" spans="1:28" ht="15.6" x14ac:dyDescent="0.3">
      <c r="A58" s="789"/>
      <c r="B58" s="13" t="str">
        <f t="shared" si="30"/>
        <v>Refrigeration</v>
      </c>
      <c r="C58" s="26">
        <f t="shared" si="32"/>
        <v>0</v>
      </c>
      <c r="D58" s="26">
        <f t="shared" si="33"/>
        <v>0</v>
      </c>
      <c r="E58" s="26">
        <f t="shared" si="35"/>
        <v>0</v>
      </c>
      <c r="F58" s="26">
        <f t="shared" si="35"/>
        <v>0</v>
      </c>
      <c r="G58" s="26">
        <f t="shared" si="35"/>
        <v>0</v>
      </c>
      <c r="H58" s="26">
        <f t="shared" si="35"/>
        <v>0</v>
      </c>
      <c r="I58" s="26">
        <f t="shared" si="35"/>
        <v>0</v>
      </c>
      <c r="J58" s="26">
        <f t="shared" si="35"/>
        <v>0</v>
      </c>
      <c r="K58" s="26">
        <f t="shared" si="35"/>
        <v>0</v>
      </c>
      <c r="L58" s="26">
        <f t="shared" si="35"/>
        <v>0</v>
      </c>
      <c r="M58" s="26">
        <f t="shared" si="35"/>
        <v>0.13163176732704671</v>
      </c>
      <c r="N58" s="26">
        <f t="shared" si="35"/>
        <v>0.24721954143560973</v>
      </c>
      <c r="O58" s="26">
        <f t="shared" si="35"/>
        <v>0.23182303363418247</v>
      </c>
      <c r="P58" s="26">
        <f t="shared" si="35"/>
        <v>0.22323057303925237</v>
      </c>
      <c r="Q58" s="26">
        <f t="shared" si="35"/>
        <v>0.25704590860013016</v>
      </c>
      <c r="R58" s="26">
        <f t="shared" si="35"/>
        <v>0.25425026194740025</v>
      </c>
      <c r="S58" s="26">
        <f t="shared" si="35"/>
        <v>0.28860883111219321</v>
      </c>
      <c r="T58" s="26">
        <f t="shared" si="35"/>
        <v>0.63313013695206932</v>
      </c>
      <c r="U58" s="26">
        <f t="shared" si="35"/>
        <v>0.66955686076203047</v>
      </c>
      <c r="V58" s="26">
        <f t="shared" si="35"/>
        <v>0.66936502898070238</v>
      </c>
      <c r="W58" s="26">
        <f t="shared" si="35"/>
        <v>0.60370882560097727</v>
      </c>
      <c r="X58" s="26">
        <f t="shared" si="35"/>
        <v>0.27161714882153171</v>
      </c>
      <c r="Y58" s="26">
        <f t="shared" si="35"/>
        <v>0.26326353465409341</v>
      </c>
      <c r="Z58" s="26">
        <f t="shared" si="35"/>
        <v>0.24721954143560973</v>
      </c>
      <c r="AA58" s="26">
        <f t="shared" si="35"/>
        <v>0.23182303363418247</v>
      </c>
    </row>
    <row r="59" spans="1:28" ht="15.75" customHeight="1" x14ac:dyDescent="0.3">
      <c r="A59" s="789"/>
      <c r="B59" s="13" t="str">
        <f t="shared" si="30"/>
        <v>Water Heating</v>
      </c>
      <c r="C59" s="26">
        <f t="shared" si="32"/>
        <v>0</v>
      </c>
      <c r="D59" s="26">
        <f t="shared" si="33"/>
        <v>271.90826219239199</v>
      </c>
      <c r="E59" s="26">
        <f t="shared" si="35"/>
        <v>884.07378185692733</v>
      </c>
      <c r="F59" s="26">
        <f t="shared" si="35"/>
        <v>1079.9547574505311</v>
      </c>
      <c r="G59" s="26">
        <f t="shared" si="35"/>
        <v>1456.4250404893485</v>
      </c>
      <c r="H59" s="26">
        <f t="shared" si="35"/>
        <v>3625.7080383736657</v>
      </c>
      <c r="I59" s="26">
        <f t="shared" si="35"/>
        <v>4723.5641841581391</v>
      </c>
      <c r="J59" s="26">
        <f t="shared" si="35"/>
        <v>5944.9870591638728</v>
      </c>
      <c r="K59" s="26">
        <f t="shared" si="35"/>
        <v>6943.1932715627645</v>
      </c>
      <c r="L59" s="26">
        <f t="shared" si="35"/>
        <v>3824.4193146755956</v>
      </c>
      <c r="M59" s="26">
        <f t="shared" si="35"/>
        <v>4451.1832239175747</v>
      </c>
      <c r="N59" s="26">
        <f t="shared" si="35"/>
        <v>4881.1598914442875</v>
      </c>
      <c r="O59" s="26">
        <f t="shared" si="35"/>
        <v>4891.5779231779161</v>
      </c>
      <c r="P59" s="26">
        <f t="shared" si="35"/>
        <v>4406.9116383417468</v>
      </c>
      <c r="Q59" s="26">
        <f t="shared" si="35"/>
        <v>343.41894360329206</v>
      </c>
      <c r="R59" s="26">
        <f t="shared" si="35"/>
        <v>307.3047761220401</v>
      </c>
      <c r="S59" s="26">
        <f t="shared" si="35"/>
        <v>316.21871611356988</v>
      </c>
      <c r="T59" s="26">
        <f t="shared" si="35"/>
        <v>614.60026116452389</v>
      </c>
      <c r="U59" s="26">
        <f t="shared" si="35"/>
        <v>540.00925042460574</v>
      </c>
      <c r="V59" s="26">
        <f t="shared" si="35"/>
        <v>507.91749085896578</v>
      </c>
      <c r="W59" s="26">
        <f t="shared" si="35"/>
        <v>553.25587384372318</v>
      </c>
      <c r="X59" s="26">
        <f t="shared" si="35"/>
        <v>283.49567212159798</v>
      </c>
      <c r="Y59" s="26">
        <f t="shared" si="35"/>
        <v>318.16389270598438</v>
      </c>
      <c r="Z59" s="26">
        <f t="shared" si="35"/>
        <v>348.87791776181695</v>
      </c>
      <c r="AA59" s="26">
        <f t="shared" si="35"/>
        <v>349.62254020796445</v>
      </c>
    </row>
    <row r="60" spans="1:28" ht="15.75" customHeight="1" x14ac:dyDescent="0.3">
      <c r="A60" s="789"/>
      <c r="B60" s="290" t="str">
        <f t="shared" si="30"/>
        <v xml:space="preserve"> </v>
      </c>
      <c r="C60" s="3"/>
      <c r="D60" s="3"/>
      <c r="E60" s="3"/>
      <c r="F60" s="3"/>
      <c r="G60" s="3"/>
      <c r="H60" s="3"/>
      <c r="I60" s="3"/>
      <c r="J60" s="3"/>
      <c r="K60" s="3"/>
      <c r="L60" s="3"/>
      <c r="M60" s="3"/>
      <c r="N60" s="3"/>
      <c r="O60" s="3"/>
      <c r="P60" s="3"/>
      <c r="Q60" s="3"/>
      <c r="R60" s="3"/>
      <c r="S60" s="3"/>
      <c r="T60" s="3"/>
      <c r="U60" s="3"/>
      <c r="V60" s="3"/>
      <c r="W60" s="3"/>
      <c r="X60" s="3"/>
      <c r="Y60" s="3"/>
      <c r="Z60" s="3"/>
      <c r="AA60" s="3"/>
    </row>
    <row r="61" spans="1:28" ht="15.75" customHeight="1" x14ac:dyDescent="0.3">
      <c r="A61" s="789"/>
      <c r="B61" s="262" t="s">
        <v>18</v>
      </c>
      <c r="C61" s="26">
        <f>SUM(C50:C60)</f>
        <v>644.89990357583793</v>
      </c>
      <c r="D61" s="26">
        <f>SUM(D50:D60)</f>
        <v>2780.9917957268253</v>
      </c>
      <c r="E61" s="26">
        <f t="shared" ref="E61:AA61" si="36">SUM(E50:E60)</f>
        <v>5045.3289443193989</v>
      </c>
      <c r="F61" s="26">
        <f t="shared" si="36"/>
        <v>4469.7760265524366</v>
      </c>
      <c r="G61" s="26">
        <f t="shared" si="36"/>
        <v>5007.1990038072181</v>
      </c>
      <c r="H61" s="26">
        <f t="shared" si="36"/>
        <v>17284.402504078233</v>
      </c>
      <c r="I61" s="26">
        <f t="shared" si="36"/>
        <v>30000.350733880307</v>
      </c>
      <c r="J61" s="26">
        <f t="shared" si="36"/>
        <v>40196.546877538938</v>
      </c>
      <c r="K61" s="26">
        <f t="shared" si="36"/>
        <v>35544.205278577814</v>
      </c>
      <c r="L61" s="26">
        <f t="shared" si="36"/>
        <v>18606.104737340469</v>
      </c>
      <c r="M61" s="26">
        <f t="shared" si="36"/>
        <v>28469.931376574241</v>
      </c>
      <c r="N61" s="26">
        <f t="shared" si="36"/>
        <v>38848.058350500498</v>
      </c>
      <c r="O61" s="26">
        <f t="shared" si="36"/>
        <v>38848.109897750794</v>
      </c>
      <c r="P61" s="26">
        <f t="shared" si="36"/>
        <v>33992.526613548289</v>
      </c>
      <c r="Q61" s="26">
        <f t="shared" si="36"/>
        <v>5086.7531858788388</v>
      </c>
      <c r="R61" s="26">
        <f t="shared" si="36"/>
        <v>3039.0382199870533</v>
      </c>
      <c r="S61" s="26">
        <f t="shared" si="36"/>
        <v>2335.1967665765355</v>
      </c>
      <c r="T61" s="26">
        <f t="shared" si="36"/>
        <v>5917.2230025255221</v>
      </c>
      <c r="U61" s="26">
        <f t="shared" si="36"/>
        <v>6975.4125327229785</v>
      </c>
      <c r="V61" s="26">
        <f t="shared" si="36"/>
        <v>6787.4850331974976</v>
      </c>
      <c r="W61" s="26">
        <f t="shared" si="36"/>
        <v>5141.6024107201674</v>
      </c>
      <c r="X61" s="26">
        <f t="shared" si="36"/>
        <v>2901.284728584897</v>
      </c>
      <c r="Y61" s="26">
        <f t="shared" si="36"/>
        <v>4696.6530988864197</v>
      </c>
      <c r="Z61" s="26">
        <f t="shared" si="36"/>
        <v>6941.9656274406971</v>
      </c>
      <c r="AA61" s="26">
        <f t="shared" si="36"/>
        <v>6948.3790568166514</v>
      </c>
    </row>
    <row r="62" spans="1:28" ht="16.5" customHeight="1" thickBot="1" x14ac:dyDescent="0.35">
      <c r="A62" s="790"/>
      <c r="B62" s="150" t="s">
        <v>19</v>
      </c>
      <c r="C62" s="27">
        <f>C61</f>
        <v>644.89990357583793</v>
      </c>
      <c r="D62" s="27">
        <f>C62+D61</f>
        <v>3425.8916993026633</v>
      </c>
      <c r="E62" s="27">
        <f t="shared" ref="E62:AA62" si="37">D62+E61</f>
        <v>8471.2206436220622</v>
      </c>
      <c r="F62" s="27">
        <f t="shared" si="37"/>
        <v>12940.9966701745</v>
      </c>
      <c r="G62" s="27">
        <f t="shared" si="37"/>
        <v>17948.195673981718</v>
      </c>
      <c r="H62" s="27">
        <f t="shared" si="37"/>
        <v>35232.598178059954</v>
      </c>
      <c r="I62" s="27">
        <f t="shared" si="37"/>
        <v>65232.948911940257</v>
      </c>
      <c r="J62" s="27">
        <f t="shared" si="37"/>
        <v>105429.4957894792</v>
      </c>
      <c r="K62" s="27">
        <f t="shared" si="37"/>
        <v>140973.70106805701</v>
      </c>
      <c r="L62" s="27">
        <f t="shared" si="37"/>
        <v>159579.80580539748</v>
      </c>
      <c r="M62" s="27">
        <f t="shared" si="37"/>
        <v>188049.73718197172</v>
      </c>
      <c r="N62" s="27">
        <f t="shared" si="37"/>
        <v>226897.79553247223</v>
      </c>
      <c r="O62" s="27">
        <f t="shared" si="37"/>
        <v>265745.90543022304</v>
      </c>
      <c r="P62" s="27">
        <f t="shared" si="37"/>
        <v>299738.43204377132</v>
      </c>
      <c r="Q62" s="27">
        <f t="shared" si="37"/>
        <v>304825.18522965017</v>
      </c>
      <c r="R62" s="27">
        <f t="shared" si="37"/>
        <v>307864.22344963724</v>
      </c>
      <c r="S62" s="27">
        <f t="shared" si="37"/>
        <v>310199.4202162138</v>
      </c>
      <c r="T62" s="27">
        <f t="shared" si="37"/>
        <v>316116.64321873931</v>
      </c>
      <c r="U62" s="27">
        <f t="shared" si="37"/>
        <v>323092.05575146229</v>
      </c>
      <c r="V62" s="27">
        <f t="shared" si="37"/>
        <v>329879.5407846598</v>
      </c>
      <c r="W62" s="27">
        <f t="shared" si="37"/>
        <v>335021.14319537999</v>
      </c>
      <c r="X62" s="27">
        <f t="shared" si="37"/>
        <v>337922.42792396486</v>
      </c>
      <c r="Y62" s="27">
        <f t="shared" si="37"/>
        <v>342619.08102285129</v>
      </c>
      <c r="Z62" s="27">
        <f t="shared" si="37"/>
        <v>349561.046650292</v>
      </c>
      <c r="AA62" s="27">
        <f t="shared" si="37"/>
        <v>356509.42570710863</v>
      </c>
    </row>
    <row r="63" spans="1:28" x14ac:dyDescent="0.3">
      <c r="A63" s="8"/>
      <c r="B63" s="34"/>
      <c r="C63" s="35"/>
      <c r="D63" s="31"/>
      <c r="E63" s="36"/>
      <c r="F63" s="31"/>
      <c r="G63" s="36"/>
      <c r="H63" s="31"/>
      <c r="I63" s="36"/>
      <c r="J63" s="31"/>
      <c r="K63" s="36"/>
      <c r="L63" s="31"/>
      <c r="M63" s="36"/>
      <c r="N63" s="31"/>
      <c r="O63" s="36"/>
      <c r="P63" s="31"/>
      <c r="Q63" s="36"/>
      <c r="R63" s="31"/>
      <c r="S63" s="36"/>
      <c r="T63" s="31"/>
      <c r="U63" s="36"/>
      <c r="V63" s="31"/>
      <c r="W63" s="36"/>
      <c r="X63" s="31"/>
      <c r="Y63" s="36"/>
      <c r="Z63" s="31"/>
      <c r="AA63" s="36"/>
    </row>
    <row r="64" spans="1:28" ht="15" thickBot="1" x14ac:dyDescent="0.35">
      <c r="A64" s="42"/>
      <c r="B64" s="42"/>
      <c r="C64" s="42"/>
      <c r="D64" s="42"/>
      <c r="E64" s="42"/>
      <c r="F64" s="42"/>
      <c r="G64" s="42"/>
      <c r="H64" s="42"/>
      <c r="I64" s="4"/>
      <c r="J64" s="4"/>
      <c r="K64" s="4"/>
      <c r="L64" s="4"/>
      <c r="M64" s="4"/>
      <c r="N64" s="4"/>
      <c r="O64" s="4"/>
      <c r="P64" s="4"/>
      <c r="Q64" s="4"/>
      <c r="R64" s="4"/>
      <c r="S64" s="4"/>
      <c r="T64" s="4"/>
      <c r="U64" s="4"/>
      <c r="V64" s="4"/>
      <c r="W64" s="4"/>
      <c r="X64" s="4"/>
      <c r="Y64" s="4"/>
      <c r="Z64" s="4"/>
      <c r="AA64" s="4"/>
      <c r="AB64" s="214"/>
    </row>
    <row r="65" spans="1:29" ht="16.2" thickBot="1" x14ac:dyDescent="0.35">
      <c r="A65" s="774" t="s">
        <v>12</v>
      </c>
      <c r="B65" s="17" t="s">
        <v>12</v>
      </c>
      <c r="C65" s="158">
        <f>C$4</f>
        <v>44197</v>
      </c>
      <c r="D65" s="158">
        <f t="shared" ref="D65:AA65" si="38">D$4</f>
        <v>44228</v>
      </c>
      <c r="E65" s="158">
        <f t="shared" si="38"/>
        <v>44256</v>
      </c>
      <c r="F65" s="158">
        <f t="shared" si="38"/>
        <v>44287</v>
      </c>
      <c r="G65" s="158">
        <f t="shared" si="38"/>
        <v>44317</v>
      </c>
      <c r="H65" s="158">
        <f t="shared" si="38"/>
        <v>44348</v>
      </c>
      <c r="I65" s="158">
        <f t="shared" si="38"/>
        <v>44378</v>
      </c>
      <c r="J65" s="158">
        <f t="shared" si="38"/>
        <v>44409</v>
      </c>
      <c r="K65" s="158">
        <f t="shared" si="38"/>
        <v>44440</v>
      </c>
      <c r="L65" s="158">
        <f t="shared" si="38"/>
        <v>44470</v>
      </c>
      <c r="M65" s="158">
        <f t="shared" si="38"/>
        <v>44501</v>
      </c>
      <c r="N65" s="158">
        <f t="shared" si="38"/>
        <v>44531</v>
      </c>
      <c r="O65" s="158">
        <f t="shared" si="38"/>
        <v>44562</v>
      </c>
      <c r="P65" s="158">
        <f t="shared" si="38"/>
        <v>44593</v>
      </c>
      <c r="Q65" s="158">
        <f t="shared" si="38"/>
        <v>44621</v>
      </c>
      <c r="R65" s="158">
        <f t="shared" si="38"/>
        <v>44652</v>
      </c>
      <c r="S65" s="158">
        <f t="shared" si="38"/>
        <v>44682</v>
      </c>
      <c r="T65" s="158">
        <f t="shared" si="38"/>
        <v>44713</v>
      </c>
      <c r="U65" s="158">
        <f t="shared" si="38"/>
        <v>44743</v>
      </c>
      <c r="V65" s="158">
        <f t="shared" si="38"/>
        <v>44774</v>
      </c>
      <c r="W65" s="158">
        <f t="shared" si="38"/>
        <v>44805</v>
      </c>
      <c r="X65" s="158">
        <f t="shared" si="38"/>
        <v>44835</v>
      </c>
      <c r="Y65" s="158">
        <f t="shared" si="38"/>
        <v>44866</v>
      </c>
      <c r="Z65" s="158">
        <f t="shared" si="38"/>
        <v>44896</v>
      </c>
      <c r="AA65" s="158">
        <f t="shared" si="38"/>
        <v>44927</v>
      </c>
      <c r="AC65" s="216" t="s">
        <v>190</v>
      </c>
    </row>
    <row r="66" spans="1:29" ht="15" customHeight="1" x14ac:dyDescent="0.3">
      <c r="A66" s="775"/>
      <c r="B66" s="87" t="s">
        <v>0</v>
      </c>
      <c r="C66" s="20">
        <f>' 1M - RES'!C66</f>
        <v>0.11129699999999999</v>
      </c>
      <c r="D66" s="20">
        <f>' 1M - RES'!D66</f>
        <v>9.3076999999999993E-2</v>
      </c>
      <c r="E66" s="20">
        <f>' 1M - RES'!E66</f>
        <v>7.0041999999999993E-2</v>
      </c>
      <c r="F66" s="20">
        <f>' 1M - RES'!F66</f>
        <v>3.7116000000000003E-2</v>
      </c>
      <c r="G66" s="20">
        <f>' 1M - RES'!G66</f>
        <v>4.0888000000000001E-2</v>
      </c>
      <c r="H66" s="20">
        <f>' 1M - RES'!H66</f>
        <v>0.103973</v>
      </c>
      <c r="I66" s="20">
        <f>' 1M - RES'!I66</f>
        <v>0.1401</v>
      </c>
      <c r="J66" s="20">
        <f>' 1M - RES'!J66</f>
        <v>0.13320699999999999</v>
      </c>
      <c r="K66" s="20">
        <f>' 1M - RES'!K66</f>
        <v>6.6758999999999999E-2</v>
      </c>
      <c r="L66" s="20">
        <f>' 1M - RES'!L66</f>
        <v>3.7011000000000002E-2</v>
      </c>
      <c r="M66" s="20">
        <f>' 1M - RES'!M66</f>
        <v>5.9593E-2</v>
      </c>
      <c r="N66" s="20">
        <f>' 1M - RES'!N66</f>
        <v>0.106937</v>
      </c>
      <c r="O66" s="20">
        <f>' 1M - RES'!O66</f>
        <v>0.11129699999999999</v>
      </c>
      <c r="P66" s="20">
        <f>' 1M - RES'!P66</f>
        <v>9.3076999999999993E-2</v>
      </c>
      <c r="Q66" s="20">
        <f>' 1M - RES'!Q66</f>
        <v>7.0041999999999993E-2</v>
      </c>
      <c r="R66" s="20">
        <f>' 1M - RES'!R66</f>
        <v>3.7116000000000003E-2</v>
      </c>
      <c r="S66" s="20">
        <f>' 1M - RES'!S66</f>
        <v>4.0888000000000001E-2</v>
      </c>
      <c r="T66" s="20">
        <f>' 1M - RES'!T66</f>
        <v>0.103973</v>
      </c>
      <c r="U66" s="20">
        <f>' 1M - RES'!U66</f>
        <v>0.1401</v>
      </c>
      <c r="V66" s="20">
        <f>' 1M - RES'!V66</f>
        <v>0.13320699999999999</v>
      </c>
      <c r="W66" s="20">
        <f>' 1M - RES'!W66</f>
        <v>6.6758999999999999E-2</v>
      </c>
      <c r="X66" s="20">
        <f>' 1M - RES'!X66</f>
        <v>3.7011000000000002E-2</v>
      </c>
      <c r="Y66" s="20">
        <f>' 1M - RES'!Y66</f>
        <v>5.9593E-2</v>
      </c>
      <c r="Z66" s="20">
        <f>' 1M - RES'!Z66</f>
        <v>0.106937</v>
      </c>
      <c r="AA66" s="20">
        <f>' 1M - RES'!AA66</f>
        <v>0.11129699999999999</v>
      </c>
      <c r="AC66" s="232">
        <f t="shared" ref="AC66:AC75" si="39">SUM(C66:N66)</f>
        <v>1</v>
      </c>
    </row>
    <row r="67" spans="1:29" x14ac:dyDescent="0.3">
      <c r="A67" s="775"/>
      <c r="B67" s="88" t="s">
        <v>1</v>
      </c>
      <c r="C67" s="20">
        <f>' 1M - RES'!C67</f>
        <v>1.1999999999999999E-3</v>
      </c>
      <c r="D67" s="20">
        <f>' 1M - RES'!D67</f>
        <v>1.1000000000000001E-3</v>
      </c>
      <c r="E67" s="20">
        <f>' 1M - RES'!E67</f>
        <v>3.13E-3</v>
      </c>
      <c r="F67" s="20">
        <f>' 1M - RES'!F67</f>
        <v>1.5047E-2</v>
      </c>
      <c r="G67" s="20">
        <f>' 1M - RES'!G67</f>
        <v>6.5409999999999996E-2</v>
      </c>
      <c r="H67" s="20">
        <f>' 1M - RES'!H67</f>
        <v>0.21082300000000001</v>
      </c>
      <c r="I67" s="20">
        <f>' 1M - RES'!I67</f>
        <v>0.28477999999999998</v>
      </c>
      <c r="J67" s="20">
        <f>' 1M - RES'!J67</f>
        <v>0.27076600000000001</v>
      </c>
      <c r="K67" s="20">
        <f>' 1M - RES'!K67</f>
        <v>0.126605</v>
      </c>
      <c r="L67" s="20">
        <f>' 1M - RES'!L67</f>
        <v>1.8471999999999999E-2</v>
      </c>
      <c r="M67" s="20">
        <f>' 1M - RES'!M67</f>
        <v>1.444E-3</v>
      </c>
      <c r="N67" s="20">
        <f>' 1M - RES'!N67</f>
        <v>1.222E-3</v>
      </c>
      <c r="O67" s="20">
        <f>' 1M - RES'!O67</f>
        <v>1.1999999999999999E-3</v>
      </c>
      <c r="P67" s="20">
        <f>' 1M - RES'!P67</f>
        <v>1.1000000000000001E-3</v>
      </c>
      <c r="Q67" s="20">
        <f>' 1M - RES'!Q67</f>
        <v>3.13E-3</v>
      </c>
      <c r="R67" s="20">
        <f>' 1M - RES'!R67</f>
        <v>1.5047E-2</v>
      </c>
      <c r="S67" s="20">
        <f>' 1M - RES'!S67</f>
        <v>6.5409999999999996E-2</v>
      </c>
      <c r="T67" s="20">
        <f>' 1M - RES'!T67</f>
        <v>0.21082300000000001</v>
      </c>
      <c r="U67" s="20">
        <f>' 1M - RES'!U67</f>
        <v>0.28477999999999998</v>
      </c>
      <c r="V67" s="20">
        <f>' 1M - RES'!V67</f>
        <v>0.27076600000000001</v>
      </c>
      <c r="W67" s="20">
        <f>' 1M - RES'!W67</f>
        <v>0.126605</v>
      </c>
      <c r="X67" s="20">
        <f>' 1M - RES'!X67</f>
        <v>1.8471999999999999E-2</v>
      </c>
      <c r="Y67" s="20">
        <f>' 1M - RES'!Y67</f>
        <v>1.444E-3</v>
      </c>
      <c r="Z67" s="20">
        <f>' 1M - RES'!Z67</f>
        <v>1.222E-3</v>
      </c>
      <c r="AA67" s="20">
        <f>' 1M - RES'!AA67</f>
        <v>1.1999999999999999E-3</v>
      </c>
      <c r="AC67" s="232">
        <f t="shared" si="39"/>
        <v>0.99999900000000008</v>
      </c>
    </row>
    <row r="68" spans="1:29" x14ac:dyDescent="0.3">
      <c r="A68" s="775"/>
      <c r="B68" s="87" t="s">
        <v>2</v>
      </c>
      <c r="C68" s="20">
        <f>' 1M - RES'!C68</f>
        <v>7.9578999999999997E-2</v>
      </c>
      <c r="D68" s="20">
        <f>' 1M - RES'!D68</f>
        <v>7.2517999999999999E-2</v>
      </c>
      <c r="E68" s="20">
        <f>' 1M - RES'!E68</f>
        <v>8.1079999999999999E-2</v>
      </c>
      <c r="F68" s="20">
        <f>' 1M - RES'!F68</f>
        <v>7.9918000000000003E-2</v>
      </c>
      <c r="G68" s="20">
        <f>' 1M - RES'!G68</f>
        <v>8.4083000000000005E-2</v>
      </c>
      <c r="H68" s="20">
        <f>' 1M - RES'!H68</f>
        <v>8.5730000000000001E-2</v>
      </c>
      <c r="I68" s="20">
        <f>' 1M - RES'!I68</f>
        <v>9.6095E-2</v>
      </c>
      <c r="J68" s="20">
        <f>' 1M - RES'!J68</f>
        <v>9.6095E-2</v>
      </c>
      <c r="K68" s="20">
        <f>' 1M - RES'!K68</f>
        <v>8.4277000000000005E-2</v>
      </c>
      <c r="L68" s="20">
        <f>' 1M - RES'!L68</f>
        <v>8.2582000000000003E-2</v>
      </c>
      <c r="M68" s="20">
        <f>' 1M - RES'!M68</f>
        <v>7.8464999999999993E-2</v>
      </c>
      <c r="N68" s="20">
        <f>' 1M - RES'!N68</f>
        <v>7.9578999999999997E-2</v>
      </c>
      <c r="O68" s="20">
        <f>' 1M - RES'!O68</f>
        <v>7.9578999999999997E-2</v>
      </c>
      <c r="P68" s="20">
        <f>' 1M - RES'!P68</f>
        <v>7.2517999999999999E-2</v>
      </c>
      <c r="Q68" s="20">
        <f>' 1M - RES'!Q68</f>
        <v>8.1079999999999999E-2</v>
      </c>
      <c r="R68" s="20">
        <f>' 1M - RES'!R68</f>
        <v>7.9918000000000003E-2</v>
      </c>
      <c r="S68" s="20">
        <f>' 1M - RES'!S68</f>
        <v>8.4083000000000005E-2</v>
      </c>
      <c r="T68" s="20">
        <f>' 1M - RES'!T68</f>
        <v>8.5730000000000001E-2</v>
      </c>
      <c r="U68" s="20">
        <f>' 1M - RES'!U68</f>
        <v>9.6095E-2</v>
      </c>
      <c r="V68" s="20">
        <f>' 1M - RES'!V68</f>
        <v>9.6095E-2</v>
      </c>
      <c r="W68" s="20">
        <f>' 1M - RES'!W68</f>
        <v>8.4277000000000005E-2</v>
      </c>
      <c r="X68" s="20">
        <f>' 1M - RES'!X68</f>
        <v>8.2582000000000003E-2</v>
      </c>
      <c r="Y68" s="20">
        <f>' 1M - RES'!Y68</f>
        <v>7.8464999999999993E-2</v>
      </c>
      <c r="Z68" s="20">
        <f>' 1M - RES'!Z68</f>
        <v>7.9578999999999997E-2</v>
      </c>
      <c r="AA68" s="20">
        <f>' 1M - RES'!AA68</f>
        <v>7.9578999999999997E-2</v>
      </c>
      <c r="AC68" s="232">
        <f t="shared" si="39"/>
        <v>1.0000010000000001</v>
      </c>
    </row>
    <row r="69" spans="1:29" x14ac:dyDescent="0.3">
      <c r="A69" s="775"/>
      <c r="B69" s="87" t="s">
        <v>9</v>
      </c>
      <c r="C69" s="354">
        <f>' 1M - RES'!C69</f>
        <v>0.21790499999999999</v>
      </c>
      <c r="D69" s="354">
        <f>' 1M - RES'!D69</f>
        <v>0.18213499999999999</v>
      </c>
      <c r="E69" s="354">
        <f>' 1M - RES'!E69</f>
        <v>0.13483300000000001</v>
      </c>
      <c r="F69" s="354">
        <f>' 1M - RES'!F69</f>
        <v>5.8486000000000003E-2</v>
      </c>
      <c r="G69" s="354">
        <f>' 1M - RES'!G69</f>
        <v>1.7144E-2</v>
      </c>
      <c r="H69" s="354">
        <f>' 1M - RES'!H69</f>
        <v>5.1000000000000004E-4</v>
      </c>
      <c r="I69" s="354">
        <f>' 1M - RES'!I69</f>
        <v>6.0000000000000002E-6</v>
      </c>
      <c r="J69" s="354">
        <f>' 1M - RES'!J69</f>
        <v>9.0000000000000002E-6</v>
      </c>
      <c r="K69" s="354">
        <f>' 1M - RES'!K69</f>
        <v>8.8090000000000009E-3</v>
      </c>
      <c r="L69" s="354">
        <f>' 1M - RES'!L69</f>
        <v>5.4961999999999997E-2</v>
      </c>
      <c r="M69" s="354">
        <f>' 1M - RES'!M69</f>
        <v>0.115899</v>
      </c>
      <c r="N69" s="354">
        <f>' 1M - RES'!N69</f>
        <v>0.20930099999999999</v>
      </c>
      <c r="O69" s="20">
        <f>' 1M - RES'!O69</f>
        <v>0.21790499999999999</v>
      </c>
      <c r="P69" s="20">
        <f>' 1M - RES'!P69</f>
        <v>0.18213499999999999</v>
      </c>
      <c r="Q69" s="20">
        <f>' 1M - RES'!Q69</f>
        <v>0.13483300000000001</v>
      </c>
      <c r="R69" s="20">
        <f>' 1M - RES'!R69</f>
        <v>5.8486000000000003E-2</v>
      </c>
      <c r="S69" s="20">
        <f>' 1M - RES'!S69</f>
        <v>1.7144E-2</v>
      </c>
      <c r="T69" s="20">
        <f>' 1M - RES'!T69</f>
        <v>5.1000000000000004E-4</v>
      </c>
      <c r="U69" s="20">
        <f>' 1M - RES'!U69</f>
        <v>6.0000000000000002E-6</v>
      </c>
      <c r="V69" s="20">
        <f>' 1M - RES'!V69</f>
        <v>9.0000000000000002E-6</v>
      </c>
      <c r="W69" s="20">
        <f>' 1M - RES'!W69</f>
        <v>8.8090000000000009E-3</v>
      </c>
      <c r="X69" s="20">
        <f>' 1M - RES'!X69</f>
        <v>5.4961999999999997E-2</v>
      </c>
      <c r="Y69" s="20">
        <f>' 1M - RES'!Y69</f>
        <v>0.115899</v>
      </c>
      <c r="Z69" s="20">
        <f>' 1M - RES'!Z69</f>
        <v>0.20930099999999999</v>
      </c>
      <c r="AA69" s="20">
        <f>' 1M - RES'!AA69</f>
        <v>0.21790499999999999</v>
      </c>
      <c r="AC69" s="232">
        <f t="shared" si="39"/>
        <v>0.99999899999999986</v>
      </c>
    </row>
    <row r="70" spans="1:29" x14ac:dyDescent="0.3">
      <c r="A70" s="775"/>
      <c r="B70" s="88" t="s">
        <v>3</v>
      </c>
      <c r="C70" s="20">
        <f>' 1M - RES'!C70</f>
        <v>0.11129699999999999</v>
      </c>
      <c r="D70" s="20">
        <f>' 1M - RES'!D70</f>
        <v>9.3076999999999993E-2</v>
      </c>
      <c r="E70" s="20">
        <f>' 1M - RES'!E70</f>
        <v>7.0041999999999993E-2</v>
      </c>
      <c r="F70" s="20">
        <f>' 1M - RES'!F70</f>
        <v>3.7116000000000003E-2</v>
      </c>
      <c r="G70" s="20">
        <f>' 1M - RES'!G70</f>
        <v>4.0888000000000001E-2</v>
      </c>
      <c r="H70" s="20">
        <f>' 1M - RES'!H70</f>
        <v>0.103973</v>
      </c>
      <c r="I70" s="20">
        <f>' 1M - RES'!I70</f>
        <v>0.1401</v>
      </c>
      <c r="J70" s="20">
        <f>' 1M - RES'!J70</f>
        <v>0.13320699999999999</v>
      </c>
      <c r="K70" s="20">
        <f>' 1M - RES'!K70</f>
        <v>6.6758999999999999E-2</v>
      </c>
      <c r="L70" s="20">
        <f>' 1M - RES'!L70</f>
        <v>3.7011000000000002E-2</v>
      </c>
      <c r="M70" s="20">
        <f>' 1M - RES'!M70</f>
        <v>5.9593E-2</v>
      </c>
      <c r="N70" s="20">
        <f>' 1M - RES'!N70</f>
        <v>0.106937</v>
      </c>
      <c r="O70" s="20">
        <f>' 1M - RES'!O70</f>
        <v>0.11129699999999999</v>
      </c>
      <c r="P70" s="20">
        <f>' 1M - RES'!P70</f>
        <v>9.3076999999999993E-2</v>
      </c>
      <c r="Q70" s="20">
        <f>' 1M - RES'!Q70</f>
        <v>7.0041999999999993E-2</v>
      </c>
      <c r="R70" s="20">
        <f>' 1M - RES'!R70</f>
        <v>3.7116000000000003E-2</v>
      </c>
      <c r="S70" s="20">
        <f>' 1M - RES'!S70</f>
        <v>4.0888000000000001E-2</v>
      </c>
      <c r="T70" s="20">
        <f>' 1M - RES'!T70</f>
        <v>0.103973</v>
      </c>
      <c r="U70" s="20">
        <f>' 1M - RES'!U70</f>
        <v>0.1401</v>
      </c>
      <c r="V70" s="20">
        <f>' 1M - RES'!V70</f>
        <v>0.13320699999999999</v>
      </c>
      <c r="W70" s="20">
        <f>' 1M - RES'!W70</f>
        <v>6.6758999999999999E-2</v>
      </c>
      <c r="X70" s="20">
        <f>' 1M - RES'!X70</f>
        <v>3.7011000000000002E-2</v>
      </c>
      <c r="Y70" s="20">
        <f>' 1M - RES'!Y70</f>
        <v>5.9593E-2</v>
      </c>
      <c r="Z70" s="20">
        <f>' 1M - RES'!Z70</f>
        <v>0.106937</v>
      </c>
      <c r="AA70" s="20">
        <f>' 1M - RES'!AA70</f>
        <v>0.11129699999999999</v>
      </c>
      <c r="AC70" s="232">
        <f t="shared" si="39"/>
        <v>1</v>
      </c>
    </row>
    <row r="71" spans="1:29" x14ac:dyDescent="0.3">
      <c r="A71" s="775"/>
      <c r="B71" s="87" t="s">
        <v>4</v>
      </c>
      <c r="C71" s="20">
        <f>' 1M - RES'!C71</f>
        <v>0.10118199999999999</v>
      </c>
      <c r="D71" s="20">
        <f>' 1M - RES'!D71</f>
        <v>8.8441000000000006E-2</v>
      </c>
      <c r="E71" s="20">
        <f>' 1M - RES'!E71</f>
        <v>9.2879000000000003E-2</v>
      </c>
      <c r="F71" s="20">
        <f>' 1M - RES'!F71</f>
        <v>8.4644999999999998E-2</v>
      </c>
      <c r="G71" s="20">
        <f>' 1M - RES'!G71</f>
        <v>7.9393000000000005E-2</v>
      </c>
      <c r="H71" s="20">
        <f>' 1M - RES'!H71</f>
        <v>6.8507999999999999E-2</v>
      </c>
      <c r="I71" s="20">
        <f>' 1M - RES'!I71</f>
        <v>6.7863999999999994E-2</v>
      </c>
      <c r="J71" s="20">
        <f>' 1M - RES'!J71</f>
        <v>7.0565000000000003E-2</v>
      </c>
      <c r="K71" s="20">
        <f>' 1M - RES'!K71</f>
        <v>7.3791999999999996E-2</v>
      </c>
      <c r="L71" s="20">
        <f>' 1M - RES'!L71</f>
        <v>8.4539000000000003E-2</v>
      </c>
      <c r="M71" s="20">
        <f>' 1M - RES'!M71</f>
        <v>8.9880000000000002E-2</v>
      </c>
      <c r="N71" s="20">
        <f>' 1M - RES'!N71</f>
        <v>9.8311999999999997E-2</v>
      </c>
      <c r="O71" s="20">
        <f>' 1M - RES'!O71</f>
        <v>0.10118199999999999</v>
      </c>
      <c r="P71" s="20">
        <f>' 1M - RES'!P71</f>
        <v>8.8441000000000006E-2</v>
      </c>
      <c r="Q71" s="20">
        <f>' 1M - RES'!Q71</f>
        <v>9.2879000000000003E-2</v>
      </c>
      <c r="R71" s="20">
        <f>' 1M - RES'!R71</f>
        <v>8.4644999999999998E-2</v>
      </c>
      <c r="S71" s="20">
        <f>' 1M - RES'!S71</f>
        <v>7.9393000000000005E-2</v>
      </c>
      <c r="T71" s="20">
        <f>' 1M - RES'!T71</f>
        <v>6.8507999999999999E-2</v>
      </c>
      <c r="U71" s="20">
        <f>' 1M - RES'!U71</f>
        <v>6.7863999999999994E-2</v>
      </c>
      <c r="V71" s="20">
        <f>' 1M - RES'!V71</f>
        <v>7.0565000000000003E-2</v>
      </c>
      <c r="W71" s="20">
        <f>' 1M - RES'!W71</f>
        <v>7.3791999999999996E-2</v>
      </c>
      <c r="X71" s="20">
        <f>' 1M - RES'!X71</f>
        <v>8.4539000000000003E-2</v>
      </c>
      <c r="Y71" s="20">
        <f>' 1M - RES'!Y71</f>
        <v>8.9880000000000002E-2</v>
      </c>
      <c r="Z71" s="20">
        <f>' 1M - RES'!Z71</f>
        <v>9.8311999999999997E-2</v>
      </c>
      <c r="AA71" s="20">
        <f>' 1M - RES'!AA71</f>
        <v>0.10118199999999999</v>
      </c>
      <c r="AC71" s="232">
        <f t="shared" si="39"/>
        <v>0.99999999999999989</v>
      </c>
    </row>
    <row r="72" spans="1:29" x14ac:dyDescent="0.3">
      <c r="A72" s="775"/>
      <c r="B72" s="87" t="s">
        <v>5</v>
      </c>
      <c r="C72" s="20">
        <f>' 1M - RES'!C72</f>
        <v>8.4892999999999996E-2</v>
      </c>
      <c r="D72" s="20">
        <f>' 1M - RES'!D72</f>
        <v>7.7366000000000004E-2</v>
      </c>
      <c r="E72" s="20">
        <f>' 1M - RES'!E72</f>
        <v>8.4862999999999994E-2</v>
      </c>
      <c r="F72" s="20">
        <f>' 1M - RES'!F72</f>
        <v>8.2143999999999995E-2</v>
      </c>
      <c r="G72" s="20">
        <f>' 1M - RES'!G72</f>
        <v>8.4847000000000006E-2</v>
      </c>
      <c r="H72" s="20">
        <f>' 1M - RES'!H72</f>
        <v>8.2122000000000001E-2</v>
      </c>
      <c r="I72" s="20">
        <f>' 1M - RES'!I72</f>
        <v>8.4883E-2</v>
      </c>
      <c r="J72" s="20">
        <f>' 1M - RES'!J72</f>
        <v>8.4839999999999999E-2</v>
      </c>
      <c r="K72" s="20">
        <f>' 1M - RES'!K72</f>
        <v>8.2136000000000001E-2</v>
      </c>
      <c r="L72" s="20">
        <f>' 1M - RES'!L72</f>
        <v>8.4869E-2</v>
      </c>
      <c r="M72" s="20">
        <f>' 1M - RES'!M72</f>
        <v>8.2122000000000001E-2</v>
      </c>
      <c r="N72" s="20">
        <f>' 1M - RES'!N72</f>
        <v>8.4915000000000004E-2</v>
      </c>
      <c r="O72" s="20">
        <f>' 1M - RES'!O72</f>
        <v>8.4892999999999996E-2</v>
      </c>
      <c r="P72" s="20">
        <f>' 1M - RES'!P72</f>
        <v>7.7366000000000004E-2</v>
      </c>
      <c r="Q72" s="20">
        <f>' 1M - RES'!Q72</f>
        <v>8.4862999999999994E-2</v>
      </c>
      <c r="R72" s="20">
        <f>' 1M - RES'!R72</f>
        <v>8.2143999999999995E-2</v>
      </c>
      <c r="S72" s="20">
        <f>' 1M - RES'!S72</f>
        <v>8.4847000000000006E-2</v>
      </c>
      <c r="T72" s="20">
        <f>' 1M - RES'!T72</f>
        <v>8.2122000000000001E-2</v>
      </c>
      <c r="U72" s="20">
        <f>' 1M - RES'!U72</f>
        <v>8.4883E-2</v>
      </c>
      <c r="V72" s="20">
        <f>' 1M - RES'!V72</f>
        <v>8.4839999999999999E-2</v>
      </c>
      <c r="W72" s="20">
        <f>' 1M - RES'!W72</f>
        <v>8.2136000000000001E-2</v>
      </c>
      <c r="X72" s="20">
        <f>' 1M - RES'!X72</f>
        <v>8.4869E-2</v>
      </c>
      <c r="Y72" s="20">
        <f>' 1M - RES'!Y72</f>
        <v>8.2122000000000001E-2</v>
      </c>
      <c r="Z72" s="20">
        <f>' 1M - RES'!Z72</f>
        <v>8.4915000000000004E-2</v>
      </c>
      <c r="AA72" s="20">
        <f>' 1M - RES'!AA72</f>
        <v>8.4892999999999996E-2</v>
      </c>
      <c r="AC72" s="232">
        <f t="shared" si="39"/>
        <v>1</v>
      </c>
    </row>
    <row r="73" spans="1:29" x14ac:dyDescent="0.3">
      <c r="A73" s="775"/>
      <c r="B73" s="87" t="s">
        <v>6</v>
      </c>
      <c r="C73" s="20">
        <f>' 1M - RES'!C73</f>
        <v>8.6451E-2</v>
      </c>
      <c r="D73" s="20">
        <f>' 1M - RES'!D73</f>
        <v>7.1145E-2</v>
      </c>
      <c r="E73" s="20">
        <f>' 1M - RES'!E73</f>
        <v>8.6052000000000003E-2</v>
      </c>
      <c r="F73" s="20">
        <f>' 1M - RES'!F73</f>
        <v>8.0701999999999996E-2</v>
      </c>
      <c r="G73" s="20">
        <f>' 1M - RES'!G73</f>
        <v>8.6052000000000003E-2</v>
      </c>
      <c r="H73" s="20">
        <f>' 1M - RES'!H73</f>
        <v>8.0701999999999996E-2</v>
      </c>
      <c r="I73" s="20">
        <f>' 1M - RES'!I73</f>
        <v>8.6451E-2</v>
      </c>
      <c r="J73" s="20">
        <f>' 1M - RES'!J73</f>
        <v>8.5653000000000007E-2</v>
      </c>
      <c r="K73" s="20">
        <f>' 1M - RES'!K73</f>
        <v>8.3031999999999995E-2</v>
      </c>
      <c r="L73" s="20">
        <f>' 1M - RES'!L73</f>
        <v>8.6052000000000003E-2</v>
      </c>
      <c r="M73" s="20">
        <f>' 1M - RES'!M73</f>
        <v>8.1087999999999993E-2</v>
      </c>
      <c r="N73" s="20">
        <f>' 1M - RES'!N73</f>
        <v>8.6619000000000002E-2</v>
      </c>
      <c r="O73" s="20">
        <f>' 1M - RES'!O73</f>
        <v>8.6451E-2</v>
      </c>
      <c r="P73" s="20">
        <f>' 1M - RES'!P73</f>
        <v>7.1145E-2</v>
      </c>
      <c r="Q73" s="20">
        <f>' 1M - RES'!Q73</f>
        <v>8.6052000000000003E-2</v>
      </c>
      <c r="R73" s="20">
        <f>' 1M - RES'!R73</f>
        <v>8.0701999999999996E-2</v>
      </c>
      <c r="S73" s="20">
        <f>' 1M - RES'!S73</f>
        <v>8.6052000000000003E-2</v>
      </c>
      <c r="T73" s="20">
        <f>' 1M - RES'!T73</f>
        <v>8.0701999999999996E-2</v>
      </c>
      <c r="U73" s="20">
        <f>' 1M - RES'!U73</f>
        <v>8.6451E-2</v>
      </c>
      <c r="V73" s="20">
        <f>' 1M - RES'!V73</f>
        <v>8.5653000000000007E-2</v>
      </c>
      <c r="W73" s="20">
        <f>' 1M - RES'!W73</f>
        <v>8.3031999999999995E-2</v>
      </c>
      <c r="X73" s="20">
        <f>' 1M - RES'!X73</f>
        <v>8.6052000000000003E-2</v>
      </c>
      <c r="Y73" s="20">
        <f>' 1M - RES'!Y73</f>
        <v>8.1087999999999993E-2</v>
      </c>
      <c r="Z73" s="20">
        <f>' 1M - RES'!Z73</f>
        <v>8.6619000000000002E-2</v>
      </c>
      <c r="AA73" s="20">
        <f>' 1M - RES'!AA73</f>
        <v>8.6451E-2</v>
      </c>
      <c r="AC73" s="232">
        <f t="shared" si="39"/>
        <v>0.99999900000000008</v>
      </c>
    </row>
    <row r="74" spans="1:29" x14ac:dyDescent="0.3">
      <c r="A74" s="775"/>
      <c r="B74" s="87" t="s">
        <v>7</v>
      </c>
      <c r="C74" s="20">
        <f>' 1M - RES'!C74</f>
        <v>7.7052999999999996E-2</v>
      </c>
      <c r="D74" s="20">
        <f>' 1M - RES'!D74</f>
        <v>7.2168999999999997E-2</v>
      </c>
      <c r="E74" s="20">
        <f>' 1M - RES'!E74</f>
        <v>8.0271999999999996E-2</v>
      </c>
      <c r="F74" s="20">
        <f>' 1M - RES'!F74</f>
        <v>7.8752000000000003E-2</v>
      </c>
      <c r="G74" s="20">
        <f>' 1M - RES'!G74</f>
        <v>8.5646E-2</v>
      </c>
      <c r="H74" s="20">
        <f>' 1M - RES'!H74</f>
        <v>8.9111999999999997E-2</v>
      </c>
      <c r="I74" s="20">
        <f>' 1M - RES'!I74</f>
        <v>9.4239000000000003E-2</v>
      </c>
      <c r="J74" s="20">
        <f>' 1M - RES'!J74</f>
        <v>9.4212000000000004E-2</v>
      </c>
      <c r="K74" s="20">
        <f>' 1M - RES'!K74</f>
        <v>8.4971000000000005E-2</v>
      </c>
      <c r="L74" s="20">
        <f>' 1M - RES'!L74</f>
        <v>8.5653000000000007E-2</v>
      </c>
      <c r="M74" s="20">
        <f>' 1M - RES'!M74</f>
        <v>7.8716999999999995E-2</v>
      </c>
      <c r="N74" s="20">
        <f>' 1M - RES'!N74</f>
        <v>7.9203999999999997E-2</v>
      </c>
      <c r="O74" s="20">
        <f>' 1M - RES'!O74</f>
        <v>7.7052999999999996E-2</v>
      </c>
      <c r="P74" s="20">
        <f>' 1M - RES'!P74</f>
        <v>7.2168999999999997E-2</v>
      </c>
      <c r="Q74" s="20">
        <f>' 1M - RES'!Q74</f>
        <v>8.0271999999999996E-2</v>
      </c>
      <c r="R74" s="20">
        <f>' 1M - RES'!R74</f>
        <v>7.8752000000000003E-2</v>
      </c>
      <c r="S74" s="20">
        <f>' 1M - RES'!S74</f>
        <v>8.5646E-2</v>
      </c>
      <c r="T74" s="20">
        <f>' 1M - RES'!T74</f>
        <v>8.9111999999999997E-2</v>
      </c>
      <c r="U74" s="20">
        <f>' 1M - RES'!U74</f>
        <v>9.4239000000000003E-2</v>
      </c>
      <c r="V74" s="20">
        <f>' 1M - RES'!V74</f>
        <v>9.4212000000000004E-2</v>
      </c>
      <c r="W74" s="20">
        <f>' 1M - RES'!W74</f>
        <v>8.4971000000000005E-2</v>
      </c>
      <c r="X74" s="20">
        <f>' 1M - RES'!X74</f>
        <v>8.5653000000000007E-2</v>
      </c>
      <c r="Y74" s="20">
        <f>' 1M - RES'!Y74</f>
        <v>7.8716999999999995E-2</v>
      </c>
      <c r="Z74" s="20">
        <f>' 1M - RES'!Z74</f>
        <v>7.9203999999999997E-2</v>
      </c>
      <c r="AA74" s="20">
        <f>' 1M - RES'!AA74</f>
        <v>7.7052999999999996E-2</v>
      </c>
      <c r="AC74" s="232">
        <f t="shared" si="39"/>
        <v>1</v>
      </c>
    </row>
    <row r="75" spans="1:29" ht="15" thickBot="1" x14ac:dyDescent="0.35">
      <c r="A75" s="776"/>
      <c r="B75" s="89" t="s">
        <v>8</v>
      </c>
      <c r="C75" s="21">
        <f>' 1M - RES'!C75</f>
        <v>0.10352699999999999</v>
      </c>
      <c r="D75" s="21">
        <f>' 1M - RES'!D75</f>
        <v>9.0719999999999995E-2</v>
      </c>
      <c r="E75" s="21">
        <f>' 1M - RES'!E75</f>
        <v>9.5543000000000003E-2</v>
      </c>
      <c r="F75" s="21">
        <f>' 1M - RES'!F75</f>
        <v>8.4798999999999999E-2</v>
      </c>
      <c r="G75" s="21">
        <f>' 1M - RES'!G75</f>
        <v>8.3599999999999994E-2</v>
      </c>
      <c r="H75" s="21">
        <f>' 1M - RES'!H75</f>
        <v>7.7064999999999995E-2</v>
      </c>
      <c r="I75" s="21">
        <f>' 1M - RES'!I75</f>
        <v>6.7711999999999994E-2</v>
      </c>
      <c r="J75" s="21">
        <f>' 1M - RES'!J75</f>
        <v>6.3687999999999995E-2</v>
      </c>
      <c r="K75" s="21">
        <f>' 1M - RES'!K75</f>
        <v>6.9373000000000004E-2</v>
      </c>
      <c r="L75" s="21">
        <f>' 1M - RES'!L75</f>
        <v>7.9644000000000006E-2</v>
      </c>
      <c r="M75" s="21">
        <f>' 1M - RES'!M75</f>
        <v>8.4751999999999994E-2</v>
      </c>
      <c r="N75" s="21">
        <f>' 1M - RES'!N75</f>
        <v>9.9576999999999999E-2</v>
      </c>
      <c r="O75" s="21">
        <f>' 1M - RES'!O75</f>
        <v>0.10352699999999999</v>
      </c>
      <c r="P75" s="21">
        <f>' 1M - RES'!P75</f>
        <v>9.0719999999999995E-2</v>
      </c>
      <c r="Q75" s="21">
        <f>' 1M - RES'!Q75</f>
        <v>9.5543000000000003E-2</v>
      </c>
      <c r="R75" s="21">
        <f>' 1M - RES'!R75</f>
        <v>8.4798999999999999E-2</v>
      </c>
      <c r="S75" s="21">
        <f>' 1M - RES'!S75</f>
        <v>8.3599999999999994E-2</v>
      </c>
      <c r="T75" s="21">
        <f>' 1M - RES'!T75</f>
        <v>7.7064999999999995E-2</v>
      </c>
      <c r="U75" s="21">
        <f>' 1M - RES'!U75</f>
        <v>6.7711999999999994E-2</v>
      </c>
      <c r="V75" s="21">
        <f>' 1M - RES'!V75</f>
        <v>6.3687999999999995E-2</v>
      </c>
      <c r="W75" s="21">
        <f>' 1M - RES'!W75</f>
        <v>6.9373000000000004E-2</v>
      </c>
      <c r="X75" s="21">
        <f>' 1M - RES'!X75</f>
        <v>7.9644000000000006E-2</v>
      </c>
      <c r="Y75" s="21">
        <f>' 1M - RES'!Y75</f>
        <v>8.4751999999999994E-2</v>
      </c>
      <c r="Z75" s="21">
        <f>' 1M - RES'!Z75</f>
        <v>9.9576999999999999E-2</v>
      </c>
      <c r="AA75" s="21">
        <f>' 1M - RES'!AA75</f>
        <v>0.10352699999999999</v>
      </c>
      <c r="AC75" s="232">
        <f t="shared" si="39"/>
        <v>1</v>
      </c>
    </row>
    <row r="76" spans="1:29" ht="15" thickBot="1" x14ac:dyDescent="0.35">
      <c r="AC76" s="216" t="s">
        <v>194</v>
      </c>
    </row>
    <row r="77" spans="1:29" ht="15" thickBot="1" x14ac:dyDescent="0.35">
      <c r="A77" s="19"/>
      <c r="B77" s="777" t="s">
        <v>28</v>
      </c>
      <c r="C77" s="158">
        <f>C$4</f>
        <v>44197</v>
      </c>
      <c r="D77" s="158">
        <f t="shared" ref="D77:AA77" si="40">D$4</f>
        <v>44228</v>
      </c>
      <c r="E77" s="158">
        <f t="shared" si="40"/>
        <v>44256</v>
      </c>
      <c r="F77" s="158">
        <f t="shared" si="40"/>
        <v>44287</v>
      </c>
      <c r="G77" s="158">
        <f t="shared" si="40"/>
        <v>44317</v>
      </c>
      <c r="H77" s="158">
        <f t="shared" si="40"/>
        <v>44348</v>
      </c>
      <c r="I77" s="158">
        <f t="shared" si="40"/>
        <v>44378</v>
      </c>
      <c r="J77" s="158">
        <f t="shared" si="40"/>
        <v>44409</v>
      </c>
      <c r="K77" s="158">
        <f t="shared" si="40"/>
        <v>44440</v>
      </c>
      <c r="L77" s="158">
        <f t="shared" si="40"/>
        <v>44470</v>
      </c>
      <c r="M77" s="158">
        <f t="shared" si="40"/>
        <v>44501</v>
      </c>
      <c r="N77" s="158">
        <f t="shared" si="40"/>
        <v>44531</v>
      </c>
      <c r="O77" s="158">
        <f t="shared" si="40"/>
        <v>44562</v>
      </c>
      <c r="P77" s="158">
        <f t="shared" si="40"/>
        <v>44593</v>
      </c>
      <c r="Q77" s="158">
        <f t="shared" si="40"/>
        <v>44621</v>
      </c>
      <c r="R77" s="158">
        <f t="shared" si="40"/>
        <v>44652</v>
      </c>
      <c r="S77" s="158">
        <f t="shared" si="40"/>
        <v>44682</v>
      </c>
      <c r="T77" s="158">
        <f t="shared" si="40"/>
        <v>44713</v>
      </c>
      <c r="U77" s="158">
        <f t="shared" si="40"/>
        <v>44743</v>
      </c>
      <c r="V77" s="158">
        <f t="shared" si="40"/>
        <v>44774</v>
      </c>
      <c r="W77" s="158">
        <f t="shared" si="40"/>
        <v>44805</v>
      </c>
      <c r="X77" s="158">
        <f t="shared" si="40"/>
        <v>44835</v>
      </c>
      <c r="Y77" s="158">
        <f t="shared" si="40"/>
        <v>44866</v>
      </c>
      <c r="Z77" s="158">
        <f t="shared" si="40"/>
        <v>44896</v>
      </c>
      <c r="AA77" s="158">
        <f t="shared" si="40"/>
        <v>44927</v>
      </c>
    </row>
    <row r="78" spans="1:29" ht="15" thickBot="1" x14ac:dyDescent="0.35">
      <c r="A78" s="19"/>
      <c r="B78" s="778"/>
      <c r="C78" s="336">
        <f>' 1M - RES'!C78</f>
        <v>4.4374999999999998E-2</v>
      </c>
      <c r="D78" s="336">
        <f>' 1M - RES'!D78</f>
        <v>4.5622000000000003E-2</v>
      </c>
      <c r="E78" s="336">
        <f>' 1M - RES'!E78</f>
        <v>4.7230000000000001E-2</v>
      </c>
      <c r="F78" s="336">
        <f>' 1M - RES'!F78</f>
        <v>4.7618000000000001E-2</v>
      </c>
      <c r="G78" s="336">
        <f>' 1M - RES'!G78</f>
        <v>4.9702000000000003E-2</v>
      </c>
      <c r="H78" s="336">
        <f>' 1M - RES'!H78</f>
        <v>0.104792</v>
      </c>
      <c r="I78" s="336">
        <f>' 1M - RES'!I78</f>
        <v>0.104792</v>
      </c>
      <c r="J78" s="336">
        <f>' 1M - RES'!J78</f>
        <v>0.104792</v>
      </c>
      <c r="K78" s="336">
        <f>' 1M - RES'!K78</f>
        <v>0.104792</v>
      </c>
      <c r="L78" s="336">
        <f>' 1M - RES'!L78</f>
        <v>4.6772000000000001E-2</v>
      </c>
      <c r="M78" s="336">
        <f>' 1M - RES'!M78</f>
        <v>4.9327999999999997E-2</v>
      </c>
      <c r="N78" s="336">
        <f>' 1M - RES'!N78</f>
        <v>4.6037000000000002E-2</v>
      </c>
      <c r="O78" s="336">
        <f>' 1M - RES'!O78</f>
        <v>4.4374999999999998E-2</v>
      </c>
      <c r="P78" s="336">
        <f>' 1M - RES'!P78</f>
        <v>4.5622000000000003E-2</v>
      </c>
      <c r="Q78" s="336">
        <f>' 1M - RES'!Q78</f>
        <v>4.7230000000000001E-2</v>
      </c>
      <c r="R78" s="336">
        <f>' 1M - RES'!R78</f>
        <v>4.7618000000000001E-2</v>
      </c>
      <c r="S78" s="336">
        <f>' 1M - RES'!S78</f>
        <v>4.9702000000000003E-2</v>
      </c>
      <c r="T78" s="336">
        <f>' 1M - RES'!T78</f>
        <v>0.104792</v>
      </c>
      <c r="U78" s="336">
        <f>' 1M - RES'!U78</f>
        <v>0.104792</v>
      </c>
      <c r="V78" s="336">
        <f>' 1M - RES'!V78</f>
        <v>0.104792</v>
      </c>
      <c r="W78" s="336">
        <f>' 1M - RES'!W78</f>
        <v>0.104792</v>
      </c>
      <c r="X78" s="336">
        <f>' 1M - RES'!X78</f>
        <v>4.6772000000000001E-2</v>
      </c>
      <c r="Y78" s="336">
        <f>' 1M - RES'!Y78</f>
        <v>4.9327999999999997E-2</v>
      </c>
      <c r="Z78" s="336">
        <f>' 1M - RES'!Z78</f>
        <v>4.6037000000000002E-2</v>
      </c>
      <c r="AA78" s="336">
        <f>' 1M - RES'!AA78</f>
        <v>4.4374999999999998E-2</v>
      </c>
      <c r="AC78" s="216" t="s">
        <v>195</v>
      </c>
    </row>
    <row r="79" spans="1:29" x14ac:dyDescent="0.3">
      <c r="AC79" s="216" t="s">
        <v>209</v>
      </c>
    </row>
    <row r="96" spans="10:10" x14ac:dyDescent="0.3">
      <c r="J96" s="5"/>
    </row>
    <row r="97" spans="4:4" x14ac:dyDescent="0.3">
      <c r="D97" s="6"/>
    </row>
  </sheetData>
  <mergeCells count="7">
    <mergeCell ref="A49:A62"/>
    <mergeCell ref="A65:A75"/>
    <mergeCell ref="B77:B78"/>
    <mergeCell ref="C3:O3"/>
    <mergeCell ref="A4:A16"/>
    <mergeCell ref="A19:A31"/>
    <mergeCell ref="A34:A4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C112"/>
  <sheetViews>
    <sheetView topLeftCell="A19" zoomScale="80" zoomScaleNormal="80" workbookViewId="0">
      <pane xSplit="2" topLeftCell="C1" activePane="topRight" state="frozen"/>
      <selection activeCell="K32" sqref="K32"/>
      <selection pane="topRight" activeCell="J60" sqref="J60"/>
    </sheetView>
  </sheetViews>
  <sheetFormatPr defaultRowHeight="14.4" x14ac:dyDescent="0.3"/>
  <cols>
    <col min="1" max="1" width="9.44140625" customWidth="1"/>
    <col min="2" max="2" width="24.88671875" customWidth="1"/>
    <col min="3" max="3" width="15.88671875" bestFit="1" customWidth="1"/>
    <col min="4" max="9" width="13.88671875" customWidth="1"/>
    <col min="10" max="16" width="14.109375" bestFit="1" customWidth="1"/>
    <col min="17" max="27" width="14.109375" customWidth="1"/>
    <col min="28" max="29" width="10.5546875" bestFit="1" customWidth="1"/>
    <col min="40" max="40" width="9.109375"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75">
        <f>' 1M - RES'!C2</f>
        <v>0.85</v>
      </c>
      <c r="D2" s="75">
        <f>C2</f>
        <v>0.85</v>
      </c>
      <c r="E2" s="130">
        <f t="shared" ref="E2:AA2" si="0">D2</f>
        <v>0.85</v>
      </c>
      <c r="F2" s="74">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5" thickBot="1" x14ac:dyDescent="0.35">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9" ht="15.75" customHeight="1" thickBot="1" x14ac:dyDescent="0.35">
      <c r="A4" s="779" t="s">
        <v>14</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20</v>
      </c>
      <c r="C5" s="3">
        <f>'BIZ kWh ENTRY'!C180</f>
        <v>0</v>
      </c>
      <c r="D5" s="3">
        <f>'BIZ kWh ENTRY'!D180</f>
        <v>0</v>
      </c>
      <c r="E5" s="3">
        <f>'BIZ kWh ENTRY'!E180</f>
        <v>0</v>
      </c>
      <c r="F5" s="3">
        <f>'BIZ kWh ENTRY'!F180</f>
        <v>0</v>
      </c>
      <c r="G5" s="3">
        <f>'BIZ kWh ENTRY'!G180</f>
        <v>0</v>
      </c>
      <c r="H5" s="3">
        <f>'BIZ kWh ENTRY'!H180</f>
        <v>0</v>
      </c>
      <c r="I5" s="3">
        <f>'BIZ kWh ENTRY'!I180</f>
        <v>0</v>
      </c>
      <c r="J5" s="3">
        <f>'BIZ kWh ENTRY'!J180</f>
        <v>0</v>
      </c>
      <c r="K5" s="3">
        <f>'BIZ kWh ENTRY'!K180</f>
        <v>0</v>
      </c>
      <c r="L5" s="3">
        <f>'BIZ kWh ENTRY'!L180</f>
        <v>0</v>
      </c>
      <c r="M5" s="3">
        <f>'BIZ kWh ENTRY'!M180</f>
        <v>0</v>
      </c>
      <c r="N5" s="3">
        <f>'BIZ kWh ENTRY'!N180</f>
        <v>0</v>
      </c>
      <c r="O5" s="170"/>
      <c r="P5" s="170"/>
      <c r="Q5" s="170"/>
      <c r="R5" s="170"/>
      <c r="S5" s="170"/>
      <c r="T5" s="170"/>
      <c r="U5" s="170"/>
      <c r="V5" s="170"/>
      <c r="W5" s="170"/>
      <c r="X5" s="170"/>
      <c r="Y5" s="170"/>
      <c r="Z5" s="170"/>
      <c r="AA5" s="170"/>
    </row>
    <row r="6" spans="1:29" x14ac:dyDescent="0.3">
      <c r="A6" s="780"/>
      <c r="B6" s="12" t="s">
        <v>0</v>
      </c>
      <c r="C6" s="3">
        <f>'BIZ kWh ENTRY'!C181</f>
        <v>0</v>
      </c>
      <c r="D6" s="3">
        <f>'BIZ kWh ENTRY'!D181</f>
        <v>0</v>
      </c>
      <c r="E6" s="3">
        <f>'BIZ kWh ENTRY'!E181</f>
        <v>0</v>
      </c>
      <c r="F6" s="3">
        <f>'BIZ kWh ENTRY'!F181</f>
        <v>0</v>
      </c>
      <c r="G6" s="3">
        <f>'BIZ kWh ENTRY'!G181</f>
        <v>0</v>
      </c>
      <c r="H6" s="3">
        <f>'BIZ kWh ENTRY'!H181</f>
        <v>375.99</v>
      </c>
      <c r="I6" s="3">
        <f>'BIZ kWh ENTRY'!I181</f>
        <v>0</v>
      </c>
      <c r="J6" s="3">
        <f>'BIZ kWh ENTRY'!J181</f>
        <v>0</v>
      </c>
      <c r="K6" s="3">
        <f>'BIZ kWh ENTRY'!K181</f>
        <v>0</v>
      </c>
      <c r="L6" s="3">
        <f>'BIZ kWh ENTRY'!L181</f>
        <v>0</v>
      </c>
      <c r="M6" s="3">
        <f>'BIZ kWh ENTRY'!M181</f>
        <v>0</v>
      </c>
      <c r="N6" s="3">
        <f>'BIZ kWh ENTRY'!N181</f>
        <v>0</v>
      </c>
      <c r="O6" s="170"/>
      <c r="P6" s="170"/>
      <c r="Q6" s="170"/>
      <c r="R6" s="170"/>
      <c r="S6" s="170"/>
      <c r="T6" s="170"/>
      <c r="U6" s="170"/>
      <c r="V6" s="170"/>
      <c r="W6" s="170"/>
      <c r="X6" s="170"/>
      <c r="Y6" s="170"/>
      <c r="Z6" s="170"/>
      <c r="AA6" s="170"/>
    </row>
    <row r="7" spans="1:29" x14ac:dyDescent="0.3">
      <c r="A7" s="780"/>
      <c r="B7" s="11" t="s">
        <v>21</v>
      </c>
      <c r="C7" s="3">
        <f>'BIZ kWh ENTRY'!C182</f>
        <v>0</v>
      </c>
      <c r="D7" s="3">
        <f>'BIZ kWh ENTRY'!D182</f>
        <v>0</v>
      </c>
      <c r="E7" s="3">
        <f>'BIZ kWh ENTRY'!E182</f>
        <v>0</v>
      </c>
      <c r="F7" s="3">
        <f>'BIZ kWh ENTRY'!F182</f>
        <v>0</v>
      </c>
      <c r="G7" s="3">
        <f>'BIZ kWh ENTRY'!G182</f>
        <v>0</v>
      </c>
      <c r="H7" s="3">
        <f>'BIZ kWh ENTRY'!H182</f>
        <v>0</v>
      </c>
      <c r="I7" s="3">
        <f>'BIZ kWh ENTRY'!I182</f>
        <v>0</v>
      </c>
      <c r="J7" s="3">
        <f>'BIZ kWh ENTRY'!J182</f>
        <v>0</v>
      </c>
      <c r="K7" s="3">
        <f>'BIZ kWh ENTRY'!K182</f>
        <v>0</v>
      </c>
      <c r="L7" s="3">
        <f>'BIZ kWh ENTRY'!L182</f>
        <v>0</v>
      </c>
      <c r="M7" s="3">
        <f>'BIZ kWh ENTRY'!M182</f>
        <v>0</v>
      </c>
      <c r="N7" s="3">
        <f>'BIZ kWh ENTRY'!N182</f>
        <v>0</v>
      </c>
      <c r="O7" s="170"/>
      <c r="P7" s="170"/>
      <c r="Q7" s="170"/>
      <c r="R7" s="170"/>
      <c r="S7" s="170"/>
      <c r="T7" s="170"/>
      <c r="U7" s="170"/>
      <c r="V7" s="170"/>
      <c r="W7" s="170"/>
      <c r="X7" s="170"/>
      <c r="Y7" s="170"/>
      <c r="Z7" s="170"/>
      <c r="AA7" s="170"/>
    </row>
    <row r="8" spans="1:29" x14ac:dyDescent="0.3">
      <c r="A8" s="780"/>
      <c r="B8" s="11" t="s">
        <v>1</v>
      </c>
      <c r="C8" s="3">
        <f>'BIZ kWh ENTRY'!C183</f>
        <v>0</v>
      </c>
      <c r="D8" s="3">
        <f>'BIZ kWh ENTRY'!D183</f>
        <v>0</v>
      </c>
      <c r="E8" s="3">
        <f>'BIZ kWh ENTRY'!E183</f>
        <v>0</v>
      </c>
      <c r="F8" s="3">
        <f>'BIZ kWh ENTRY'!F183</f>
        <v>0</v>
      </c>
      <c r="G8" s="3">
        <f>'BIZ kWh ENTRY'!G183</f>
        <v>0</v>
      </c>
      <c r="H8" s="3">
        <f>'BIZ kWh ENTRY'!H183</f>
        <v>0</v>
      </c>
      <c r="I8" s="3">
        <f>'BIZ kWh ENTRY'!I183</f>
        <v>0</v>
      </c>
      <c r="J8" s="3">
        <f>'BIZ kWh ENTRY'!J183</f>
        <v>0</v>
      </c>
      <c r="K8" s="3">
        <f>'BIZ kWh ENTRY'!K183</f>
        <v>0</v>
      </c>
      <c r="L8" s="3">
        <f>'BIZ kWh ENTRY'!L183</f>
        <v>0</v>
      </c>
      <c r="M8" s="3">
        <f>'BIZ kWh ENTRY'!M183</f>
        <v>0</v>
      </c>
      <c r="N8" s="3">
        <f>'BIZ kWh ENTRY'!N183</f>
        <v>0</v>
      </c>
      <c r="O8" s="170"/>
      <c r="P8" s="170"/>
      <c r="Q8" s="170"/>
      <c r="R8" s="170"/>
      <c r="S8" s="170"/>
      <c r="T8" s="170"/>
      <c r="U8" s="170"/>
      <c r="V8" s="170"/>
      <c r="W8" s="170"/>
      <c r="X8" s="170"/>
      <c r="Y8" s="170"/>
      <c r="Z8" s="170"/>
      <c r="AA8" s="170"/>
    </row>
    <row r="9" spans="1:29" x14ac:dyDescent="0.3">
      <c r="A9" s="780"/>
      <c r="B9" s="12" t="s">
        <v>22</v>
      </c>
      <c r="C9" s="3">
        <f>'BIZ kWh ENTRY'!C184</f>
        <v>0</v>
      </c>
      <c r="D9" s="3">
        <f>'BIZ kWh ENTRY'!D184</f>
        <v>19837.02</v>
      </c>
      <c r="E9" s="3">
        <f>'BIZ kWh ENTRY'!E184</f>
        <v>0</v>
      </c>
      <c r="F9" s="3">
        <f>'BIZ kWh ENTRY'!F184</f>
        <v>11852.28</v>
      </c>
      <c r="G9" s="3">
        <f>'BIZ kWh ENTRY'!G184</f>
        <v>0</v>
      </c>
      <c r="H9" s="3">
        <f>'BIZ kWh ENTRY'!H184</f>
        <v>0</v>
      </c>
      <c r="I9" s="3">
        <f>'BIZ kWh ENTRY'!I184</f>
        <v>0</v>
      </c>
      <c r="J9" s="3">
        <f>'BIZ kWh ENTRY'!J184</f>
        <v>0</v>
      </c>
      <c r="K9" s="3">
        <f>'BIZ kWh ENTRY'!K184</f>
        <v>188705.64</v>
      </c>
      <c r="L9" s="3">
        <f>'BIZ kWh ENTRY'!L184</f>
        <v>0</v>
      </c>
      <c r="M9" s="3">
        <f>'BIZ kWh ENTRY'!M184</f>
        <v>0</v>
      </c>
      <c r="N9" s="3">
        <f>'BIZ kWh ENTRY'!N184</f>
        <v>0</v>
      </c>
      <c r="O9" s="170"/>
      <c r="P9" s="170"/>
      <c r="Q9" s="170"/>
      <c r="R9" s="170"/>
      <c r="S9" s="170"/>
      <c r="T9" s="170"/>
      <c r="U9" s="170"/>
      <c r="V9" s="170"/>
      <c r="W9" s="170"/>
      <c r="X9" s="170"/>
      <c r="Y9" s="170"/>
      <c r="Z9" s="170"/>
      <c r="AA9" s="170"/>
    </row>
    <row r="10" spans="1:29" x14ac:dyDescent="0.3">
      <c r="A10" s="780"/>
      <c r="B10" s="11" t="s">
        <v>9</v>
      </c>
      <c r="C10" s="3">
        <f>'BIZ kWh ENTRY'!C185</f>
        <v>0</v>
      </c>
      <c r="D10" s="3">
        <f>'BIZ kWh ENTRY'!D185</f>
        <v>0</v>
      </c>
      <c r="E10" s="3">
        <f>'BIZ kWh ENTRY'!E185</f>
        <v>0</v>
      </c>
      <c r="F10" s="3">
        <f>'BIZ kWh ENTRY'!F185</f>
        <v>0</v>
      </c>
      <c r="G10" s="3">
        <f>'BIZ kWh ENTRY'!G185</f>
        <v>0</v>
      </c>
      <c r="H10" s="3">
        <f>'BIZ kWh ENTRY'!H185</f>
        <v>0</v>
      </c>
      <c r="I10" s="3">
        <f>'BIZ kWh ENTRY'!I185</f>
        <v>0</v>
      </c>
      <c r="J10" s="3">
        <f>'BIZ kWh ENTRY'!J185</f>
        <v>0</v>
      </c>
      <c r="K10" s="3">
        <f>'BIZ kWh ENTRY'!K185</f>
        <v>0</v>
      </c>
      <c r="L10" s="3">
        <f>'BIZ kWh ENTRY'!L185</f>
        <v>0</v>
      </c>
      <c r="M10" s="3">
        <f>'BIZ kWh ENTRY'!M185</f>
        <v>0</v>
      </c>
      <c r="N10" s="3">
        <f>'BIZ kWh ENTRY'!N185</f>
        <v>0</v>
      </c>
      <c r="O10" s="170"/>
      <c r="P10" s="170"/>
      <c r="Q10" s="170"/>
      <c r="R10" s="170"/>
      <c r="S10" s="170"/>
      <c r="T10" s="170"/>
      <c r="U10" s="170"/>
      <c r="V10" s="170"/>
      <c r="W10" s="170"/>
      <c r="X10" s="170"/>
      <c r="Y10" s="170"/>
      <c r="Z10" s="170"/>
      <c r="AA10" s="170"/>
    </row>
    <row r="11" spans="1:29" x14ac:dyDescent="0.3">
      <c r="A11" s="780"/>
      <c r="B11" s="11" t="s">
        <v>3</v>
      </c>
      <c r="C11" s="3">
        <f>'BIZ kWh ENTRY'!C186</f>
        <v>0</v>
      </c>
      <c r="D11" s="3">
        <f>'BIZ kWh ENTRY'!D186</f>
        <v>0</v>
      </c>
      <c r="E11" s="3">
        <f>'BIZ kWh ENTRY'!E186</f>
        <v>0</v>
      </c>
      <c r="F11" s="3">
        <f>'BIZ kWh ENTRY'!F186</f>
        <v>0</v>
      </c>
      <c r="G11" s="3">
        <f>'BIZ kWh ENTRY'!G186</f>
        <v>0</v>
      </c>
      <c r="H11" s="3">
        <f>'BIZ kWh ENTRY'!H186</f>
        <v>0</v>
      </c>
      <c r="I11" s="3">
        <f>'BIZ kWh ENTRY'!I186</f>
        <v>0</v>
      </c>
      <c r="J11" s="3">
        <f>'BIZ kWh ENTRY'!J186</f>
        <v>0</v>
      </c>
      <c r="K11" s="3">
        <f>'BIZ kWh ENTRY'!K186</f>
        <v>0</v>
      </c>
      <c r="L11" s="3">
        <f>'BIZ kWh ENTRY'!L186</f>
        <v>0</v>
      </c>
      <c r="M11" s="3">
        <f>'BIZ kWh ENTRY'!M186</f>
        <v>0</v>
      </c>
      <c r="N11" s="3">
        <f>'BIZ kWh ENTRY'!N186</f>
        <v>0</v>
      </c>
      <c r="O11" s="170"/>
      <c r="P11" s="170"/>
      <c r="Q11" s="170"/>
      <c r="R11" s="170"/>
      <c r="S11" s="170"/>
      <c r="T11" s="170"/>
      <c r="U11" s="170"/>
      <c r="V11" s="170"/>
      <c r="W11" s="170"/>
      <c r="X11" s="170"/>
      <c r="Y11" s="170"/>
      <c r="Z11" s="170"/>
      <c r="AA11" s="170"/>
    </row>
    <row r="12" spans="1:29" x14ac:dyDescent="0.3">
      <c r="A12" s="780"/>
      <c r="B12" s="11" t="s">
        <v>4</v>
      </c>
      <c r="C12" s="3">
        <f>'BIZ kWh ENTRY'!C187</f>
        <v>72589.47</v>
      </c>
      <c r="D12" s="3">
        <f>'BIZ kWh ENTRY'!D187</f>
        <v>86640.71</v>
      </c>
      <c r="E12" s="3">
        <f>'BIZ kWh ENTRY'!E187</f>
        <v>0</v>
      </c>
      <c r="F12" s="3">
        <f>'BIZ kWh ENTRY'!F187</f>
        <v>143081.79999999999</v>
      </c>
      <c r="G12" s="3">
        <f>'BIZ kWh ENTRY'!G187</f>
        <v>41929</v>
      </c>
      <c r="H12" s="3">
        <f>'BIZ kWh ENTRY'!H187</f>
        <v>117123</v>
      </c>
      <c r="I12" s="3">
        <f>'BIZ kWh ENTRY'!I187</f>
        <v>0</v>
      </c>
      <c r="J12" s="3">
        <f>'BIZ kWh ENTRY'!J187</f>
        <v>40355.64</v>
      </c>
      <c r="K12" s="3">
        <f>'BIZ kWh ENTRY'!K187</f>
        <v>60800.310000000005</v>
      </c>
      <c r="L12" s="3">
        <f>'BIZ kWh ENTRY'!L187</f>
        <v>53479</v>
      </c>
      <c r="M12" s="3">
        <f>'BIZ kWh ENTRY'!M187</f>
        <v>0</v>
      </c>
      <c r="N12" s="3">
        <f>'BIZ kWh ENTRY'!N187</f>
        <v>0</v>
      </c>
      <c r="O12" s="170"/>
      <c r="P12" s="170"/>
      <c r="Q12" s="170"/>
      <c r="R12" s="170"/>
      <c r="S12" s="170"/>
      <c r="T12" s="170"/>
      <c r="U12" s="170"/>
      <c r="V12" s="170"/>
      <c r="W12" s="170"/>
      <c r="X12" s="170"/>
      <c r="Y12" s="170"/>
      <c r="Z12" s="170"/>
      <c r="AA12" s="170"/>
    </row>
    <row r="13" spans="1:29" x14ac:dyDescent="0.3">
      <c r="A13" s="780"/>
      <c r="B13" s="11" t="s">
        <v>5</v>
      </c>
      <c r="C13" s="3">
        <f>'BIZ kWh ENTRY'!C188</f>
        <v>0</v>
      </c>
      <c r="D13" s="3">
        <f>'BIZ kWh ENTRY'!D188</f>
        <v>0</v>
      </c>
      <c r="E13" s="3">
        <f>'BIZ kWh ENTRY'!E188</f>
        <v>0</v>
      </c>
      <c r="F13" s="3">
        <f>'BIZ kWh ENTRY'!F188</f>
        <v>0</v>
      </c>
      <c r="G13" s="3">
        <f>'BIZ kWh ENTRY'!G188</f>
        <v>0</v>
      </c>
      <c r="H13" s="3">
        <f>'BIZ kWh ENTRY'!H188</f>
        <v>0</v>
      </c>
      <c r="I13" s="3">
        <f>'BIZ kWh ENTRY'!I188</f>
        <v>0</v>
      </c>
      <c r="J13" s="3">
        <f>'BIZ kWh ENTRY'!J188</f>
        <v>0</v>
      </c>
      <c r="K13" s="3">
        <f>'BIZ kWh ENTRY'!K188</f>
        <v>0</v>
      </c>
      <c r="L13" s="3">
        <f>'BIZ kWh ENTRY'!L188</f>
        <v>0</v>
      </c>
      <c r="M13" s="3">
        <f>'BIZ kWh ENTRY'!M188</f>
        <v>0</v>
      </c>
      <c r="N13" s="3">
        <f>'BIZ kWh ENTRY'!N188</f>
        <v>0</v>
      </c>
      <c r="O13" s="170"/>
      <c r="P13" s="170"/>
      <c r="Q13" s="170"/>
      <c r="R13" s="170"/>
      <c r="S13" s="170"/>
      <c r="T13" s="170"/>
      <c r="U13" s="170"/>
      <c r="V13" s="170"/>
      <c r="W13" s="170"/>
      <c r="X13" s="170"/>
      <c r="Y13" s="170"/>
      <c r="Z13" s="170"/>
      <c r="AA13" s="170"/>
    </row>
    <row r="14" spans="1:29" x14ac:dyDescent="0.3">
      <c r="A14" s="780"/>
      <c r="B14" s="11" t="s">
        <v>23</v>
      </c>
      <c r="C14" s="3">
        <f>'BIZ kWh ENTRY'!C189</f>
        <v>0</v>
      </c>
      <c r="D14" s="3">
        <f>'BIZ kWh ENTRY'!D189</f>
        <v>2620.5</v>
      </c>
      <c r="E14" s="3">
        <f>'BIZ kWh ENTRY'!E189</f>
        <v>0</v>
      </c>
      <c r="F14" s="3">
        <f>'BIZ kWh ENTRY'!F189</f>
        <v>0</v>
      </c>
      <c r="G14" s="3">
        <f>'BIZ kWh ENTRY'!G189</f>
        <v>0</v>
      </c>
      <c r="H14" s="3">
        <f>'BIZ kWh ENTRY'!H189</f>
        <v>0</v>
      </c>
      <c r="I14" s="3">
        <f>'BIZ kWh ENTRY'!I189</f>
        <v>0</v>
      </c>
      <c r="J14" s="3">
        <f>'BIZ kWh ENTRY'!J189</f>
        <v>0</v>
      </c>
      <c r="K14" s="3">
        <f>'BIZ kWh ENTRY'!K189</f>
        <v>0</v>
      </c>
      <c r="L14" s="3">
        <f>'BIZ kWh ENTRY'!L189</f>
        <v>3494</v>
      </c>
      <c r="M14" s="3">
        <f>'BIZ kWh ENTRY'!M189</f>
        <v>0</v>
      </c>
      <c r="N14" s="3">
        <f>'BIZ kWh ENTRY'!N189</f>
        <v>0</v>
      </c>
      <c r="O14" s="170"/>
      <c r="P14" s="170"/>
      <c r="Q14" s="170"/>
      <c r="R14" s="170"/>
      <c r="S14" s="170"/>
      <c r="T14" s="170"/>
      <c r="U14" s="170"/>
      <c r="V14" s="170"/>
      <c r="W14" s="170"/>
      <c r="X14" s="170"/>
      <c r="Y14" s="170"/>
      <c r="Z14" s="170"/>
      <c r="AA14" s="170"/>
    </row>
    <row r="15" spans="1:29" x14ac:dyDescent="0.3">
      <c r="A15" s="780"/>
      <c r="B15" s="11" t="s">
        <v>24</v>
      </c>
      <c r="C15" s="3">
        <f>'BIZ kWh ENTRY'!C190</f>
        <v>0</v>
      </c>
      <c r="D15" s="3">
        <f>'BIZ kWh ENTRY'!D190</f>
        <v>0</v>
      </c>
      <c r="E15" s="3">
        <f>'BIZ kWh ENTRY'!E190</f>
        <v>0</v>
      </c>
      <c r="F15" s="3">
        <f>'BIZ kWh ENTRY'!F190</f>
        <v>0</v>
      </c>
      <c r="G15" s="3">
        <f>'BIZ kWh ENTRY'!G190</f>
        <v>0</v>
      </c>
      <c r="H15" s="3">
        <f>'BIZ kWh ENTRY'!H190</f>
        <v>0</v>
      </c>
      <c r="I15" s="3">
        <f>'BIZ kWh ENTRY'!I190</f>
        <v>0</v>
      </c>
      <c r="J15" s="3">
        <f>'BIZ kWh ENTRY'!J190</f>
        <v>0</v>
      </c>
      <c r="K15" s="3">
        <f>'BIZ kWh ENTRY'!K190</f>
        <v>0</v>
      </c>
      <c r="L15" s="3">
        <f>'BIZ kWh ENTRY'!L190</f>
        <v>0</v>
      </c>
      <c r="M15" s="3">
        <f>'BIZ kWh ENTRY'!M190</f>
        <v>0</v>
      </c>
      <c r="N15" s="3">
        <f>'BIZ kWh ENTRY'!N190</f>
        <v>0</v>
      </c>
      <c r="O15" s="170"/>
      <c r="P15" s="170"/>
      <c r="Q15" s="170"/>
      <c r="R15" s="170"/>
      <c r="S15" s="170"/>
      <c r="T15" s="170"/>
      <c r="U15" s="170"/>
      <c r="V15" s="170"/>
      <c r="W15" s="170"/>
      <c r="X15" s="170"/>
      <c r="Y15" s="170"/>
      <c r="Z15" s="170"/>
      <c r="AA15" s="170"/>
    </row>
    <row r="16" spans="1:29" x14ac:dyDescent="0.3">
      <c r="A16" s="780"/>
      <c r="B16" s="11" t="s">
        <v>7</v>
      </c>
      <c r="C16" s="3">
        <f>'BIZ kWh ENTRY'!C191</f>
        <v>0</v>
      </c>
      <c r="D16" s="3">
        <f>'BIZ kWh ENTRY'!D191</f>
        <v>0</v>
      </c>
      <c r="E16" s="3">
        <f>'BIZ kWh ENTRY'!E191</f>
        <v>0</v>
      </c>
      <c r="F16" s="3">
        <f>'BIZ kWh ENTRY'!F191</f>
        <v>0</v>
      </c>
      <c r="G16" s="3">
        <f>'BIZ kWh ENTRY'!G191</f>
        <v>0</v>
      </c>
      <c r="H16" s="3">
        <f>'BIZ kWh ENTRY'!H191</f>
        <v>0</v>
      </c>
      <c r="I16" s="3">
        <f>'BIZ kWh ENTRY'!I191</f>
        <v>0</v>
      </c>
      <c r="J16" s="3">
        <f>'BIZ kWh ENTRY'!J191</f>
        <v>0</v>
      </c>
      <c r="K16" s="3">
        <f>'BIZ kWh ENTRY'!K191</f>
        <v>0</v>
      </c>
      <c r="L16" s="3">
        <f>'BIZ kWh ENTRY'!L191</f>
        <v>0</v>
      </c>
      <c r="M16" s="3">
        <f>'BIZ kWh ENTRY'!M191</f>
        <v>0</v>
      </c>
      <c r="N16" s="3">
        <f>'BIZ kWh ENTRY'!N191</f>
        <v>0</v>
      </c>
      <c r="O16" s="170"/>
      <c r="P16" s="170"/>
      <c r="Q16" s="170"/>
      <c r="R16" s="170"/>
      <c r="S16" s="170"/>
      <c r="T16" s="170"/>
      <c r="U16" s="170"/>
      <c r="V16" s="170"/>
      <c r="W16" s="170"/>
      <c r="X16" s="170"/>
      <c r="Y16" s="170"/>
      <c r="Z16" s="170"/>
      <c r="AA16" s="170"/>
    </row>
    <row r="17" spans="1:27" x14ac:dyDescent="0.3">
      <c r="A17" s="780"/>
      <c r="B17" s="11" t="s">
        <v>8</v>
      </c>
      <c r="C17" s="3">
        <f>'BIZ kWh ENTRY'!C192</f>
        <v>0</v>
      </c>
      <c r="D17" s="3">
        <f>'BIZ kWh ENTRY'!D192</f>
        <v>0</v>
      </c>
      <c r="E17" s="3">
        <f>'BIZ kWh ENTRY'!E192</f>
        <v>0</v>
      </c>
      <c r="F17" s="3">
        <f>'BIZ kWh ENTRY'!F192</f>
        <v>0</v>
      </c>
      <c r="G17" s="3">
        <f>'BIZ kWh ENTRY'!G192</f>
        <v>0</v>
      </c>
      <c r="H17" s="3">
        <f>'BIZ kWh ENTRY'!H192</f>
        <v>0</v>
      </c>
      <c r="I17" s="3">
        <f>'BIZ kWh ENTRY'!I192</f>
        <v>0</v>
      </c>
      <c r="J17" s="3">
        <f>'BIZ kWh ENTRY'!J192</f>
        <v>0</v>
      </c>
      <c r="K17" s="3">
        <f>'BIZ kWh ENTRY'!K192</f>
        <v>0</v>
      </c>
      <c r="L17" s="3">
        <f>'BIZ kWh ENTRY'!L192</f>
        <v>0</v>
      </c>
      <c r="M17" s="3">
        <f>'BIZ kWh ENTRY'!M192</f>
        <v>0</v>
      </c>
      <c r="N17" s="3">
        <f>'BIZ kWh ENTRY'!N192</f>
        <v>0</v>
      </c>
      <c r="O17" s="170"/>
      <c r="P17" s="170"/>
      <c r="Q17" s="170"/>
      <c r="R17" s="170"/>
      <c r="S17" s="170"/>
      <c r="T17" s="170"/>
      <c r="U17" s="170"/>
      <c r="V17" s="170"/>
      <c r="W17" s="170"/>
      <c r="X17" s="170"/>
      <c r="Y17" s="170"/>
      <c r="Z17" s="170"/>
      <c r="AA17" s="170"/>
    </row>
    <row r="18" spans="1:27" x14ac:dyDescent="0.3">
      <c r="A18" s="780"/>
      <c r="B18" s="11" t="s">
        <v>11</v>
      </c>
      <c r="C18" s="3"/>
      <c r="D18" s="3"/>
      <c r="E18" s="257"/>
      <c r="F18" s="257"/>
      <c r="G18" s="257"/>
      <c r="H18" s="257"/>
      <c r="I18" s="257"/>
      <c r="J18" s="257"/>
      <c r="K18" s="257"/>
      <c r="L18" s="257"/>
      <c r="M18" s="257"/>
      <c r="N18" s="257"/>
      <c r="O18" s="170"/>
      <c r="P18" s="170"/>
      <c r="Q18" s="170"/>
      <c r="R18" s="170"/>
      <c r="S18" s="170"/>
      <c r="T18" s="170"/>
      <c r="U18" s="170"/>
      <c r="V18" s="170"/>
      <c r="W18" s="170"/>
      <c r="X18" s="170"/>
      <c r="Y18" s="170"/>
      <c r="Z18" s="170"/>
      <c r="AA18" s="170"/>
    </row>
    <row r="19" spans="1:27" ht="15" thickBot="1" x14ac:dyDescent="0.35">
      <c r="A19" s="781"/>
      <c r="B19" s="15" t="str">
        <f>' LI 1M - RES'!B16</f>
        <v>Monthly kWh</v>
      </c>
      <c r="C19" s="259">
        <f>SUM(C5:C18)</f>
        <v>72589.47</v>
      </c>
      <c r="D19" s="259">
        <f t="shared" ref="D19:AA19" si="1">SUM(D5:D18)</f>
        <v>109098.23000000001</v>
      </c>
      <c r="E19" s="259">
        <f t="shared" si="1"/>
        <v>0</v>
      </c>
      <c r="F19" s="259">
        <f t="shared" si="1"/>
        <v>154934.07999999999</v>
      </c>
      <c r="G19" s="259">
        <f t="shared" si="1"/>
        <v>41929</v>
      </c>
      <c r="H19" s="259">
        <f t="shared" si="1"/>
        <v>117498.99</v>
      </c>
      <c r="I19" s="259">
        <f t="shared" si="1"/>
        <v>0</v>
      </c>
      <c r="J19" s="259">
        <f t="shared" si="1"/>
        <v>40355.64</v>
      </c>
      <c r="K19" s="259">
        <f t="shared" si="1"/>
        <v>249505.95</v>
      </c>
      <c r="L19" s="259">
        <f t="shared" si="1"/>
        <v>56973</v>
      </c>
      <c r="M19" s="259">
        <f t="shared" si="1"/>
        <v>0</v>
      </c>
      <c r="N19" s="259">
        <f t="shared" si="1"/>
        <v>0</v>
      </c>
      <c r="O19" s="260">
        <f t="shared" si="1"/>
        <v>0</v>
      </c>
      <c r="P19" s="260">
        <f t="shared" si="1"/>
        <v>0</v>
      </c>
      <c r="Q19" s="260">
        <f t="shared" si="1"/>
        <v>0</v>
      </c>
      <c r="R19" s="260">
        <f t="shared" si="1"/>
        <v>0</v>
      </c>
      <c r="S19" s="260">
        <f t="shared" si="1"/>
        <v>0</v>
      </c>
      <c r="T19" s="260">
        <f t="shared" si="1"/>
        <v>0</v>
      </c>
      <c r="U19" s="260">
        <f t="shared" si="1"/>
        <v>0</v>
      </c>
      <c r="V19" s="260">
        <f t="shared" si="1"/>
        <v>0</v>
      </c>
      <c r="W19" s="260">
        <f t="shared" si="1"/>
        <v>0</v>
      </c>
      <c r="X19" s="260">
        <f t="shared" si="1"/>
        <v>0</v>
      </c>
      <c r="Y19" s="260">
        <f t="shared" si="1"/>
        <v>0</v>
      </c>
      <c r="Z19" s="260">
        <f t="shared" si="1"/>
        <v>0</v>
      </c>
      <c r="AA19" s="260">
        <f t="shared" si="1"/>
        <v>0</v>
      </c>
    </row>
    <row r="20" spans="1:27" s="42" customFormat="1" x14ac:dyDescent="0.3">
      <c r="A20" s="284"/>
      <c r="B20" s="285"/>
      <c r="C20" s="9"/>
      <c r="D20" s="285"/>
      <c r="E20" s="9"/>
      <c r="F20" s="285"/>
      <c r="G20" s="285"/>
      <c r="H20" s="9"/>
      <c r="I20" s="285"/>
      <c r="J20" s="285"/>
      <c r="K20" s="9"/>
      <c r="L20" s="285"/>
      <c r="M20" s="285"/>
      <c r="N20" s="9"/>
      <c r="O20" s="285"/>
      <c r="P20" s="285"/>
      <c r="Q20" s="9"/>
      <c r="R20" s="285"/>
      <c r="S20" s="285"/>
      <c r="T20" s="9"/>
      <c r="U20" s="285"/>
      <c r="V20" s="285"/>
      <c r="W20" s="9"/>
      <c r="X20" s="285"/>
      <c r="Y20" s="285"/>
      <c r="Z20" s="9"/>
      <c r="AA20" s="285"/>
    </row>
    <row r="21" spans="1:27" s="42" customFormat="1" ht="15" thickBot="1" x14ac:dyDescent="0.35">
      <c r="C21" s="286"/>
      <c r="D21" s="142"/>
      <c r="E21" s="286"/>
      <c r="F21" s="142"/>
      <c r="G21" s="142"/>
      <c r="H21" s="286"/>
      <c r="I21" s="142"/>
      <c r="J21" s="142"/>
      <c r="K21" s="286"/>
      <c r="L21" s="142"/>
      <c r="M21" s="142"/>
      <c r="N21" s="286"/>
      <c r="O21" s="142"/>
      <c r="P21" s="142"/>
      <c r="Q21" s="286"/>
      <c r="R21" s="142"/>
      <c r="S21" s="142"/>
      <c r="T21" s="286"/>
      <c r="U21" s="142"/>
      <c r="V21" s="142"/>
      <c r="W21" s="286"/>
      <c r="X21" s="142"/>
      <c r="Y21" s="142"/>
      <c r="Z21" s="286"/>
      <c r="AA21" s="142"/>
    </row>
    <row r="22" spans="1:27" ht="16.2" thickBot="1" x14ac:dyDescent="0.35">
      <c r="A22" s="782" t="s">
        <v>15</v>
      </c>
      <c r="B22" s="17" t="str">
        <f t="shared" ref="B22" si="2">B4</f>
        <v>End Use</v>
      </c>
      <c r="C22" s="158">
        <f>C$4</f>
        <v>44197</v>
      </c>
      <c r="D22" s="158">
        <f t="shared" ref="D22:AA22" si="3">D$4</f>
        <v>44228</v>
      </c>
      <c r="E22" s="158">
        <f t="shared" si="3"/>
        <v>44256</v>
      </c>
      <c r="F22" s="158">
        <f t="shared" si="3"/>
        <v>44287</v>
      </c>
      <c r="G22" s="158">
        <f t="shared" si="3"/>
        <v>44317</v>
      </c>
      <c r="H22" s="158">
        <f t="shared" si="3"/>
        <v>44348</v>
      </c>
      <c r="I22" s="158">
        <f t="shared" si="3"/>
        <v>44378</v>
      </c>
      <c r="J22" s="158">
        <f t="shared" si="3"/>
        <v>44409</v>
      </c>
      <c r="K22" s="158">
        <f t="shared" si="3"/>
        <v>44440</v>
      </c>
      <c r="L22" s="158">
        <f t="shared" si="3"/>
        <v>44470</v>
      </c>
      <c r="M22" s="158">
        <f t="shared" si="3"/>
        <v>44501</v>
      </c>
      <c r="N22" s="158">
        <f t="shared" si="3"/>
        <v>44531</v>
      </c>
      <c r="O22" s="158">
        <f t="shared" si="3"/>
        <v>44562</v>
      </c>
      <c r="P22" s="158">
        <f t="shared" si="3"/>
        <v>44593</v>
      </c>
      <c r="Q22" s="158">
        <f t="shared" si="3"/>
        <v>44621</v>
      </c>
      <c r="R22" s="158">
        <f t="shared" si="3"/>
        <v>44652</v>
      </c>
      <c r="S22" s="158">
        <f t="shared" si="3"/>
        <v>44682</v>
      </c>
      <c r="T22" s="158">
        <f t="shared" si="3"/>
        <v>44713</v>
      </c>
      <c r="U22" s="158">
        <f t="shared" si="3"/>
        <v>44743</v>
      </c>
      <c r="V22" s="158">
        <f t="shared" si="3"/>
        <v>44774</v>
      </c>
      <c r="W22" s="158">
        <f t="shared" si="3"/>
        <v>44805</v>
      </c>
      <c r="X22" s="158">
        <f t="shared" si="3"/>
        <v>44835</v>
      </c>
      <c r="Y22" s="158">
        <f t="shared" si="3"/>
        <v>44866</v>
      </c>
      <c r="Z22" s="158">
        <f t="shared" si="3"/>
        <v>44896</v>
      </c>
      <c r="AA22" s="158">
        <f t="shared" si="3"/>
        <v>44927</v>
      </c>
    </row>
    <row r="23" spans="1:27" ht="15" customHeight="1" x14ac:dyDescent="0.3">
      <c r="A23" s="783"/>
      <c r="B23" s="11" t="str">
        <f t="shared" ref="B23:C37" si="4">B5</f>
        <v>Air Comp</v>
      </c>
      <c r="C23" s="3">
        <f>C5</f>
        <v>0</v>
      </c>
      <c r="D23" s="3">
        <f>IF(SUM($C$19:$N$19)=0,0,C23+D5)</f>
        <v>0</v>
      </c>
      <c r="E23" s="3">
        <f t="shared" ref="E23:AA23" si="5">IF(SUM($C$19:$N$19)=0,0,D23+E5)</f>
        <v>0</v>
      </c>
      <c r="F23" s="3">
        <f t="shared" si="5"/>
        <v>0</v>
      </c>
      <c r="G23" s="3">
        <f t="shared" si="5"/>
        <v>0</v>
      </c>
      <c r="H23" s="3">
        <f t="shared" si="5"/>
        <v>0</v>
      </c>
      <c r="I23" s="3">
        <f t="shared" si="5"/>
        <v>0</v>
      </c>
      <c r="J23" s="3">
        <f t="shared" si="5"/>
        <v>0</v>
      </c>
      <c r="K23" s="445">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3">
        <f t="shared" si="5"/>
        <v>0</v>
      </c>
      <c r="AA23" s="3">
        <f t="shared" si="5"/>
        <v>0</v>
      </c>
    </row>
    <row r="24" spans="1:27" x14ac:dyDescent="0.3">
      <c r="A24" s="783"/>
      <c r="B24" s="12" t="str">
        <f t="shared" si="4"/>
        <v>Building Shell</v>
      </c>
      <c r="C24" s="3">
        <f t="shared" si="4"/>
        <v>0</v>
      </c>
      <c r="D24" s="3">
        <f t="shared" ref="D24:AA24" si="6">IF(SUM($C$19:$N$19)=0,0,C24+D6)</f>
        <v>0</v>
      </c>
      <c r="E24" s="3">
        <f t="shared" si="6"/>
        <v>0</v>
      </c>
      <c r="F24" s="3">
        <f t="shared" si="6"/>
        <v>0</v>
      </c>
      <c r="G24" s="3">
        <f t="shared" si="6"/>
        <v>0</v>
      </c>
      <c r="H24" s="3">
        <f t="shared" si="6"/>
        <v>375.99</v>
      </c>
      <c r="I24" s="3">
        <f t="shared" si="6"/>
        <v>375.99</v>
      </c>
      <c r="J24" s="3">
        <f t="shared" si="6"/>
        <v>375.99</v>
      </c>
      <c r="K24" s="445">
        <f t="shared" si="6"/>
        <v>375.99</v>
      </c>
      <c r="L24" s="3">
        <f t="shared" si="6"/>
        <v>375.99</v>
      </c>
      <c r="M24" s="3">
        <f t="shared" si="6"/>
        <v>375.99</v>
      </c>
      <c r="N24" s="3">
        <f t="shared" si="6"/>
        <v>375.99</v>
      </c>
      <c r="O24" s="3">
        <f t="shared" si="6"/>
        <v>375.99</v>
      </c>
      <c r="P24" s="3">
        <f t="shared" si="6"/>
        <v>375.99</v>
      </c>
      <c r="Q24" s="3">
        <f t="shared" si="6"/>
        <v>375.99</v>
      </c>
      <c r="R24" s="3">
        <f t="shared" si="6"/>
        <v>375.99</v>
      </c>
      <c r="S24" s="3">
        <f t="shared" si="6"/>
        <v>375.99</v>
      </c>
      <c r="T24" s="3">
        <f t="shared" si="6"/>
        <v>375.99</v>
      </c>
      <c r="U24" s="3">
        <f t="shared" si="6"/>
        <v>375.99</v>
      </c>
      <c r="V24" s="3">
        <f t="shared" si="6"/>
        <v>375.99</v>
      </c>
      <c r="W24" s="3">
        <f t="shared" si="6"/>
        <v>375.99</v>
      </c>
      <c r="X24" s="3">
        <f t="shared" si="6"/>
        <v>375.99</v>
      </c>
      <c r="Y24" s="3">
        <f t="shared" si="6"/>
        <v>375.99</v>
      </c>
      <c r="Z24" s="3">
        <f t="shared" si="6"/>
        <v>375.99</v>
      </c>
      <c r="AA24" s="3">
        <f t="shared" si="6"/>
        <v>375.99</v>
      </c>
    </row>
    <row r="25" spans="1:27" x14ac:dyDescent="0.3">
      <c r="A25" s="783"/>
      <c r="B25" s="11" t="str">
        <f t="shared" si="4"/>
        <v>Cooking</v>
      </c>
      <c r="C25" s="3">
        <f t="shared" si="4"/>
        <v>0</v>
      </c>
      <c r="D25" s="3">
        <f t="shared" ref="D25:AA25" si="7">IF(SUM($C$19:$N$19)=0,0,C25+D7)</f>
        <v>0</v>
      </c>
      <c r="E25" s="3">
        <f t="shared" si="7"/>
        <v>0</v>
      </c>
      <c r="F25" s="3">
        <f t="shared" si="7"/>
        <v>0</v>
      </c>
      <c r="G25" s="3">
        <f t="shared" si="7"/>
        <v>0</v>
      </c>
      <c r="H25" s="3">
        <f t="shared" si="7"/>
        <v>0</v>
      </c>
      <c r="I25" s="3">
        <f t="shared" si="7"/>
        <v>0</v>
      </c>
      <c r="J25" s="3">
        <f t="shared" si="7"/>
        <v>0</v>
      </c>
      <c r="K25" s="445">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3">
        <f t="shared" si="7"/>
        <v>0</v>
      </c>
      <c r="AA25" s="3">
        <f t="shared" si="7"/>
        <v>0</v>
      </c>
    </row>
    <row r="26" spans="1:27" x14ac:dyDescent="0.3">
      <c r="A26" s="783"/>
      <c r="B26" s="11" t="str">
        <f t="shared" si="4"/>
        <v>Cooling</v>
      </c>
      <c r="C26" s="3">
        <f t="shared" si="4"/>
        <v>0</v>
      </c>
      <c r="D26" s="3">
        <f t="shared" ref="D26:AA26" si="8">IF(SUM($C$19:$N$19)=0,0,C26+D8)</f>
        <v>0</v>
      </c>
      <c r="E26" s="3">
        <f t="shared" si="8"/>
        <v>0</v>
      </c>
      <c r="F26" s="3">
        <f t="shared" si="8"/>
        <v>0</v>
      </c>
      <c r="G26" s="3">
        <f t="shared" si="8"/>
        <v>0</v>
      </c>
      <c r="H26" s="3">
        <f t="shared" si="8"/>
        <v>0</v>
      </c>
      <c r="I26" s="3">
        <f t="shared" si="8"/>
        <v>0</v>
      </c>
      <c r="J26" s="3">
        <f t="shared" si="8"/>
        <v>0</v>
      </c>
      <c r="K26" s="445">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3">
        <f t="shared" si="8"/>
        <v>0</v>
      </c>
      <c r="AA26" s="3">
        <f t="shared" si="8"/>
        <v>0</v>
      </c>
    </row>
    <row r="27" spans="1:27" x14ac:dyDescent="0.3">
      <c r="A27" s="783"/>
      <c r="B27" s="12" t="str">
        <f t="shared" si="4"/>
        <v>Ext Lighting</v>
      </c>
      <c r="C27" s="3">
        <f t="shared" si="4"/>
        <v>0</v>
      </c>
      <c r="D27" s="3">
        <f t="shared" ref="D27:AA27" si="9">IF(SUM($C$19:$N$19)=0,0,C27+D9)</f>
        <v>19837.02</v>
      </c>
      <c r="E27" s="3">
        <f t="shared" si="9"/>
        <v>19837.02</v>
      </c>
      <c r="F27" s="3">
        <f t="shared" si="9"/>
        <v>31689.300000000003</v>
      </c>
      <c r="G27" s="3">
        <f t="shared" si="9"/>
        <v>31689.300000000003</v>
      </c>
      <c r="H27" s="3">
        <f t="shared" si="9"/>
        <v>31689.300000000003</v>
      </c>
      <c r="I27" s="3">
        <f t="shared" si="9"/>
        <v>31689.300000000003</v>
      </c>
      <c r="J27" s="3">
        <f t="shared" si="9"/>
        <v>31689.300000000003</v>
      </c>
      <c r="K27" s="445">
        <f t="shared" si="9"/>
        <v>220394.94</v>
      </c>
      <c r="L27" s="3">
        <f t="shared" si="9"/>
        <v>220394.94</v>
      </c>
      <c r="M27" s="3">
        <f t="shared" si="9"/>
        <v>220394.94</v>
      </c>
      <c r="N27" s="3">
        <f t="shared" si="9"/>
        <v>220394.94</v>
      </c>
      <c r="O27" s="3">
        <f t="shared" si="9"/>
        <v>220394.94</v>
      </c>
      <c r="P27" s="3">
        <f t="shared" si="9"/>
        <v>220394.94</v>
      </c>
      <c r="Q27" s="3">
        <f t="shared" si="9"/>
        <v>220394.94</v>
      </c>
      <c r="R27" s="3">
        <f t="shared" si="9"/>
        <v>220394.94</v>
      </c>
      <c r="S27" s="3">
        <f t="shared" si="9"/>
        <v>220394.94</v>
      </c>
      <c r="T27" s="3">
        <f t="shared" si="9"/>
        <v>220394.94</v>
      </c>
      <c r="U27" s="3">
        <f t="shared" si="9"/>
        <v>220394.94</v>
      </c>
      <c r="V27" s="3">
        <f t="shared" si="9"/>
        <v>220394.94</v>
      </c>
      <c r="W27" s="3">
        <f t="shared" si="9"/>
        <v>220394.94</v>
      </c>
      <c r="X27" s="3">
        <f t="shared" si="9"/>
        <v>220394.94</v>
      </c>
      <c r="Y27" s="3">
        <f t="shared" si="9"/>
        <v>220394.94</v>
      </c>
      <c r="Z27" s="3">
        <f t="shared" si="9"/>
        <v>220394.94</v>
      </c>
      <c r="AA27" s="3">
        <f t="shared" si="9"/>
        <v>220394.94</v>
      </c>
    </row>
    <row r="28" spans="1:27" x14ac:dyDescent="0.3">
      <c r="A28" s="783"/>
      <c r="B28" s="11" t="str">
        <f t="shared" si="4"/>
        <v>Heating</v>
      </c>
      <c r="C28" s="3">
        <f t="shared" si="4"/>
        <v>0</v>
      </c>
      <c r="D28" s="3">
        <f t="shared" ref="D28:AA28" si="10">IF(SUM($C$19:$N$19)=0,0,C28+D10)</f>
        <v>0</v>
      </c>
      <c r="E28" s="3">
        <f t="shared" si="10"/>
        <v>0</v>
      </c>
      <c r="F28" s="3">
        <f t="shared" si="10"/>
        <v>0</v>
      </c>
      <c r="G28" s="3">
        <f t="shared" si="10"/>
        <v>0</v>
      </c>
      <c r="H28" s="3">
        <f t="shared" si="10"/>
        <v>0</v>
      </c>
      <c r="I28" s="3">
        <f t="shared" si="10"/>
        <v>0</v>
      </c>
      <c r="J28" s="3">
        <f t="shared" si="10"/>
        <v>0</v>
      </c>
      <c r="K28" s="445">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3">
        <f t="shared" si="10"/>
        <v>0</v>
      </c>
      <c r="AA28" s="3">
        <f t="shared" si="10"/>
        <v>0</v>
      </c>
    </row>
    <row r="29" spans="1:27" x14ac:dyDescent="0.3">
      <c r="A29" s="783"/>
      <c r="B29" s="11" t="str">
        <f t="shared" si="4"/>
        <v>HVAC</v>
      </c>
      <c r="C29" s="3">
        <f t="shared" si="4"/>
        <v>0</v>
      </c>
      <c r="D29" s="3">
        <f t="shared" ref="D29:AA29" si="11">IF(SUM($C$19:$N$19)=0,0,C29+D11)</f>
        <v>0</v>
      </c>
      <c r="E29" s="3">
        <f t="shared" si="11"/>
        <v>0</v>
      </c>
      <c r="F29" s="3">
        <f t="shared" si="11"/>
        <v>0</v>
      </c>
      <c r="G29" s="3">
        <f t="shared" si="11"/>
        <v>0</v>
      </c>
      <c r="H29" s="3">
        <f t="shared" si="11"/>
        <v>0</v>
      </c>
      <c r="I29" s="3">
        <f t="shared" si="11"/>
        <v>0</v>
      </c>
      <c r="J29" s="3">
        <f t="shared" si="11"/>
        <v>0</v>
      </c>
      <c r="K29" s="445">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3">
        <f t="shared" si="11"/>
        <v>0</v>
      </c>
      <c r="AA29" s="3">
        <f t="shared" si="11"/>
        <v>0</v>
      </c>
    </row>
    <row r="30" spans="1:27" x14ac:dyDescent="0.3">
      <c r="A30" s="783"/>
      <c r="B30" s="11" t="str">
        <f t="shared" si="4"/>
        <v>Lighting</v>
      </c>
      <c r="C30" s="3">
        <f t="shared" si="4"/>
        <v>72589.47</v>
      </c>
      <c r="D30" s="3">
        <f t="shared" ref="D30:AA30" si="12">IF(SUM($C$19:$N$19)=0,0,C30+D12)</f>
        <v>159230.18</v>
      </c>
      <c r="E30" s="3">
        <f t="shared" si="12"/>
        <v>159230.18</v>
      </c>
      <c r="F30" s="3">
        <f t="shared" si="12"/>
        <v>302311.98</v>
      </c>
      <c r="G30" s="3">
        <f t="shared" si="12"/>
        <v>344240.98</v>
      </c>
      <c r="H30" s="3">
        <f t="shared" si="12"/>
        <v>461363.98</v>
      </c>
      <c r="I30" s="3">
        <f t="shared" si="12"/>
        <v>461363.98</v>
      </c>
      <c r="J30" s="3">
        <f t="shared" si="12"/>
        <v>501719.62</v>
      </c>
      <c r="K30" s="445">
        <f t="shared" si="12"/>
        <v>562519.93000000005</v>
      </c>
      <c r="L30" s="3">
        <f t="shared" si="12"/>
        <v>615998.93000000005</v>
      </c>
      <c r="M30" s="3">
        <f t="shared" si="12"/>
        <v>615998.93000000005</v>
      </c>
      <c r="N30" s="3">
        <f t="shared" si="12"/>
        <v>615998.93000000005</v>
      </c>
      <c r="O30" s="3">
        <f t="shared" si="12"/>
        <v>615998.93000000005</v>
      </c>
      <c r="P30" s="3">
        <f t="shared" si="12"/>
        <v>615998.93000000005</v>
      </c>
      <c r="Q30" s="3">
        <f t="shared" si="12"/>
        <v>615998.93000000005</v>
      </c>
      <c r="R30" s="3">
        <f t="shared" si="12"/>
        <v>615998.93000000005</v>
      </c>
      <c r="S30" s="3">
        <f t="shared" si="12"/>
        <v>615998.93000000005</v>
      </c>
      <c r="T30" s="3">
        <f t="shared" si="12"/>
        <v>615998.93000000005</v>
      </c>
      <c r="U30" s="3">
        <f t="shared" si="12"/>
        <v>615998.93000000005</v>
      </c>
      <c r="V30" s="3">
        <f t="shared" si="12"/>
        <v>615998.93000000005</v>
      </c>
      <c r="W30" s="3">
        <f t="shared" si="12"/>
        <v>615998.93000000005</v>
      </c>
      <c r="X30" s="3">
        <f t="shared" si="12"/>
        <v>615998.93000000005</v>
      </c>
      <c r="Y30" s="3">
        <f t="shared" si="12"/>
        <v>615998.93000000005</v>
      </c>
      <c r="Z30" s="3">
        <f t="shared" si="12"/>
        <v>615998.93000000005</v>
      </c>
      <c r="AA30" s="3">
        <f t="shared" si="12"/>
        <v>615998.93000000005</v>
      </c>
    </row>
    <row r="31" spans="1:27" x14ac:dyDescent="0.3">
      <c r="A31" s="783"/>
      <c r="B31" s="11" t="str">
        <f t="shared" si="4"/>
        <v>Miscellaneous</v>
      </c>
      <c r="C31" s="3">
        <f t="shared" si="4"/>
        <v>0</v>
      </c>
      <c r="D31" s="3">
        <f t="shared" ref="D31:AA31" si="13">IF(SUM($C$19:$N$19)=0,0,C31+D13)</f>
        <v>0</v>
      </c>
      <c r="E31" s="3">
        <f t="shared" si="13"/>
        <v>0</v>
      </c>
      <c r="F31" s="3">
        <f t="shared" si="13"/>
        <v>0</v>
      </c>
      <c r="G31" s="3">
        <f t="shared" si="13"/>
        <v>0</v>
      </c>
      <c r="H31" s="3">
        <f t="shared" si="13"/>
        <v>0</v>
      </c>
      <c r="I31" s="3">
        <f t="shared" si="13"/>
        <v>0</v>
      </c>
      <c r="J31" s="3">
        <f t="shared" si="13"/>
        <v>0</v>
      </c>
      <c r="K31" s="445">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3">
        <f t="shared" si="13"/>
        <v>0</v>
      </c>
      <c r="AA31" s="3">
        <f t="shared" si="13"/>
        <v>0</v>
      </c>
    </row>
    <row r="32" spans="1:27" ht="15" customHeight="1" x14ac:dyDescent="0.3">
      <c r="A32" s="783"/>
      <c r="B32" s="11" t="str">
        <f t="shared" si="4"/>
        <v>Motors</v>
      </c>
      <c r="C32" s="3">
        <f t="shared" si="4"/>
        <v>0</v>
      </c>
      <c r="D32" s="3">
        <f t="shared" ref="D32:AA32" si="14">IF(SUM($C$19:$N$19)=0,0,C32+D14)</f>
        <v>2620.5</v>
      </c>
      <c r="E32" s="3">
        <f t="shared" si="14"/>
        <v>2620.5</v>
      </c>
      <c r="F32" s="3">
        <f t="shared" si="14"/>
        <v>2620.5</v>
      </c>
      <c r="G32" s="3">
        <f t="shared" si="14"/>
        <v>2620.5</v>
      </c>
      <c r="H32" s="3">
        <f t="shared" si="14"/>
        <v>2620.5</v>
      </c>
      <c r="I32" s="3">
        <f t="shared" si="14"/>
        <v>2620.5</v>
      </c>
      <c r="J32" s="3">
        <f t="shared" si="14"/>
        <v>2620.5</v>
      </c>
      <c r="K32" s="445">
        <f t="shared" si="14"/>
        <v>2620.5</v>
      </c>
      <c r="L32" s="3">
        <f t="shared" si="14"/>
        <v>6114.5</v>
      </c>
      <c r="M32" s="3">
        <f t="shared" si="14"/>
        <v>6114.5</v>
      </c>
      <c r="N32" s="3">
        <f t="shared" si="14"/>
        <v>6114.5</v>
      </c>
      <c r="O32" s="3">
        <f t="shared" si="14"/>
        <v>6114.5</v>
      </c>
      <c r="P32" s="3">
        <f t="shared" si="14"/>
        <v>6114.5</v>
      </c>
      <c r="Q32" s="3">
        <f t="shared" si="14"/>
        <v>6114.5</v>
      </c>
      <c r="R32" s="3">
        <f t="shared" si="14"/>
        <v>6114.5</v>
      </c>
      <c r="S32" s="3">
        <f t="shared" si="14"/>
        <v>6114.5</v>
      </c>
      <c r="T32" s="3">
        <f t="shared" si="14"/>
        <v>6114.5</v>
      </c>
      <c r="U32" s="3">
        <f t="shared" si="14"/>
        <v>6114.5</v>
      </c>
      <c r="V32" s="3">
        <f t="shared" si="14"/>
        <v>6114.5</v>
      </c>
      <c r="W32" s="3">
        <f t="shared" si="14"/>
        <v>6114.5</v>
      </c>
      <c r="X32" s="3">
        <f t="shared" si="14"/>
        <v>6114.5</v>
      </c>
      <c r="Y32" s="3">
        <f t="shared" si="14"/>
        <v>6114.5</v>
      </c>
      <c r="Z32" s="3">
        <f t="shared" si="14"/>
        <v>6114.5</v>
      </c>
      <c r="AA32" s="3">
        <f t="shared" si="14"/>
        <v>6114.5</v>
      </c>
    </row>
    <row r="33" spans="1:27" x14ac:dyDescent="0.3">
      <c r="A33" s="783"/>
      <c r="B33" s="11" t="str">
        <f t="shared" si="4"/>
        <v>Process</v>
      </c>
      <c r="C33" s="3">
        <f t="shared" si="4"/>
        <v>0</v>
      </c>
      <c r="D33" s="3">
        <f t="shared" ref="D33:AA33" si="15">IF(SUM($C$19:$N$19)=0,0,C33+D15)</f>
        <v>0</v>
      </c>
      <c r="E33" s="3">
        <f t="shared" si="15"/>
        <v>0</v>
      </c>
      <c r="F33" s="3">
        <f t="shared" si="15"/>
        <v>0</v>
      </c>
      <c r="G33" s="3">
        <f t="shared" si="15"/>
        <v>0</v>
      </c>
      <c r="H33" s="3">
        <f t="shared" si="15"/>
        <v>0</v>
      </c>
      <c r="I33" s="3">
        <f t="shared" si="15"/>
        <v>0</v>
      </c>
      <c r="J33" s="3">
        <f t="shared" si="15"/>
        <v>0</v>
      </c>
      <c r="K33" s="445">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3">
        <f t="shared" si="15"/>
        <v>0</v>
      </c>
      <c r="AA33" s="3">
        <f t="shared" si="15"/>
        <v>0</v>
      </c>
    </row>
    <row r="34" spans="1:27" x14ac:dyDescent="0.3">
      <c r="A34" s="783"/>
      <c r="B34" s="11" t="str">
        <f t="shared" si="4"/>
        <v>Refrigeration</v>
      </c>
      <c r="C34" s="3">
        <f t="shared" si="4"/>
        <v>0</v>
      </c>
      <c r="D34" s="3">
        <f t="shared" ref="D34:AA34" si="16">IF(SUM($C$19:$N$19)=0,0,C34+D16)</f>
        <v>0</v>
      </c>
      <c r="E34" s="3">
        <f t="shared" si="16"/>
        <v>0</v>
      </c>
      <c r="F34" s="3">
        <f t="shared" si="16"/>
        <v>0</v>
      </c>
      <c r="G34" s="3">
        <f t="shared" si="16"/>
        <v>0</v>
      </c>
      <c r="H34" s="3">
        <f t="shared" si="16"/>
        <v>0</v>
      </c>
      <c r="I34" s="3">
        <f t="shared" si="16"/>
        <v>0</v>
      </c>
      <c r="J34" s="3">
        <f t="shared" si="16"/>
        <v>0</v>
      </c>
      <c r="K34" s="445">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3">
        <f t="shared" si="16"/>
        <v>0</v>
      </c>
      <c r="AA34" s="3">
        <f t="shared" si="16"/>
        <v>0</v>
      </c>
    </row>
    <row r="35" spans="1:27" x14ac:dyDescent="0.3">
      <c r="A35" s="783"/>
      <c r="B35" s="11" t="str">
        <f t="shared" si="4"/>
        <v>Water Heating</v>
      </c>
      <c r="C35" s="3">
        <f t="shared" si="4"/>
        <v>0</v>
      </c>
      <c r="D35" s="3">
        <f t="shared" ref="D35:AA35" si="17">IF(SUM($C$19:$N$19)=0,0,C35+D17)</f>
        <v>0</v>
      </c>
      <c r="E35" s="3">
        <f t="shared" si="17"/>
        <v>0</v>
      </c>
      <c r="F35" s="3">
        <f t="shared" si="17"/>
        <v>0</v>
      </c>
      <c r="G35" s="3">
        <f t="shared" si="17"/>
        <v>0</v>
      </c>
      <c r="H35" s="3">
        <f t="shared" si="17"/>
        <v>0</v>
      </c>
      <c r="I35" s="3">
        <f t="shared" si="17"/>
        <v>0</v>
      </c>
      <c r="J35" s="3">
        <f t="shared" si="17"/>
        <v>0</v>
      </c>
      <c r="K35" s="445">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row>
    <row r="36" spans="1:27" ht="15" customHeight="1" x14ac:dyDescent="0.3">
      <c r="A36" s="783"/>
      <c r="B36" s="11" t="str">
        <f t="shared" si="4"/>
        <v xml:space="preserve"> </v>
      </c>
      <c r="C36" s="3"/>
      <c r="D36" s="3"/>
      <c r="E36" s="3"/>
      <c r="F36" s="3"/>
      <c r="G36" s="3"/>
      <c r="H36" s="3"/>
      <c r="I36" s="3"/>
      <c r="J36" s="3"/>
      <c r="K36" s="445"/>
      <c r="L36" s="3"/>
      <c r="M36" s="3"/>
      <c r="N36" s="3"/>
      <c r="O36" s="3"/>
      <c r="P36" s="3"/>
      <c r="Q36" s="3"/>
      <c r="R36" s="3"/>
      <c r="S36" s="3"/>
      <c r="T36" s="3"/>
      <c r="U36" s="3"/>
      <c r="V36" s="3"/>
      <c r="W36" s="3"/>
      <c r="X36" s="3"/>
      <c r="Y36" s="3"/>
      <c r="Z36" s="3"/>
      <c r="AA36" s="3"/>
    </row>
    <row r="37" spans="1:27" ht="15" customHeight="1" thickBot="1" x14ac:dyDescent="0.35">
      <c r="A37" s="784"/>
      <c r="B37" s="15" t="str">
        <f t="shared" si="4"/>
        <v>Monthly kWh</v>
      </c>
      <c r="C37" s="259">
        <f>SUM(C23:C36)</f>
        <v>72589.47</v>
      </c>
      <c r="D37" s="259">
        <f t="shared" ref="D37:AA37" si="18">SUM(D23:D36)</f>
        <v>181687.69999999998</v>
      </c>
      <c r="E37" s="259">
        <f t="shared" si="18"/>
        <v>181687.69999999998</v>
      </c>
      <c r="F37" s="259">
        <f t="shared" si="18"/>
        <v>336621.77999999997</v>
      </c>
      <c r="G37" s="259">
        <f t="shared" si="18"/>
        <v>378550.77999999997</v>
      </c>
      <c r="H37" s="259">
        <f t="shared" si="18"/>
        <v>496049.76999999996</v>
      </c>
      <c r="I37" s="259">
        <f t="shared" si="18"/>
        <v>496049.76999999996</v>
      </c>
      <c r="J37" s="259">
        <f t="shared" si="18"/>
        <v>536405.41</v>
      </c>
      <c r="K37" s="259">
        <f t="shared" si="18"/>
        <v>785911.3600000001</v>
      </c>
      <c r="L37" s="259">
        <f t="shared" si="18"/>
        <v>842884.3600000001</v>
      </c>
      <c r="M37" s="259">
        <f t="shared" si="18"/>
        <v>842884.3600000001</v>
      </c>
      <c r="N37" s="259">
        <f t="shared" si="18"/>
        <v>842884.3600000001</v>
      </c>
      <c r="O37" s="259">
        <f t="shared" si="18"/>
        <v>842884.3600000001</v>
      </c>
      <c r="P37" s="259">
        <f t="shared" si="18"/>
        <v>842884.3600000001</v>
      </c>
      <c r="Q37" s="259">
        <f t="shared" si="18"/>
        <v>842884.3600000001</v>
      </c>
      <c r="R37" s="259">
        <f t="shared" si="18"/>
        <v>842884.3600000001</v>
      </c>
      <c r="S37" s="259">
        <f t="shared" si="18"/>
        <v>842884.3600000001</v>
      </c>
      <c r="T37" s="259">
        <f t="shared" si="18"/>
        <v>842884.3600000001</v>
      </c>
      <c r="U37" s="259">
        <f t="shared" si="18"/>
        <v>842884.3600000001</v>
      </c>
      <c r="V37" s="259">
        <f t="shared" si="18"/>
        <v>842884.3600000001</v>
      </c>
      <c r="W37" s="259">
        <f t="shared" si="18"/>
        <v>842884.3600000001</v>
      </c>
      <c r="X37" s="259">
        <f t="shared" si="18"/>
        <v>842884.3600000001</v>
      </c>
      <c r="Y37" s="259">
        <f t="shared" si="18"/>
        <v>842884.3600000001</v>
      </c>
      <c r="Z37" s="259">
        <f t="shared" si="18"/>
        <v>842884.3600000001</v>
      </c>
      <c r="AA37" s="259">
        <f t="shared" si="18"/>
        <v>842884.3600000001</v>
      </c>
    </row>
    <row r="38" spans="1:27" s="42" customFormat="1" x14ac:dyDescent="0.3">
      <c r="A38" s="8"/>
      <c r="B38" s="285"/>
      <c r="C38" s="9"/>
      <c r="D38" s="285"/>
      <c r="E38" s="9"/>
      <c r="F38" s="285"/>
      <c r="G38" s="285"/>
      <c r="H38" s="9"/>
      <c r="I38" s="285"/>
      <c r="J38" s="285"/>
      <c r="K38" s="9"/>
      <c r="L38" s="285"/>
      <c r="M38" s="285"/>
      <c r="N38" s="364" t="s">
        <v>223</v>
      </c>
      <c r="O38" s="363">
        <f>SUM(C5:N18)</f>
        <v>842884.3600000001</v>
      </c>
      <c r="P38" s="285"/>
      <c r="Q38" s="9"/>
      <c r="R38" s="285"/>
      <c r="S38" s="285"/>
      <c r="T38" s="9"/>
      <c r="U38" s="285"/>
      <c r="V38" s="285"/>
      <c r="W38" s="9"/>
      <c r="X38" s="285"/>
      <c r="Y38" s="285"/>
      <c r="Z38" s="9"/>
      <c r="AA38" s="285"/>
    </row>
    <row r="39" spans="1:27" s="42" customFormat="1" ht="15" thickBot="1" x14ac:dyDescent="0.35">
      <c r="C39" s="286"/>
      <c r="D39" s="142"/>
      <c r="E39" s="286"/>
      <c r="F39" s="142"/>
      <c r="G39" s="142"/>
      <c r="H39" s="286"/>
      <c r="I39" s="142"/>
      <c r="J39" s="142"/>
      <c r="K39" s="286"/>
      <c r="L39" s="142"/>
      <c r="M39" s="142"/>
      <c r="N39" s="286"/>
      <c r="O39" s="142"/>
      <c r="P39" s="142"/>
      <c r="Q39" s="286"/>
      <c r="R39" s="142"/>
      <c r="S39" s="142"/>
      <c r="T39" s="286"/>
      <c r="U39" s="142"/>
      <c r="V39" s="142"/>
      <c r="W39" s="286"/>
      <c r="X39" s="142"/>
      <c r="Y39" s="142"/>
      <c r="Z39" s="286"/>
      <c r="AA39" s="142"/>
    </row>
    <row r="40" spans="1:27" ht="16.2" thickBot="1" x14ac:dyDescent="0.35">
      <c r="A40" s="785" t="s">
        <v>16</v>
      </c>
      <c r="B40" s="17" t="str">
        <f t="shared" ref="B40" si="19">B22</f>
        <v>End Use</v>
      </c>
      <c r="C40" s="158">
        <f>C$4</f>
        <v>44197</v>
      </c>
      <c r="D40" s="158">
        <f t="shared" ref="D40:AA40" si="20">D$4</f>
        <v>44228</v>
      </c>
      <c r="E40" s="158">
        <f t="shared" si="20"/>
        <v>44256</v>
      </c>
      <c r="F40" s="158">
        <f t="shared" si="20"/>
        <v>44287</v>
      </c>
      <c r="G40" s="158">
        <f t="shared" si="20"/>
        <v>44317</v>
      </c>
      <c r="H40" s="158">
        <f t="shared" si="20"/>
        <v>44348</v>
      </c>
      <c r="I40" s="158">
        <f t="shared" si="20"/>
        <v>44378</v>
      </c>
      <c r="J40" s="158">
        <f t="shared" si="20"/>
        <v>44409</v>
      </c>
      <c r="K40" s="158">
        <f t="shared" si="20"/>
        <v>44440</v>
      </c>
      <c r="L40" s="158">
        <f t="shared" si="20"/>
        <v>44470</v>
      </c>
      <c r="M40" s="158">
        <f t="shared" si="20"/>
        <v>44501</v>
      </c>
      <c r="N40" s="158">
        <f t="shared" si="20"/>
        <v>44531</v>
      </c>
      <c r="O40" s="158">
        <f t="shared" si="20"/>
        <v>44562</v>
      </c>
      <c r="P40" s="158">
        <f t="shared" si="20"/>
        <v>44593</v>
      </c>
      <c r="Q40" s="158">
        <f t="shared" si="20"/>
        <v>44621</v>
      </c>
      <c r="R40" s="158">
        <f t="shared" si="20"/>
        <v>44652</v>
      </c>
      <c r="S40" s="158">
        <f t="shared" si="20"/>
        <v>44682</v>
      </c>
      <c r="T40" s="158">
        <f t="shared" si="20"/>
        <v>44713</v>
      </c>
      <c r="U40" s="158">
        <f t="shared" si="20"/>
        <v>44743</v>
      </c>
      <c r="V40" s="158">
        <f t="shared" si="20"/>
        <v>44774</v>
      </c>
      <c r="W40" s="158">
        <f t="shared" si="20"/>
        <v>44805</v>
      </c>
      <c r="X40" s="158">
        <f t="shared" si="20"/>
        <v>44835</v>
      </c>
      <c r="Y40" s="158">
        <f t="shared" si="20"/>
        <v>44866</v>
      </c>
      <c r="Z40" s="158">
        <f t="shared" si="20"/>
        <v>44896</v>
      </c>
      <c r="AA40" s="158">
        <f t="shared" si="20"/>
        <v>44927</v>
      </c>
    </row>
    <row r="41" spans="1:27" ht="15" customHeight="1" x14ac:dyDescent="0.3">
      <c r="A41" s="786"/>
      <c r="B41" s="11" t="str">
        <f t="shared" ref="B41:B55" si="21">B23</f>
        <v>Air Comp</v>
      </c>
      <c r="C41" s="3">
        <v>0</v>
      </c>
      <c r="D41" s="3">
        <v>0</v>
      </c>
      <c r="E41" s="3">
        <v>0</v>
      </c>
      <c r="F41" s="3">
        <v>0</v>
      </c>
      <c r="G41" s="3">
        <f>F41</f>
        <v>0</v>
      </c>
      <c r="H41" s="3">
        <f t="shared" ref="H41:AA41" si="22">G41</f>
        <v>0</v>
      </c>
      <c r="I41" s="3">
        <f t="shared" si="22"/>
        <v>0</v>
      </c>
      <c r="J41" s="3">
        <f t="shared" si="22"/>
        <v>0</v>
      </c>
      <c r="K41" s="3">
        <f t="shared" si="22"/>
        <v>0</v>
      </c>
      <c r="L41" s="3">
        <f t="shared" si="22"/>
        <v>0</v>
      </c>
      <c r="M41" s="3">
        <f t="shared" si="22"/>
        <v>0</v>
      </c>
      <c r="N41" s="3">
        <f t="shared" si="22"/>
        <v>0</v>
      </c>
      <c r="O41" s="3">
        <f t="shared" si="22"/>
        <v>0</v>
      </c>
      <c r="P41" s="3">
        <f t="shared" si="22"/>
        <v>0</v>
      </c>
      <c r="Q41" s="445">
        <v>0</v>
      </c>
      <c r="R41" s="3">
        <f t="shared" si="22"/>
        <v>0</v>
      </c>
      <c r="S41" s="3">
        <f t="shared" si="22"/>
        <v>0</v>
      </c>
      <c r="T41" s="3">
        <f t="shared" si="22"/>
        <v>0</v>
      </c>
      <c r="U41" s="3">
        <f t="shared" si="22"/>
        <v>0</v>
      </c>
      <c r="V41" s="3">
        <f t="shared" si="22"/>
        <v>0</v>
      </c>
      <c r="W41" s="3">
        <f t="shared" si="22"/>
        <v>0</v>
      </c>
      <c r="X41" s="3">
        <f t="shared" si="22"/>
        <v>0</v>
      </c>
      <c r="Y41" s="3">
        <f t="shared" si="22"/>
        <v>0</v>
      </c>
      <c r="Z41" s="3">
        <f t="shared" si="22"/>
        <v>0</v>
      </c>
      <c r="AA41" s="3">
        <f t="shared" si="22"/>
        <v>0</v>
      </c>
    </row>
    <row r="42" spans="1:27" x14ac:dyDescent="0.3">
      <c r="A42" s="786"/>
      <c r="B42" s="12" t="str">
        <f t="shared" si="21"/>
        <v>Building Shell</v>
      </c>
      <c r="C42" s="3">
        <v>0</v>
      </c>
      <c r="D42" s="3">
        <v>0</v>
      </c>
      <c r="E42" s="3">
        <v>0</v>
      </c>
      <c r="F42" s="3">
        <v>0</v>
      </c>
      <c r="G42" s="3">
        <f t="shared" ref="G42:AA42" si="23">F42</f>
        <v>0</v>
      </c>
      <c r="H42" s="3">
        <f t="shared" si="23"/>
        <v>0</v>
      </c>
      <c r="I42" s="3">
        <f t="shared" si="23"/>
        <v>0</v>
      </c>
      <c r="J42" s="3">
        <f t="shared" si="23"/>
        <v>0</v>
      </c>
      <c r="K42" s="3">
        <f t="shared" si="23"/>
        <v>0</v>
      </c>
      <c r="L42" s="3">
        <f t="shared" si="23"/>
        <v>0</v>
      </c>
      <c r="M42" s="3">
        <f t="shared" si="23"/>
        <v>0</v>
      </c>
      <c r="N42" s="3">
        <f t="shared" si="23"/>
        <v>0</v>
      </c>
      <c r="O42" s="3">
        <f t="shared" si="23"/>
        <v>0</v>
      </c>
      <c r="P42" s="3">
        <f t="shared" si="23"/>
        <v>0</v>
      </c>
      <c r="Q42" s="445">
        <v>375.99</v>
      </c>
      <c r="R42" s="3">
        <f t="shared" si="23"/>
        <v>375.99</v>
      </c>
      <c r="S42" s="3">
        <f t="shared" si="23"/>
        <v>375.99</v>
      </c>
      <c r="T42" s="3">
        <f t="shared" si="23"/>
        <v>375.99</v>
      </c>
      <c r="U42" s="3">
        <f t="shared" si="23"/>
        <v>375.99</v>
      </c>
      <c r="V42" s="3">
        <f t="shared" si="23"/>
        <v>375.99</v>
      </c>
      <c r="W42" s="3">
        <f t="shared" si="23"/>
        <v>375.99</v>
      </c>
      <c r="X42" s="3">
        <f t="shared" si="23"/>
        <v>375.99</v>
      </c>
      <c r="Y42" s="3">
        <f t="shared" si="23"/>
        <v>375.99</v>
      </c>
      <c r="Z42" s="3">
        <f t="shared" si="23"/>
        <v>375.99</v>
      </c>
      <c r="AA42" s="3">
        <f t="shared" si="23"/>
        <v>375.99</v>
      </c>
    </row>
    <row r="43" spans="1:27" x14ac:dyDescent="0.3">
      <c r="A43" s="786"/>
      <c r="B43" s="11" t="str">
        <f t="shared" si="21"/>
        <v>Cooking</v>
      </c>
      <c r="C43" s="3">
        <v>0</v>
      </c>
      <c r="D43" s="3">
        <v>0</v>
      </c>
      <c r="E43" s="3">
        <v>0</v>
      </c>
      <c r="F43" s="3">
        <v>0</v>
      </c>
      <c r="G43" s="3">
        <f t="shared" ref="G43:AA43" si="24">F43</f>
        <v>0</v>
      </c>
      <c r="H43" s="3">
        <f t="shared" si="24"/>
        <v>0</v>
      </c>
      <c r="I43" s="3">
        <f t="shared" si="24"/>
        <v>0</v>
      </c>
      <c r="J43" s="3">
        <f t="shared" si="24"/>
        <v>0</v>
      </c>
      <c r="K43" s="3">
        <f t="shared" si="24"/>
        <v>0</v>
      </c>
      <c r="L43" s="3">
        <f t="shared" si="24"/>
        <v>0</v>
      </c>
      <c r="M43" s="3">
        <f t="shared" si="24"/>
        <v>0</v>
      </c>
      <c r="N43" s="3">
        <f t="shared" si="24"/>
        <v>0</v>
      </c>
      <c r="O43" s="3">
        <f t="shared" si="24"/>
        <v>0</v>
      </c>
      <c r="P43" s="3">
        <f t="shared" si="24"/>
        <v>0</v>
      </c>
      <c r="Q43" s="445">
        <v>0</v>
      </c>
      <c r="R43" s="3">
        <f t="shared" si="24"/>
        <v>0</v>
      </c>
      <c r="S43" s="3">
        <f t="shared" si="24"/>
        <v>0</v>
      </c>
      <c r="T43" s="3">
        <f t="shared" si="24"/>
        <v>0</v>
      </c>
      <c r="U43" s="3">
        <f t="shared" si="24"/>
        <v>0</v>
      </c>
      <c r="V43" s="3">
        <f t="shared" si="24"/>
        <v>0</v>
      </c>
      <c r="W43" s="3">
        <f t="shared" si="24"/>
        <v>0</v>
      </c>
      <c r="X43" s="3">
        <f t="shared" si="24"/>
        <v>0</v>
      </c>
      <c r="Y43" s="3">
        <f t="shared" si="24"/>
        <v>0</v>
      </c>
      <c r="Z43" s="3">
        <f t="shared" si="24"/>
        <v>0</v>
      </c>
      <c r="AA43" s="3">
        <f t="shared" si="24"/>
        <v>0</v>
      </c>
    </row>
    <row r="44" spans="1:27" x14ac:dyDescent="0.3">
      <c r="A44" s="786"/>
      <c r="B44" s="11" t="str">
        <f t="shared" si="21"/>
        <v>Cooling</v>
      </c>
      <c r="C44" s="3">
        <v>0</v>
      </c>
      <c r="D44" s="3">
        <v>0</v>
      </c>
      <c r="E44" s="3">
        <v>0</v>
      </c>
      <c r="F44" s="3">
        <v>0</v>
      </c>
      <c r="G44" s="3">
        <f t="shared" ref="G44:AA44" si="25">F44</f>
        <v>0</v>
      </c>
      <c r="H44" s="3">
        <f t="shared" si="25"/>
        <v>0</v>
      </c>
      <c r="I44" s="3">
        <f t="shared" si="25"/>
        <v>0</v>
      </c>
      <c r="J44" s="3">
        <f t="shared" si="25"/>
        <v>0</v>
      </c>
      <c r="K44" s="3">
        <f t="shared" si="25"/>
        <v>0</v>
      </c>
      <c r="L44" s="3">
        <f t="shared" si="25"/>
        <v>0</v>
      </c>
      <c r="M44" s="3">
        <f t="shared" si="25"/>
        <v>0</v>
      </c>
      <c r="N44" s="3">
        <f t="shared" si="25"/>
        <v>0</v>
      </c>
      <c r="O44" s="3">
        <f t="shared" si="25"/>
        <v>0</v>
      </c>
      <c r="P44" s="3">
        <f t="shared" si="25"/>
        <v>0</v>
      </c>
      <c r="Q44" s="445">
        <v>0</v>
      </c>
      <c r="R44" s="3">
        <f t="shared" si="25"/>
        <v>0</v>
      </c>
      <c r="S44" s="3">
        <f t="shared" si="25"/>
        <v>0</v>
      </c>
      <c r="T44" s="3">
        <f t="shared" si="25"/>
        <v>0</v>
      </c>
      <c r="U44" s="3">
        <f t="shared" si="25"/>
        <v>0</v>
      </c>
      <c r="V44" s="3">
        <f t="shared" si="25"/>
        <v>0</v>
      </c>
      <c r="W44" s="3">
        <f t="shared" si="25"/>
        <v>0</v>
      </c>
      <c r="X44" s="3">
        <f t="shared" si="25"/>
        <v>0</v>
      </c>
      <c r="Y44" s="3">
        <f t="shared" si="25"/>
        <v>0</v>
      </c>
      <c r="Z44" s="3">
        <f t="shared" si="25"/>
        <v>0</v>
      </c>
      <c r="AA44" s="3">
        <f t="shared" si="25"/>
        <v>0</v>
      </c>
    </row>
    <row r="45" spans="1:27" x14ac:dyDescent="0.3">
      <c r="A45" s="786"/>
      <c r="B45" s="12" t="str">
        <f t="shared" si="21"/>
        <v>Ext Lighting</v>
      </c>
      <c r="C45" s="3">
        <v>0</v>
      </c>
      <c r="D45" s="3">
        <v>0</v>
      </c>
      <c r="E45" s="3">
        <v>0</v>
      </c>
      <c r="F45" s="3">
        <v>0</v>
      </c>
      <c r="G45" s="3">
        <f t="shared" ref="G45:AA45" si="26">F45</f>
        <v>0</v>
      </c>
      <c r="H45" s="3">
        <f t="shared" si="26"/>
        <v>0</v>
      </c>
      <c r="I45" s="3">
        <f t="shared" si="26"/>
        <v>0</v>
      </c>
      <c r="J45" s="3">
        <f t="shared" si="26"/>
        <v>0</v>
      </c>
      <c r="K45" s="3">
        <f t="shared" si="26"/>
        <v>0</v>
      </c>
      <c r="L45" s="3">
        <f t="shared" si="26"/>
        <v>0</v>
      </c>
      <c r="M45" s="3">
        <f t="shared" si="26"/>
        <v>0</v>
      </c>
      <c r="N45" s="3">
        <f t="shared" si="26"/>
        <v>0</v>
      </c>
      <c r="O45" s="3">
        <f t="shared" si="26"/>
        <v>0</v>
      </c>
      <c r="P45" s="3">
        <f t="shared" si="26"/>
        <v>0</v>
      </c>
      <c r="Q45" s="445">
        <v>220394.94</v>
      </c>
      <c r="R45" s="3">
        <f t="shared" si="26"/>
        <v>220394.94</v>
      </c>
      <c r="S45" s="3">
        <f t="shared" si="26"/>
        <v>220394.94</v>
      </c>
      <c r="T45" s="3">
        <f t="shared" si="26"/>
        <v>220394.94</v>
      </c>
      <c r="U45" s="3">
        <f t="shared" si="26"/>
        <v>220394.94</v>
      </c>
      <c r="V45" s="3">
        <f t="shared" si="26"/>
        <v>220394.94</v>
      </c>
      <c r="W45" s="3">
        <f t="shared" si="26"/>
        <v>220394.94</v>
      </c>
      <c r="X45" s="3">
        <f t="shared" si="26"/>
        <v>220394.94</v>
      </c>
      <c r="Y45" s="3">
        <f t="shared" si="26"/>
        <v>220394.94</v>
      </c>
      <c r="Z45" s="3">
        <f t="shared" si="26"/>
        <v>220394.94</v>
      </c>
      <c r="AA45" s="3">
        <f t="shared" si="26"/>
        <v>220394.94</v>
      </c>
    </row>
    <row r="46" spans="1:27" x14ac:dyDescent="0.3">
      <c r="A46" s="786"/>
      <c r="B46" s="11" t="str">
        <f t="shared" si="21"/>
        <v>Heating</v>
      </c>
      <c r="C46" s="3">
        <v>0</v>
      </c>
      <c r="D46" s="3">
        <v>0</v>
      </c>
      <c r="E46" s="3">
        <v>0</v>
      </c>
      <c r="F46" s="3">
        <v>0</v>
      </c>
      <c r="G46" s="3">
        <f t="shared" ref="G46:AA46" si="27">F46</f>
        <v>0</v>
      </c>
      <c r="H46" s="3">
        <f t="shared" si="27"/>
        <v>0</v>
      </c>
      <c r="I46" s="3">
        <f t="shared" si="27"/>
        <v>0</v>
      </c>
      <c r="J46" s="3">
        <f t="shared" si="27"/>
        <v>0</v>
      </c>
      <c r="K46" s="3">
        <f t="shared" si="27"/>
        <v>0</v>
      </c>
      <c r="L46" s="3">
        <f t="shared" si="27"/>
        <v>0</v>
      </c>
      <c r="M46" s="3">
        <f t="shared" si="27"/>
        <v>0</v>
      </c>
      <c r="N46" s="3">
        <f t="shared" si="27"/>
        <v>0</v>
      </c>
      <c r="O46" s="3">
        <f t="shared" si="27"/>
        <v>0</v>
      </c>
      <c r="P46" s="3">
        <f t="shared" si="27"/>
        <v>0</v>
      </c>
      <c r="Q46" s="445">
        <v>0</v>
      </c>
      <c r="R46" s="3">
        <f t="shared" si="27"/>
        <v>0</v>
      </c>
      <c r="S46" s="3">
        <f t="shared" si="27"/>
        <v>0</v>
      </c>
      <c r="T46" s="3">
        <f t="shared" si="27"/>
        <v>0</v>
      </c>
      <c r="U46" s="3">
        <f t="shared" si="27"/>
        <v>0</v>
      </c>
      <c r="V46" s="3">
        <f t="shared" si="27"/>
        <v>0</v>
      </c>
      <c r="W46" s="3">
        <f t="shared" si="27"/>
        <v>0</v>
      </c>
      <c r="X46" s="3">
        <f t="shared" si="27"/>
        <v>0</v>
      </c>
      <c r="Y46" s="3">
        <f t="shared" si="27"/>
        <v>0</v>
      </c>
      <c r="Z46" s="3">
        <f t="shared" si="27"/>
        <v>0</v>
      </c>
      <c r="AA46" s="3">
        <f t="shared" si="27"/>
        <v>0</v>
      </c>
    </row>
    <row r="47" spans="1:27" x14ac:dyDescent="0.3">
      <c r="A47" s="786"/>
      <c r="B47" s="11" t="str">
        <f t="shared" si="21"/>
        <v>HVAC</v>
      </c>
      <c r="C47" s="3">
        <v>0</v>
      </c>
      <c r="D47" s="3">
        <v>0</v>
      </c>
      <c r="E47" s="3">
        <v>0</v>
      </c>
      <c r="F47" s="3">
        <v>0</v>
      </c>
      <c r="G47" s="3">
        <f t="shared" ref="G47:AA47" si="28">F47</f>
        <v>0</v>
      </c>
      <c r="H47" s="3">
        <f t="shared" si="28"/>
        <v>0</v>
      </c>
      <c r="I47" s="3">
        <f t="shared" si="28"/>
        <v>0</v>
      </c>
      <c r="J47" s="3">
        <f t="shared" si="28"/>
        <v>0</v>
      </c>
      <c r="K47" s="3">
        <f t="shared" si="28"/>
        <v>0</v>
      </c>
      <c r="L47" s="3">
        <f t="shared" si="28"/>
        <v>0</v>
      </c>
      <c r="M47" s="3">
        <f t="shared" si="28"/>
        <v>0</v>
      </c>
      <c r="N47" s="3">
        <f t="shared" si="28"/>
        <v>0</v>
      </c>
      <c r="O47" s="3">
        <f t="shared" si="28"/>
        <v>0</v>
      </c>
      <c r="P47" s="3">
        <f t="shared" si="28"/>
        <v>0</v>
      </c>
      <c r="Q47" s="445">
        <v>0</v>
      </c>
      <c r="R47" s="3">
        <f t="shared" si="28"/>
        <v>0</v>
      </c>
      <c r="S47" s="3">
        <f t="shared" si="28"/>
        <v>0</v>
      </c>
      <c r="T47" s="3">
        <f t="shared" si="28"/>
        <v>0</v>
      </c>
      <c r="U47" s="3">
        <f t="shared" si="28"/>
        <v>0</v>
      </c>
      <c r="V47" s="3">
        <f t="shared" si="28"/>
        <v>0</v>
      </c>
      <c r="W47" s="3">
        <f t="shared" si="28"/>
        <v>0</v>
      </c>
      <c r="X47" s="3">
        <f t="shared" si="28"/>
        <v>0</v>
      </c>
      <c r="Y47" s="3">
        <f t="shared" si="28"/>
        <v>0</v>
      </c>
      <c r="Z47" s="3">
        <f t="shared" si="28"/>
        <v>0</v>
      </c>
      <c r="AA47" s="3">
        <f t="shared" si="28"/>
        <v>0</v>
      </c>
    </row>
    <row r="48" spans="1:27" x14ac:dyDescent="0.3">
      <c r="A48" s="786"/>
      <c r="B48" s="11" t="str">
        <f t="shared" si="21"/>
        <v>Lighting</v>
      </c>
      <c r="C48" s="3">
        <v>0</v>
      </c>
      <c r="D48" s="3">
        <v>0</v>
      </c>
      <c r="E48" s="3">
        <v>0</v>
      </c>
      <c r="F48" s="3">
        <v>0</v>
      </c>
      <c r="G48" s="3">
        <f t="shared" ref="G48:AA48" si="29">F48</f>
        <v>0</v>
      </c>
      <c r="H48" s="3">
        <f t="shared" si="29"/>
        <v>0</v>
      </c>
      <c r="I48" s="3">
        <f t="shared" si="29"/>
        <v>0</v>
      </c>
      <c r="J48" s="3">
        <f t="shared" si="29"/>
        <v>0</v>
      </c>
      <c r="K48" s="3">
        <f t="shared" si="29"/>
        <v>0</v>
      </c>
      <c r="L48" s="3">
        <f t="shared" si="29"/>
        <v>0</v>
      </c>
      <c r="M48" s="3">
        <f t="shared" si="29"/>
        <v>0</v>
      </c>
      <c r="N48" s="3">
        <f t="shared" si="29"/>
        <v>0</v>
      </c>
      <c r="O48" s="3">
        <f t="shared" si="29"/>
        <v>0</v>
      </c>
      <c r="P48" s="3">
        <f t="shared" si="29"/>
        <v>0</v>
      </c>
      <c r="Q48" s="445">
        <v>562519.93000000005</v>
      </c>
      <c r="R48" s="3">
        <f t="shared" si="29"/>
        <v>562519.93000000005</v>
      </c>
      <c r="S48" s="3">
        <f t="shared" si="29"/>
        <v>562519.93000000005</v>
      </c>
      <c r="T48" s="3">
        <f t="shared" si="29"/>
        <v>562519.93000000005</v>
      </c>
      <c r="U48" s="3">
        <f t="shared" si="29"/>
        <v>562519.93000000005</v>
      </c>
      <c r="V48" s="3">
        <f t="shared" si="29"/>
        <v>562519.93000000005</v>
      </c>
      <c r="W48" s="3">
        <f t="shared" si="29"/>
        <v>562519.93000000005</v>
      </c>
      <c r="X48" s="3">
        <f t="shared" si="29"/>
        <v>562519.93000000005</v>
      </c>
      <c r="Y48" s="3">
        <f t="shared" si="29"/>
        <v>562519.93000000005</v>
      </c>
      <c r="Z48" s="3">
        <f t="shared" si="29"/>
        <v>562519.93000000005</v>
      </c>
      <c r="AA48" s="3">
        <f t="shared" si="29"/>
        <v>562519.93000000005</v>
      </c>
    </row>
    <row r="49" spans="1:27" x14ac:dyDescent="0.3">
      <c r="A49" s="786"/>
      <c r="B49" s="11" t="str">
        <f t="shared" si="21"/>
        <v>Miscellaneous</v>
      </c>
      <c r="C49" s="3">
        <v>0</v>
      </c>
      <c r="D49" s="3">
        <v>0</v>
      </c>
      <c r="E49" s="3">
        <v>0</v>
      </c>
      <c r="F49" s="3">
        <v>0</v>
      </c>
      <c r="G49" s="3">
        <f t="shared" ref="G49:AA49" si="30">F49</f>
        <v>0</v>
      </c>
      <c r="H49" s="3">
        <f t="shared" si="30"/>
        <v>0</v>
      </c>
      <c r="I49" s="3">
        <f t="shared" si="30"/>
        <v>0</v>
      </c>
      <c r="J49" s="3">
        <f t="shared" si="30"/>
        <v>0</v>
      </c>
      <c r="K49" s="3">
        <f t="shared" si="30"/>
        <v>0</v>
      </c>
      <c r="L49" s="3">
        <f t="shared" si="30"/>
        <v>0</v>
      </c>
      <c r="M49" s="3">
        <f t="shared" si="30"/>
        <v>0</v>
      </c>
      <c r="N49" s="3">
        <f t="shared" si="30"/>
        <v>0</v>
      </c>
      <c r="O49" s="3">
        <f t="shared" si="30"/>
        <v>0</v>
      </c>
      <c r="P49" s="3">
        <f t="shared" si="30"/>
        <v>0</v>
      </c>
      <c r="Q49" s="445">
        <v>0</v>
      </c>
      <c r="R49" s="3">
        <f t="shared" si="30"/>
        <v>0</v>
      </c>
      <c r="S49" s="3">
        <f t="shared" si="30"/>
        <v>0</v>
      </c>
      <c r="T49" s="3">
        <f t="shared" si="30"/>
        <v>0</v>
      </c>
      <c r="U49" s="3">
        <f t="shared" si="30"/>
        <v>0</v>
      </c>
      <c r="V49" s="3">
        <f t="shared" si="30"/>
        <v>0</v>
      </c>
      <c r="W49" s="3">
        <f t="shared" si="30"/>
        <v>0</v>
      </c>
      <c r="X49" s="3">
        <f t="shared" si="30"/>
        <v>0</v>
      </c>
      <c r="Y49" s="3">
        <f t="shared" si="30"/>
        <v>0</v>
      </c>
      <c r="Z49" s="3">
        <f t="shared" si="30"/>
        <v>0</v>
      </c>
      <c r="AA49" s="3">
        <f t="shared" si="30"/>
        <v>0</v>
      </c>
    </row>
    <row r="50" spans="1:27" ht="15" customHeight="1" x14ac:dyDescent="0.3">
      <c r="A50" s="786"/>
      <c r="B50" s="11" t="str">
        <f t="shared" si="21"/>
        <v>Motors</v>
      </c>
      <c r="C50" s="3">
        <v>0</v>
      </c>
      <c r="D50" s="3">
        <v>0</v>
      </c>
      <c r="E50" s="3">
        <v>0</v>
      </c>
      <c r="F50" s="3">
        <v>0</v>
      </c>
      <c r="G50" s="3">
        <f t="shared" ref="G50:AA50" si="31">F50</f>
        <v>0</v>
      </c>
      <c r="H50" s="3">
        <f t="shared" si="31"/>
        <v>0</v>
      </c>
      <c r="I50" s="3">
        <f t="shared" si="31"/>
        <v>0</v>
      </c>
      <c r="J50" s="3">
        <f t="shared" si="31"/>
        <v>0</v>
      </c>
      <c r="K50" s="3">
        <f t="shared" si="31"/>
        <v>0</v>
      </c>
      <c r="L50" s="3">
        <f t="shared" si="31"/>
        <v>0</v>
      </c>
      <c r="M50" s="3">
        <f t="shared" si="31"/>
        <v>0</v>
      </c>
      <c r="N50" s="3">
        <f t="shared" si="31"/>
        <v>0</v>
      </c>
      <c r="O50" s="3">
        <f t="shared" si="31"/>
        <v>0</v>
      </c>
      <c r="P50" s="3">
        <f t="shared" si="31"/>
        <v>0</v>
      </c>
      <c r="Q50" s="445">
        <v>2620.5</v>
      </c>
      <c r="R50" s="3">
        <f t="shared" si="31"/>
        <v>2620.5</v>
      </c>
      <c r="S50" s="3">
        <f t="shared" si="31"/>
        <v>2620.5</v>
      </c>
      <c r="T50" s="3">
        <f t="shared" si="31"/>
        <v>2620.5</v>
      </c>
      <c r="U50" s="3">
        <f t="shared" si="31"/>
        <v>2620.5</v>
      </c>
      <c r="V50" s="3">
        <f t="shared" si="31"/>
        <v>2620.5</v>
      </c>
      <c r="W50" s="3">
        <f t="shared" si="31"/>
        <v>2620.5</v>
      </c>
      <c r="X50" s="3">
        <f t="shared" si="31"/>
        <v>2620.5</v>
      </c>
      <c r="Y50" s="3">
        <f t="shared" si="31"/>
        <v>2620.5</v>
      </c>
      <c r="Z50" s="3">
        <f t="shared" si="31"/>
        <v>2620.5</v>
      </c>
      <c r="AA50" s="3">
        <f t="shared" si="31"/>
        <v>2620.5</v>
      </c>
    </row>
    <row r="51" spans="1:27" x14ac:dyDescent="0.3">
      <c r="A51" s="786"/>
      <c r="B51" s="11" t="str">
        <f t="shared" si="21"/>
        <v>Process</v>
      </c>
      <c r="C51" s="3">
        <v>0</v>
      </c>
      <c r="D51" s="3">
        <v>0</v>
      </c>
      <c r="E51" s="3">
        <v>0</v>
      </c>
      <c r="F51" s="3">
        <v>0</v>
      </c>
      <c r="G51" s="3">
        <f t="shared" ref="G51:AA51" si="32">F51</f>
        <v>0</v>
      </c>
      <c r="H51" s="3">
        <f t="shared" si="32"/>
        <v>0</v>
      </c>
      <c r="I51" s="3">
        <f t="shared" si="32"/>
        <v>0</v>
      </c>
      <c r="J51" s="3">
        <f t="shared" si="32"/>
        <v>0</v>
      </c>
      <c r="K51" s="3">
        <f t="shared" si="32"/>
        <v>0</v>
      </c>
      <c r="L51" s="3">
        <f t="shared" si="32"/>
        <v>0</v>
      </c>
      <c r="M51" s="3">
        <f t="shared" si="32"/>
        <v>0</v>
      </c>
      <c r="N51" s="3">
        <f t="shared" si="32"/>
        <v>0</v>
      </c>
      <c r="O51" s="3">
        <f t="shared" si="32"/>
        <v>0</v>
      </c>
      <c r="P51" s="3">
        <f t="shared" si="32"/>
        <v>0</v>
      </c>
      <c r="Q51" s="445">
        <v>0</v>
      </c>
      <c r="R51" s="3">
        <f t="shared" si="32"/>
        <v>0</v>
      </c>
      <c r="S51" s="3">
        <f t="shared" si="32"/>
        <v>0</v>
      </c>
      <c r="T51" s="3">
        <f t="shared" si="32"/>
        <v>0</v>
      </c>
      <c r="U51" s="3">
        <f t="shared" si="32"/>
        <v>0</v>
      </c>
      <c r="V51" s="3">
        <f t="shared" si="32"/>
        <v>0</v>
      </c>
      <c r="W51" s="3">
        <f t="shared" si="32"/>
        <v>0</v>
      </c>
      <c r="X51" s="3">
        <f t="shared" si="32"/>
        <v>0</v>
      </c>
      <c r="Y51" s="3">
        <f t="shared" si="32"/>
        <v>0</v>
      </c>
      <c r="Z51" s="3">
        <f t="shared" si="32"/>
        <v>0</v>
      </c>
      <c r="AA51" s="3">
        <f t="shared" si="32"/>
        <v>0</v>
      </c>
    </row>
    <row r="52" spans="1:27" x14ac:dyDescent="0.3">
      <c r="A52" s="786"/>
      <c r="B52" s="11" t="str">
        <f t="shared" si="21"/>
        <v>Refrigeration</v>
      </c>
      <c r="C52" s="3">
        <v>0</v>
      </c>
      <c r="D52" s="3">
        <v>0</v>
      </c>
      <c r="E52" s="3">
        <v>0</v>
      </c>
      <c r="F52" s="3">
        <v>0</v>
      </c>
      <c r="G52" s="3">
        <f t="shared" ref="G52:AA52" si="33">F52</f>
        <v>0</v>
      </c>
      <c r="H52" s="3">
        <f t="shared" si="33"/>
        <v>0</v>
      </c>
      <c r="I52" s="3">
        <f t="shared" si="33"/>
        <v>0</v>
      </c>
      <c r="J52" s="3">
        <f t="shared" si="33"/>
        <v>0</v>
      </c>
      <c r="K52" s="3">
        <f t="shared" si="33"/>
        <v>0</v>
      </c>
      <c r="L52" s="3">
        <f t="shared" si="33"/>
        <v>0</v>
      </c>
      <c r="M52" s="3">
        <f t="shared" si="33"/>
        <v>0</v>
      </c>
      <c r="N52" s="3">
        <f t="shared" si="33"/>
        <v>0</v>
      </c>
      <c r="O52" s="3">
        <f t="shared" si="33"/>
        <v>0</v>
      </c>
      <c r="P52" s="3">
        <f t="shared" si="33"/>
        <v>0</v>
      </c>
      <c r="Q52" s="445">
        <v>0</v>
      </c>
      <c r="R52" s="3">
        <f t="shared" si="33"/>
        <v>0</v>
      </c>
      <c r="S52" s="3">
        <f t="shared" si="33"/>
        <v>0</v>
      </c>
      <c r="T52" s="3">
        <f t="shared" si="33"/>
        <v>0</v>
      </c>
      <c r="U52" s="3">
        <f t="shared" si="33"/>
        <v>0</v>
      </c>
      <c r="V52" s="3">
        <f t="shared" si="33"/>
        <v>0</v>
      </c>
      <c r="W52" s="3">
        <f t="shared" si="33"/>
        <v>0</v>
      </c>
      <c r="X52" s="3">
        <f t="shared" si="33"/>
        <v>0</v>
      </c>
      <c r="Y52" s="3">
        <f t="shared" si="33"/>
        <v>0</v>
      </c>
      <c r="Z52" s="3">
        <f t="shared" si="33"/>
        <v>0</v>
      </c>
      <c r="AA52" s="3">
        <f t="shared" si="33"/>
        <v>0</v>
      </c>
    </row>
    <row r="53" spans="1:27" x14ac:dyDescent="0.3">
      <c r="A53" s="786"/>
      <c r="B53" s="11" t="str">
        <f t="shared" si="21"/>
        <v>Water Heating</v>
      </c>
      <c r="C53" s="3">
        <v>0</v>
      </c>
      <c r="D53" s="3">
        <v>0</v>
      </c>
      <c r="E53" s="3">
        <v>0</v>
      </c>
      <c r="F53" s="3">
        <v>0</v>
      </c>
      <c r="G53" s="3">
        <f t="shared" ref="G53:AA53" si="34">F53</f>
        <v>0</v>
      </c>
      <c r="H53" s="3">
        <f t="shared" si="34"/>
        <v>0</v>
      </c>
      <c r="I53" s="3">
        <f t="shared" si="34"/>
        <v>0</v>
      </c>
      <c r="J53" s="3">
        <f t="shared" si="34"/>
        <v>0</v>
      </c>
      <c r="K53" s="3">
        <f t="shared" si="34"/>
        <v>0</v>
      </c>
      <c r="L53" s="3">
        <f t="shared" si="34"/>
        <v>0</v>
      </c>
      <c r="M53" s="3">
        <f t="shared" si="34"/>
        <v>0</v>
      </c>
      <c r="N53" s="3">
        <f t="shared" si="34"/>
        <v>0</v>
      </c>
      <c r="O53" s="3">
        <f t="shared" si="34"/>
        <v>0</v>
      </c>
      <c r="P53" s="3">
        <f t="shared" si="34"/>
        <v>0</v>
      </c>
      <c r="Q53" s="445">
        <v>0</v>
      </c>
      <c r="R53" s="3">
        <f t="shared" si="34"/>
        <v>0</v>
      </c>
      <c r="S53" s="3">
        <f t="shared" si="34"/>
        <v>0</v>
      </c>
      <c r="T53" s="3">
        <f t="shared" si="34"/>
        <v>0</v>
      </c>
      <c r="U53" s="3">
        <f t="shared" si="34"/>
        <v>0</v>
      </c>
      <c r="V53" s="3">
        <f t="shared" si="34"/>
        <v>0</v>
      </c>
      <c r="W53" s="3">
        <f t="shared" si="34"/>
        <v>0</v>
      </c>
      <c r="X53" s="3">
        <f t="shared" si="34"/>
        <v>0</v>
      </c>
      <c r="Y53" s="3">
        <f t="shared" si="34"/>
        <v>0</v>
      </c>
      <c r="Z53" s="3">
        <f t="shared" si="34"/>
        <v>0</v>
      </c>
      <c r="AA53" s="3">
        <f t="shared" si="34"/>
        <v>0</v>
      </c>
    </row>
    <row r="54" spans="1:27" ht="15" customHeight="1" x14ac:dyDescent="0.3">
      <c r="A54" s="786"/>
      <c r="B54" s="11" t="str">
        <f t="shared" si="21"/>
        <v xml:space="preserve"> </v>
      </c>
      <c r="C54" s="3"/>
      <c r="D54" s="3"/>
      <c r="E54" s="3"/>
      <c r="F54" s="3"/>
      <c r="G54" s="3"/>
      <c r="H54" s="3"/>
      <c r="I54" s="3"/>
      <c r="J54" s="3"/>
      <c r="K54" s="3"/>
      <c r="L54" s="3"/>
      <c r="M54" s="3"/>
      <c r="N54" s="3"/>
      <c r="O54" s="3"/>
      <c r="P54" s="3"/>
      <c r="Q54" s="445"/>
      <c r="R54" s="3"/>
      <c r="S54" s="3"/>
      <c r="T54" s="3"/>
      <c r="U54" s="3"/>
      <c r="V54" s="3"/>
      <c r="W54" s="3"/>
      <c r="X54" s="3"/>
      <c r="Y54" s="3"/>
      <c r="Z54" s="3"/>
      <c r="AA54" s="3"/>
    </row>
    <row r="55" spans="1:27" ht="15" customHeight="1" thickBot="1" x14ac:dyDescent="0.35">
      <c r="A55" s="787"/>
      <c r="B55" s="15" t="str">
        <f t="shared" si="21"/>
        <v>Monthly kWh</v>
      </c>
      <c r="C55" s="259">
        <f>SUM(C41:C54)</f>
        <v>0</v>
      </c>
      <c r="D55" s="259">
        <f t="shared" ref="D55:AA55" si="35">SUM(D41:D54)</f>
        <v>0</v>
      </c>
      <c r="E55" s="259">
        <f t="shared" si="35"/>
        <v>0</v>
      </c>
      <c r="F55" s="259">
        <f t="shared" si="35"/>
        <v>0</v>
      </c>
      <c r="G55" s="259">
        <f t="shared" si="35"/>
        <v>0</v>
      </c>
      <c r="H55" s="259">
        <f t="shared" si="35"/>
        <v>0</v>
      </c>
      <c r="I55" s="259">
        <f t="shared" si="35"/>
        <v>0</v>
      </c>
      <c r="J55" s="259">
        <f t="shared" si="35"/>
        <v>0</v>
      </c>
      <c r="K55" s="259">
        <f t="shared" si="35"/>
        <v>0</v>
      </c>
      <c r="L55" s="259">
        <f t="shared" si="35"/>
        <v>0</v>
      </c>
      <c r="M55" s="259">
        <f t="shared" si="35"/>
        <v>0</v>
      </c>
      <c r="N55" s="259">
        <f t="shared" si="35"/>
        <v>0</v>
      </c>
      <c r="O55" s="259">
        <f t="shared" si="35"/>
        <v>0</v>
      </c>
      <c r="P55" s="259">
        <f t="shared" si="35"/>
        <v>0</v>
      </c>
      <c r="Q55" s="259">
        <f t="shared" si="35"/>
        <v>785911.3600000001</v>
      </c>
      <c r="R55" s="259">
        <f t="shared" si="35"/>
        <v>785911.3600000001</v>
      </c>
      <c r="S55" s="259">
        <f t="shared" si="35"/>
        <v>785911.3600000001</v>
      </c>
      <c r="T55" s="259">
        <f t="shared" si="35"/>
        <v>785911.3600000001</v>
      </c>
      <c r="U55" s="259">
        <f t="shared" si="35"/>
        <v>785911.3600000001</v>
      </c>
      <c r="V55" s="259">
        <f t="shared" si="35"/>
        <v>785911.3600000001</v>
      </c>
      <c r="W55" s="259">
        <f t="shared" si="35"/>
        <v>785911.3600000001</v>
      </c>
      <c r="X55" s="259">
        <f t="shared" si="35"/>
        <v>785911.3600000001</v>
      </c>
      <c r="Y55" s="259">
        <f t="shared" si="35"/>
        <v>785911.3600000001</v>
      </c>
      <c r="Z55" s="259">
        <f t="shared" si="35"/>
        <v>785911.3600000001</v>
      </c>
      <c r="AA55" s="259">
        <f t="shared" si="35"/>
        <v>785911.3600000001</v>
      </c>
    </row>
    <row r="56" spans="1:27" s="42" customFormat="1" x14ac:dyDescent="0.3">
      <c r="A56" s="8"/>
      <c r="B56" s="285"/>
      <c r="C56" s="9"/>
      <c r="D56" s="285"/>
      <c r="E56" s="9"/>
      <c r="F56" s="285"/>
      <c r="G56" s="285"/>
      <c r="H56" s="9"/>
      <c r="I56" s="285"/>
      <c r="J56" s="285"/>
      <c r="K56" s="9"/>
      <c r="L56" s="285"/>
      <c r="M56" s="285"/>
      <c r="N56" s="9"/>
      <c r="O56" s="285"/>
      <c r="P56" s="285"/>
      <c r="Q56" s="9"/>
      <c r="R56" s="285"/>
      <c r="S56" s="285"/>
      <c r="T56" s="9"/>
      <c r="U56" s="285"/>
      <c r="V56" s="285"/>
      <c r="W56" s="9"/>
      <c r="X56" s="285"/>
      <c r="Y56" s="285"/>
      <c r="Z56" s="9"/>
      <c r="AA56" s="285"/>
    </row>
    <row r="57" spans="1:27" s="42" customFormat="1" ht="15" thickBot="1" x14ac:dyDescent="0.35">
      <c r="A57" s="225" t="s">
        <v>191</v>
      </c>
      <c r="B57" s="225"/>
      <c r="C57" s="225"/>
      <c r="D57" s="225"/>
      <c r="E57" s="225"/>
      <c r="F57" s="225"/>
      <c r="G57" s="225"/>
      <c r="H57" s="225"/>
      <c r="I57" s="225"/>
      <c r="J57" s="225"/>
      <c r="K57" s="286"/>
      <c r="L57" s="142"/>
      <c r="M57" s="142"/>
      <c r="N57" s="286"/>
      <c r="O57" s="142"/>
      <c r="P57" s="142"/>
      <c r="Q57" s="286"/>
      <c r="R57" s="142"/>
      <c r="S57" s="142"/>
      <c r="T57" s="286"/>
      <c r="U57" s="142"/>
      <c r="V57" s="142"/>
      <c r="W57" s="286"/>
      <c r="X57" s="142"/>
      <c r="Y57" s="142"/>
      <c r="Z57" s="286"/>
      <c r="AA57" s="142"/>
    </row>
    <row r="58" spans="1:27" ht="16.2" thickBot="1" x14ac:dyDescent="0.35">
      <c r="A58" s="788" t="s">
        <v>17</v>
      </c>
      <c r="B58" s="17" t="str">
        <f t="shared" ref="B58" si="36">B40</f>
        <v>End Use</v>
      </c>
      <c r="C58" s="158">
        <f>C$4</f>
        <v>44197</v>
      </c>
      <c r="D58" s="158">
        <f t="shared" ref="D58:AA58" si="37">D$4</f>
        <v>44228</v>
      </c>
      <c r="E58" s="158">
        <f t="shared" si="37"/>
        <v>44256</v>
      </c>
      <c r="F58" s="158">
        <f t="shared" si="37"/>
        <v>44287</v>
      </c>
      <c r="G58" s="158">
        <f t="shared" si="37"/>
        <v>44317</v>
      </c>
      <c r="H58" s="158">
        <f t="shared" si="37"/>
        <v>44348</v>
      </c>
      <c r="I58" s="158">
        <f t="shared" si="37"/>
        <v>44378</v>
      </c>
      <c r="J58" s="158">
        <f t="shared" si="37"/>
        <v>44409</v>
      </c>
      <c r="K58" s="158">
        <f t="shared" si="37"/>
        <v>44440</v>
      </c>
      <c r="L58" s="158">
        <f t="shared" si="37"/>
        <v>44470</v>
      </c>
      <c r="M58" s="158">
        <f t="shared" si="37"/>
        <v>44501</v>
      </c>
      <c r="N58" s="158">
        <f t="shared" si="37"/>
        <v>44531</v>
      </c>
      <c r="O58" s="158">
        <f t="shared" si="37"/>
        <v>44562</v>
      </c>
      <c r="P58" s="158">
        <f t="shared" si="37"/>
        <v>44593</v>
      </c>
      <c r="Q58" s="158">
        <f t="shared" si="37"/>
        <v>44621</v>
      </c>
      <c r="R58" s="158">
        <f t="shared" si="37"/>
        <v>44652</v>
      </c>
      <c r="S58" s="158">
        <f t="shared" si="37"/>
        <v>44682</v>
      </c>
      <c r="T58" s="158">
        <f t="shared" si="37"/>
        <v>44713</v>
      </c>
      <c r="U58" s="158">
        <f t="shared" si="37"/>
        <v>44743</v>
      </c>
      <c r="V58" s="158">
        <f t="shared" si="37"/>
        <v>44774</v>
      </c>
      <c r="W58" s="158">
        <f t="shared" si="37"/>
        <v>44805</v>
      </c>
      <c r="X58" s="158">
        <f t="shared" si="37"/>
        <v>44835</v>
      </c>
      <c r="Y58" s="158">
        <f t="shared" si="37"/>
        <v>44866</v>
      </c>
      <c r="Z58" s="158">
        <f t="shared" si="37"/>
        <v>44896</v>
      </c>
      <c r="AA58" s="158">
        <f t="shared" si="37"/>
        <v>44927</v>
      </c>
    </row>
    <row r="59" spans="1:27" ht="15" customHeight="1" x14ac:dyDescent="0.3">
      <c r="A59" s="789"/>
      <c r="B59" s="13" t="str">
        <f t="shared" ref="B59:B72" si="38">B41</f>
        <v>Air Comp</v>
      </c>
      <c r="C59" s="26">
        <f>IF(C23=0,0,(C5*0.5)-C41)*C78*C$93*C$2</f>
        <v>0</v>
      </c>
      <c r="D59" s="26">
        <f>IF(D23=0,0,((D5*0.5)+C23-D41)*D78*D$93*D$2)</f>
        <v>0</v>
      </c>
      <c r="E59" s="26">
        <f t="shared" ref="E59:AA60" si="39">IF(E23=0,0,((E5*0.5)+D23-E41)*E78*E$93*E$2)</f>
        <v>0</v>
      </c>
      <c r="F59" s="26">
        <f t="shared" si="39"/>
        <v>0</v>
      </c>
      <c r="G59" s="26">
        <f t="shared" si="39"/>
        <v>0</v>
      </c>
      <c r="H59" s="26">
        <f t="shared" si="39"/>
        <v>0</v>
      </c>
      <c r="I59" s="26">
        <f t="shared" si="39"/>
        <v>0</v>
      </c>
      <c r="J59" s="26">
        <f t="shared" si="39"/>
        <v>0</v>
      </c>
      <c r="K59" s="26">
        <f t="shared" si="39"/>
        <v>0</v>
      </c>
      <c r="L59" s="26">
        <f t="shared" si="39"/>
        <v>0</v>
      </c>
      <c r="M59" s="26">
        <f t="shared" si="39"/>
        <v>0</v>
      </c>
      <c r="N59" s="26">
        <f t="shared" si="39"/>
        <v>0</v>
      </c>
      <c r="O59" s="26">
        <f t="shared" si="39"/>
        <v>0</v>
      </c>
      <c r="P59" s="26">
        <f t="shared" si="39"/>
        <v>0</v>
      </c>
      <c r="Q59" s="26">
        <f t="shared" si="39"/>
        <v>0</v>
      </c>
      <c r="R59" s="26">
        <f t="shared" si="39"/>
        <v>0</v>
      </c>
      <c r="S59" s="26">
        <f t="shared" si="39"/>
        <v>0</v>
      </c>
      <c r="T59" s="26">
        <f t="shared" si="39"/>
        <v>0</v>
      </c>
      <c r="U59" s="26">
        <f t="shared" si="39"/>
        <v>0</v>
      </c>
      <c r="V59" s="26">
        <f t="shared" si="39"/>
        <v>0</v>
      </c>
      <c r="W59" s="26">
        <f t="shared" si="39"/>
        <v>0</v>
      </c>
      <c r="X59" s="26">
        <f t="shared" si="39"/>
        <v>0</v>
      </c>
      <c r="Y59" s="26">
        <f t="shared" si="39"/>
        <v>0</v>
      </c>
      <c r="Z59" s="26">
        <f t="shared" si="39"/>
        <v>0</v>
      </c>
      <c r="AA59" s="26">
        <f t="shared" si="39"/>
        <v>0</v>
      </c>
    </row>
    <row r="60" spans="1:27" ht="15.6" x14ac:dyDescent="0.3">
      <c r="A60" s="789"/>
      <c r="B60" s="13" t="str">
        <f t="shared" si="38"/>
        <v>Building Shell</v>
      </c>
      <c r="C60" s="26">
        <f t="shared" ref="C60:C71" si="40">IF(C24=0,0,(C6*0.5)-C42)*C79*C$93*C$2</f>
        <v>0</v>
      </c>
      <c r="D60" s="26">
        <f t="shared" ref="D60:S71" si="41">IF(D24=0,0,((D6*0.5)+C24-D42)*D79*D$93*D$2)</f>
        <v>0</v>
      </c>
      <c r="E60" s="26">
        <f t="shared" si="41"/>
        <v>0</v>
      </c>
      <c r="F60" s="26">
        <f t="shared" si="41"/>
        <v>0</v>
      </c>
      <c r="G60" s="26">
        <f t="shared" si="41"/>
        <v>0</v>
      </c>
      <c r="H60" s="26">
        <f t="shared" si="41"/>
        <v>1.5431154349691518</v>
      </c>
      <c r="I60" s="26">
        <f t="shared" si="41"/>
        <v>4.155018024721608</v>
      </c>
      <c r="J60" s="26">
        <f t="shared" si="41"/>
        <v>3.8820415324093918</v>
      </c>
      <c r="K60" s="26">
        <f t="shared" si="41"/>
        <v>1.6811303952880801</v>
      </c>
      <c r="L60" s="26">
        <f t="shared" si="41"/>
        <v>0.71787201823370106</v>
      </c>
      <c r="M60" s="26">
        <f t="shared" si="41"/>
        <v>1.2036963811533361</v>
      </c>
      <c r="N60" s="26">
        <f t="shared" si="41"/>
        <v>1.8844252106352752</v>
      </c>
      <c r="O60" s="26">
        <f t="shared" si="41"/>
        <v>1.8491384144932561</v>
      </c>
      <c r="P60" s="26">
        <f t="shared" si="41"/>
        <v>1.6078025493950161</v>
      </c>
      <c r="Q60" s="26">
        <f t="shared" si="41"/>
        <v>0</v>
      </c>
      <c r="R60" s="26">
        <f t="shared" si="41"/>
        <v>0</v>
      </c>
      <c r="S60" s="26">
        <f t="shared" si="41"/>
        <v>0</v>
      </c>
      <c r="T60" s="26">
        <f t="shared" si="39"/>
        <v>0</v>
      </c>
      <c r="U60" s="26">
        <f t="shared" si="39"/>
        <v>0</v>
      </c>
      <c r="V60" s="26">
        <f t="shared" si="39"/>
        <v>0</v>
      </c>
      <c r="W60" s="26">
        <f t="shared" si="39"/>
        <v>0</v>
      </c>
      <c r="X60" s="26">
        <f t="shared" si="39"/>
        <v>0</v>
      </c>
      <c r="Y60" s="26">
        <f t="shared" si="39"/>
        <v>0</v>
      </c>
      <c r="Z60" s="26">
        <f t="shared" si="39"/>
        <v>0</v>
      </c>
      <c r="AA60" s="26">
        <f t="shared" si="39"/>
        <v>0</v>
      </c>
    </row>
    <row r="61" spans="1:27" ht="15.6" x14ac:dyDescent="0.3">
      <c r="A61" s="789"/>
      <c r="B61" s="13" t="str">
        <f t="shared" si="38"/>
        <v>Cooking</v>
      </c>
      <c r="C61" s="26">
        <f t="shared" si="40"/>
        <v>0</v>
      </c>
      <c r="D61" s="26">
        <f t="shared" si="41"/>
        <v>0</v>
      </c>
      <c r="E61" s="26">
        <f t="shared" ref="E61:AA64" si="42">IF(E25=0,0,((E7*0.5)+D25-E43)*E80*E$93*E$2)</f>
        <v>0</v>
      </c>
      <c r="F61" s="26">
        <f t="shared" si="42"/>
        <v>0</v>
      </c>
      <c r="G61" s="26">
        <f t="shared" si="42"/>
        <v>0</v>
      </c>
      <c r="H61" s="26">
        <f t="shared" si="42"/>
        <v>0</v>
      </c>
      <c r="I61" s="26">
        <f t="shared" si="42"/>
        <v>0</v>
      </c>
      <c r="J61" s="26">
        <f t="shared" si="42"/>
        <v>0</v>
      </c>
      <c r="K61" s="26">
        <f t="shared" si="42"/>
        <v>0</v>
      </c>
      <c r="L61" s="26">
        <f t="shared" si="42"/>
        <v>0</v>
      </c>
      <c r="M61" s="26">
        <f t="shared" si="42"/>
        <v>0</v>
      </c>
      <c r="N61" s="26">
        <f t="shared" si="42"/>
        <v>0</v>
      </c>
      <c r="O61" s="26">
        <f t="shared" si="42"/>
        <v>0</v>
      </c>
      <c r="P61" s="26">
        <f t="shared" si="42"/>
        <v>0</v>
      </c>
      <c r="Q61" s="26">
        <f t="shared" si="42"/>
        <v>0</v>
      </c>
      <c r="R61" s="26">
        <f t="shared" si="42"/>
        <v>0</v>
      </c>
      <c r="S61" s="26">
        <f t="shared" si="42"/>
        <v>0</v>
      </c>
      <c r="T61" s="26">
        <f t="shared" si="42"/>
        <v>0</v>
      </c>
      <c r="U61" s="26">
        <f t="shared" si="42"/>
        <v>0</v>
      </c>
      <c r="V61" s="26">
        <f t="shared" si="42"/>
        <v>0</v>
      </c>
      <c r="W61" s="26">
        <f t="shared" si="42"/>
        <v>0</v>
      </c>
      <c r="X61" s="26">
        <f t="shared" si="42"/>
        <v>0</v>
      </c>
      <c r="Y61" s="26">
        <f t="shared" si="42"/>
        <v>0</v>
      </c>
      <c r="Z61" s="26">
        <f t="shared" si="42"/>
        <v>0</v>
      </c>
      <c r="AA61" s="26">
        <f t="shared" si="42"/>
        <v>0</v>
      </c>
    </row>
    <row r="62" spans="1:27" ht="15.6" x14ac:dyDescent="0.3">
      <c r="A62" s="789"/>
      <c r="B62" s="13" t="str">
        <f t="shared" si="38"/>
        <v>Cooling</v>
      </c>
      <c r="C62" s="26">
        <f t="shared" si="40"/>
        <v>0</v>
      </c>
      <c r="D62" s="26">
        <f t="shared" si="41"/>
        <v>0</v>
      </c>
      <c r="E62" s="26">
        <f t="shared" si="42"/>
        <v>0</v>
      </c>
      <c r="F62" s="26">
        <f t="shared" si="42"/>
        <v>0</v>
      </c>
      <c r="G62" s="26">
        <f t="shared" si="42"/>
        <v>0</v>
      </c>
      <c r="H62" s="26">
        <f t="shared" si="42"/>
        <v>0</v>
      </c>
      <c r="I62" s="26">
        <f t="shared" si="42"/>
        <v>0</v>
      </c>
      <c r="J62" s="26">
        <f t="shared" si="42"/>
        <v>0</v>
      </c>
      <c r="K62" s="26">
        <f t="shared" si="42"/>
        <v>0</v>
      </c>
      <c r="L62" s="26">
        <f t="shared" si="42"/>
        <v>0</v>
      </c>
      <c r="M62" s="26">
        <f t="shared" si="42"/>
        <v>0</v>
      </c>
      <c r="N62" s="26">
        <f t="shared" si="42"/>
        <v>0</v>
      </c>
      <c r="O62" s="26">
        <f t="shared" si="42"/>
        <v>0</v>
      </c>
      <c r="P62" s="26">
        <f t="shared" si="42"/>
        <v>0</v>
      </c>
      <c r="Q62" s="26">
        <f t="shared" si="42"/>
        <v>0</v>
      </c>
      <c r="R62" s="26">
        <f t="shared" si="42"/>
        <v>0</v>
      </c>
      <c r="S62" s="26">
        <f t="shared" si="42"/>
        <v>0</v>
      </c>
      <c r="T62" s="26">
        <f t="shared" si="42"/>
        <v>0</v>
      </c>
      <c r="U62" s="26">
        <f t="shared" si="42"/>
        <v>0</v>
      </c>
      <c r="V62" s="26">
        <f t="shared" si="42"/>
        <v>0</v>
      </c>
      <c r="W62" s="26">
        <f t="shared" si="42"/>
        <v>0</v>
      </c>
      <c r="X62" s="26">
        <f t="shared" si="42"/>
        <v>0</v>
      </c>
      <c r="Y62" s="26">
        <f t="shared" si="42"/>
        <v>0</v>
      </c>
      <c r="Z62" s="26">
        <f t="shared" si="42"/>
        <v>0</v>
      </c>
      <c r="AA62" s="26">
        <f t="shared" si="42"/>
        <v>0</v>
      </c>
    </row>
    <row r="63" spans="1:27" ht="15.6" x14ac:dyDescent="0.3">
      <c r="A63" s="789"/>
      <c r="B63" s="13" t="str">
        <f t="shared" si="38"/>
        <v>Ext Lighting</v>
      </c>
      <c r="C63" s="26">
        <f t="shared" si="40"/>
        <v>0</v>
      </c>
      <c r="D63" s="26">
        <f t="shared" si="41"/>
        <v>38.272282773793407</v>
      </c>
      <c r="E63" s="26">
        <f t="shared" si="42"/>
        <v>69.078787736168834</v>
      </c>
      <c r="F63" s="26">
        <f t="shared" si="42"/>
        <v>87.33284035796143</v>
      </c>
      <c r="G63" s="26">
        <f t="shared" si="42"/>
        <v>135.0166012922727</v>
      </c>
      <c r="H63" s="26">
        <f t="shared" si="42"/>
        <v>164.6132802943649</v>
      </c>
      <c r="I63" s="26">
        <f t="shared" si="42"/>
        <v>212.62497643191554</v>
      </c>
      <c r="J63" s="26">
        <f t="shared" si="42"/>
        <v>170.09851057441179</v>
      </c>
      <c r="K63" s="26">
        <f t="shared" si="42"/>
        <v>808.22871225107826</v>
      </c>
      <c r="L63" s="26">
        <f t="shared" si="42"/>
        <v>1112.4471664394364</v>
      </c>
      <c r="M63" s="26">
        <f t="shared" si="42"/>
        <v>991.28400225718963</v>
      </c>
      <c r="N63" s="26">
        <f t="shared" si="42"/>
        <v>1027.6001889896734</v>
      </c>
      <c r="O63" s="26">
        <f t="shared" si="42"/>
        <v>1068.2417646183044</v>
      </c>
      <c r="P63" s="26">
        <f t="shared" si="42"/>
        <v>850.43191624480198</v>
      </c>
      <c r="Q63" s="26">
        <f t="shared" si="42"/>
        <v>0</v>
      </c>
      <c r="R63" s="26">
        <f t="shared" si="42"/>
        <v>0</v>
      </c>
      <c r="S63" s="26">
        <f t="shared" si="42"/>
        <v>0</v>
      </c>
      <c r="T63" s="26">
        <f t="shared" si="42"/>
        <v>0</v>
      </c>
      <c r="U63" s="26">
        <f t="shared" si="42"/>
        <v>0</v>
      </c>
      <c r="V63" s="26">
        <f t="shared" si="42"/>
        <v>0</v>
      </c>
      <c r="W63" s="26">
        <f t="shared" si="42"/>
        <v>0</v>
      </c>
      <c r="X63" s="26">
        <f t="shared" si="42"/>
        <v>0</v>
      </c>
      <c r="Y63" s="26">
        <f t="shared" si="42"/>
        <v>0</v>
      </c>
      <c r="Z63" s="26">
        <f t="shared" si="42"/>
        <v>0</v>
      </c>
      <c r="AA63" s="26">
        <f t="shared" si="42"/>
        <v>0</v>
      </c>
    </row>
    <row r="64" spans="1:27" ht="15.6" x14ac:dyDescent="0.3">
      <c r="A64" s="789"/>
      <c r="B64" s="13" t="str">
        <f t="shared" si="38"/>
        <v>Heating</v>
      </c>
      <c r="C64" s="26">
        <f t="shared" si="40"/>
        <v>0</v>
      </c>
      <c r="D64" s="26">
        <f t="shared" si="41"/>
        <v>0</v>
      </c>
      <c r="E64" s="26">
        <f t="shared" si="42"/>
        <v>0</v>
      </c>
      <c r="F64" s="26">
        <f t="shared" si="42"/>
        <v>0</v>
      </c>
      <c r="G64" s="26">
        <f t="shared" si="42"/>
        <v>0</v>
      </c>
      <c r="H64" s="26">
        <f t="shared" si="42"/>
        <v>0</v>
      </c>
      <c r="I64" s="26">
        <f t="shared" si="42"/>
        <v>0</v>
      </c>
      <c r="J64" s="26">
        <f t="shared" si="42"/>
        <v>0</v>
      </c>
      <c r="K64" s="26">
        <f t="shared" si="42"/>
        <v>0</v>
      </c>
      <c r="L64" s="26">
        <f t="shared" si="42"/>
        <v>0</v>
      </c>
      <c r="M64" s="26">
        <f t="shared" si="42"/>
        <v>0</v>
      </c>
      <c r="N64" s="26">
        <f t="shared" si="42"/>
        <v>0</v>
      </c>
      <c r="O64" s="26">
        <f t="shared" si="42"/>
        <v>0</v>
      </c>
      <c r="P64" s="26">
        <f t="shared" si="42"/>
        <v>0</v>
      </c>
      <c r="Q64" s="26">
        <f t="shared" si="42"/>
        <v>0</v>
      </c>
      <c r="R64" s="26">
        <f t="shared" si="42"/>
        <v>0</v>
      </c>
      <c r="S64" s="26">
        <f t="shared" si="42"/>
        <v>0</v>
      </c>
      <c r="T64" s="26">
        <f t="shared" si="42"/>
        <v>0</v>
      </c>
      <c r="U64" s="26">
        <f t="shared" si="42"/>
        <v>0</v>
      </c>
      <c r="V64" s="26">
        <f t="shared" si="42"/>
        <v>0</v>
      </c>
      <c r="W64" s="26">
        <f t="shared" si="42"/>
        <v>0</v>
      </c>
      <c r="X64" s="26">
        <f t="shared" si="42"/>
        <v>0</v>
      </c>
      <c r="Y64" s="26">
        <f t="shared" si="42"/>
        <v>0</v>
      </c>
      <c r="Z64" s="26">
        <f t="shared" si="42"/>
        <v>0</v>
      </c>
      <c r="AA64" s="26">
        <f t="shared" si="42"/>
        <v>0</v>
      </c>
    </row>
    <row r="65" spans="1:29" ht="15.6" x14ac:dyDescent="0.3">
      <c r="A65" s="789"/>
      <c r="B65" s="13" t="str">
        <f t="shared" si="38"/>
        <v>HVAC</v>
      </c>
      <c r="C65" s="26">
        <f t="shared" si="40"/>
        <v>0</v>
      </c>
      <c r="D65" s="26">
        <f t="shared" si="41"/>
        <v>0</v>
      </c>
      <c r="E65" s="26">
        <f t="shared" ref="E65:AA68" si="43">IF(E29=0,0,((E11*0.5)+D29-E47)*E84*E$93*E$2)</f>
        <v>0</v>
      </c>
      <c r="F65" s="26">
        <f t="shared" si="43"/>
        <v>0</v>
      </c>
      <c r="G65" s="26">
        <f t="shared" si="43"/>
        <v>0</v>
      </c>
      <c r="H65" s="26">
        <f t="shared" si="43"/>
        <v>0</v>
      </c>
      <c r="I65" s="26">
        <f t="shared" si="43"/>
        <v>0</v>
      </c>
      <c r="J65" s="26">
        <f t="shared" si="43"/>
        <v>0</v>
      </c>
      <c r="K65" s="26">
        <f t="shared" si="43"/>
        <v>0</v>
      </c>
      <c r="L65" s="26">
        <f t="shared" si="43"/>
        <v>0</v>
      </c>
      <c r="M65" s="26">
        <f t="shared" si="43"/>
        <v>0</v>
      </c>
      <c r="N65" s="26">
        <f t="shared" si="43"/>
        <v>0</v>
      </c>
      <c r="O65" s="26">
        <f t="shared" si="43"/>
        <v>0</v>
      </c>
      <c r="P65" s="26">
        <f t="shared" si="43"/>
        <v>0</v>
      </c>
      <c r="Q65" s="26">
        <f t="shared" si="43"/>
        <v>0</v>
      </c>
      <c r="R65" s="26">
        <f t="shared" si="43"/>
        <v>0</v>
      </c>
      <c r="S65" s="26">
        <f t="shared" si="43"/>
        <v>0</v>
      </c>
      <c r="T65" s="26">
        <f t="shared" si="43"/>
        <v>0</v>
      </c>
      <c r="U65" s="26">
        <f t="shared" si="43"/>
        <v>0</v>
      </c>
      <c r="V65" s="26">
        <f t="shared" si="43"/>
        <v>0</v>
      </c>
      <c r="W65" s="26">
        <f t="shared" si="43"/>
        <v>0</v>
      </c>
      <c r="X65" s="26">
        <f t="shared" si="43"/>
        <v>0</v>
      </c>
      <c r="Y65" s="26">
        <f t="shared" si="43"/>
        <v>0</v>
      </c>
      <c r="Z65" s="26">
        <f t="shared" si="43"/>
        <v>0</v>
      </c>
      <c r="AA65" s="26">
        <f t="shared" si="43"/>
        <v>0</v>
      </c>
    </row>
    <row r="66" spans="1:29" ht="15.6" x14ac:dyDescent="0.3">
      <c r="A66" s="789"/>
      <c r="B66" s="13" t="str">
        <f t="shared" si="38"/>
        <v>Lighting</v>
      </c>
      <c r="C66" s="26">
        <f t="shared" si="40"/>
        <v>154.89239588556262</v>
      </c>
      <c r="D66" s="26">
        <f t="shared" si="41"/>
        <v>392.82194381200901</v>
      </c>
      <c r="E66" s="26">
        <f t="shared" si="43"/>
        <v>613.04666838731282</v>
      </c>
      <c r="F66" s="26">
        <f t="shared" si="43"/>
        <v>878.56496382364867</v>
      </c>
      <c r="G66" s="26">
        <f t="shared" si="43"/>
        <v>1585.9210652979921</v>
      </c>
      <c r="H66" s="26">
        <f t="shared" si="43"/>
        <v>2355.2137234651104</v>
      </c>
      <c r="I66" s="26">
        <f t="shared" si="43"/>
        <v>3432.7398647974428</v>
      </c>
      <c r="J66" s="26">
        <f t="shared" si="43"/>
        <v>2870.6917791556889</v>
      </c>
      <c r="K66" s="26">
        <f t="shared" si="43"/>
        <v>3349.0158271961659</v>
      </c>
      <c r="L66" s="26">
        <f t="shared" si="43"/>
        <v>2783.8663618769756</v>
      </c>
      <c r="M66" s="26">
        <f t="shared" si="43"/>
        <v>2435.7686862700098</v>
      </c>
      <c r="N66" s="26">
        <f t="shared" si="43"/>
        <v>2497.4823516851852</v>
      </c>
      <c r="O66" s="26">
        <f t="shared" si="43"/>
        <v>2628.8537478133676</v>
      </c>
      <c r="P66" s="26">
        <f t="shared" si="43"/>
        <v>2087.6392235836579</v>
      </c>
      <c r="Q66" s="26">
        <f t="shared" si="43"/>
        <v>205.89766826040827</v>
      </c>
      <c r="R66" s="26">
        <f t="shared" si="43"/>
        <v>203.5990631942482</v>
      </c>
      <c r="S66" s="26">
        <f t="shared" si="43"/>
        <v>262.35584058286992</v>
      </c>
      <c r="T66" s="26">
        <f t="shared" si="43"/>
        <v>312.69538041868719</v>
      </c>
      <c r="U66" s="26">
        <f t="shared" si="43"/>
        <v>397.90599870735997</v>
      </c>
      <c r="V66" s="26">
        <f t="shared" si="43"/>
        <v>318.81287493103838</v>
      </c>
      <c r="W66" s="26">
        <f t="shared" si="43"/>
        <v>336.58214905210724</v>
      </c>
      <c r="X66" s="26">
        <f t="shared" si="43"/>
        <v>252.65338420942837</v>
      </c>
      <c r="Y66" s="26">
        <f t="shared" si="43"/>
        <v>211.46542181986229</v>
      </c>
      <c r="Z66" s="26">
        <f t="shared" si="43"/>
        <v>216.82319916655052</v>
      </c>
      <c r="AA66" s="26">
        <f t="shared" si="43"/>
        <v>228.2284314670986</v>
      </c>
    </row>
    <row r="67" spans="1:29" ht="15.6" x14ac:dyDescent="0.3">
      <c r="A67" s="789"/>
      <c r="B67" s="13" t="str">
        <f t="shared" si="38"/>
        <v>Miscellaneous</v>
      </c>
      <c r="C67" s="26">
        <f t="shared" si="40"/>
        <v>0</v>
      </c>
      <c r="D67" s="26">
        <f t="shared" si="41"/>
        <v>0</v>
      </c>
      <c r="E67" s="26">
        <f t="shared" si="43"/>
        <v>0</v>
      </c>
      <c r="F67" s="26">
        <f t="shared" si="43"/>
        <v>0</v>
      </c>
      <c r="G67" s="26">
        <f t="shared" si="43"/>
        <v>0</v>
      </c>
      <c r="H67" s="26">
        <f t="shared" si="43"/>
        <v>0</v>
      </c>
      <c r="I67" s="26">
        <f t="shared" si="43"/>
        <v>0</v>
      </c>
      <c r="J67" s="26">
        <f t="shared" si="43"/>
        <v>0</v>
      </c>
      <c r="K67" s="26">
        <f t="shared" si="43"/>
        <v>0</v>
      </c>
      <c r="L67" s="26">
        <f t="shared" si="43"/>
        <v>0</v>
      </c>
      <c r="M67" s="26">
        <f t="shared" si="43"/>
        <v>0</v>
      </c>
      <c r="N67" s="26">
        <f t="shared" si="43"/>
        <v>0</v>
      </c>
      <c r="O67" s="26">
        <f t="shared" si="43"/>
        <v>0</v>
      </c>
      <c r="P67" s="26">
        <f t="shared" si="43"/>
        <v>0</v>
      </c>
      <c r="Q67" s="26">
        <f t="shared" si="43"/>
        <v>0</v>
      </c>
      <c r="R67" s="26">
        <f t="shared" si="43"/>
        <v>0</v>
      </c>
      <c r="S67" s="26">
        <f t="shared" si="43"/>
        <v>0</v>
      </c>
      <c r="T67" s="26">
        <f t="shared" si="43"/>
        <v>0</v>
      </c>
      <c r="U67" s="26">
        <f t="shared" si="43"/>
        <v>0</v>
      </c>
      <c r="V67" s="26">
        <f t="shared" si="43"/>
        <v>0</v>
      </c>
      <c r="W67" s="26">
        <f t="shared" si="43"/>
        <v>0</v>
      </c>
      <c r="X67" s="26">
        <f t="shared" si="43"/>
        <v>0</v>
      </c>
      <c r="Y67" s="26">
        <f t="shared" si="43"/>
        <v>0</v>
      </c>
      <c r="Z67" s="26">
        <f t="shared" si="43"/>
        <v>0</v>
      </c>
      <c r="AA67" s="26">
        <f t="shared" si="43"/>
        <v>0</v>
      </c>
    </row>
    <row r="68" spans="1:29" ht="15.75" customHeight="1" x14ac:dyDescent="0.3">
      <c r="A68" s="789"/>
      <c r="B68" s="13" t="str">
        <f t="shared" si="38"/>
        <v>Motors</v>
      </c>
      <c r="C68" s="26">
        <f t="shared" si="40"/>
        <v>0</v>
      </c>
      <c r="D68" s="26">
        <f t="shared" si="41"/>
        <v>4.7821803276307504</v>
      </c>
      <c r="E68" s="26">
        <f t="shared" si="43"/>
        <v>11.088442363561199</v>
      </c>
      <c r="F68" s="26">
        <f t="shared" si="43"/>
        <v>10.401677181366599</v>
      </c>
      <c r="G68" s="26">
        <f t="shared" si="43"/>
        <v>11.639954455220249</v>
      </c>
      <c r="H68" s="26">
        <f t="shared" si="43"/>
        <v>16.618570769922002</v>
      </c>
      <c r="I68" s="26">
        <f t="shared" si="43"/>
        <v>17.045004978104402</v>
      </c>
      <c r="J68" s="26">
        <f t="shared" si="43"/>
        <v>17.065272763664399</v>
      </c>
      <c r="K68" s="26">
        <f t="shared" si="43"/>
        <v>16.723355221267202</v>
      </c>
      <c r="L68" s="26">
        <f t="shared" si="43"/>
        <v>18.704508126463626</v>
      </c>
      <c r="M68" s="26">
        <f t="shared" si="43"/>
        <v>26.031802716378547</v>
      </c>
      <c r="N68" s="26">
        <f t="shared" si="43"/>
        <v>25.128832879977047</v>
      </c>
      <c r="O68" s="26">
        <f t="shared" si="43"/>
        <v>23.736360238718923</v>
      </c>
      <c r="P68" s="26">
        <f t="shared" si="43"/>
        <v>22.316841528943499</v>
      </c>
      <c r="Q68" s="26">
        <f t="shared" si="43"/>
        <v>14.784589818081599</v>
      </c>
      <c r="R68" s="26">
        <f t="shared" si="43"/>
        <v>13.868902908488801</v>
      </c>
      <c r="S68" s="26">
        <f t="shared" si="43"/>
        <v>15.519939273626999</v>
      </c>
      <c r="T68" s="26">
        <f t="shared" si="43"/>
        <v>22.158094359895998</v>
      </c>
      <c r="U68" s="26">
        <f t="shared" si="43"/>
        <v>22.726673304139197</v>
      </c>
      <c r="V68" s="26">
        <f t="shared" si="43"/>
        <v>22.753697018219203</v>
      </c>
      <c r="W68" s="26">
        <f t="shared" si="43"/>
        <v>22.297806961689599</v>
      </c>
      <c r="X68" s="26">
        <f t="shared" si="43"/>
        <v>14.963606501170901</v>
      </c>
      <c r="Y68" s="26">
        <f t="shared" si="43"/>
        <v>14.875315837930598</v>
      </c>
      <c r="Z68" s="26">
        <f t="shared" si="43"/>
        <v>14.3593330742726</v>
      </c>
      <c r="AA68" s="26">
        <f t="shared" si="43"/>
        <v>13.563634422125102</v>
      </c>
    </row>
    <row r="69" spans="1:29" ht="15.6" x14ac:dyDescent="0.3">
      <c r="A69" s="789"/>
      <c r="B69" s="13" t="str">
        <f t="shared" si="38"/>
        <v>Process</v>
      </c>
      <c r="C69" s="26">
        <f t="shared" si="40"/>
        <v>0</v>
      </c>
      <c r="D69" s="26">
        <f t="shared" si="41"/>
        <v>0</v>
      </c>
      <c r="E69" s="26">
        <f t="shared" ref="E69:AA71" si="44">IF(E33=0,0,((E15*0.5)+D33-E51)*E88*E$93*E$2)</f>
        <v>0</v>
      </c>
      <c r="F69" s="26">
        <f t="shared" si="44"/>
        <v>0</v>
      </c>
      <c r="G69" s="26">
        <f t="shared" si="44"/>
        <v>0</v>
      </c>
      <c r="H69" s="26">
        <f t="shared" si="44"/>
        <v>0</v>
      </c>
      <c r="I69" s="26">
        <f t="shared" si="44"/>
        <v>0</v>
      </c>
      <c r="J69" s="26">
        <f t="shared" si="44"/>
        <v>0</v>
      </c>
      <c r="K69" s="26">
        <f t="shared" si="44"/>
        <v>0</v>
      </c>
      <c r="L69" s="26">
        <f t="shared" si="44"/>
        <v>0</v>
      </c>
      <c r="M69" s="26">
        <f t="shared" si="44"/>
        <v>0</v>
      </c>
      <c r="N69" s="26">
        <f t="shared" si="44"/>
        <v>0</v>
      </c>
      <c r="O69" s="26">
        <f t="shared" si="44"/>
        <v>0</v>
      </c>
      <c r="P69" s="26">
        <f t="shared" si="44"/>
        <v>0</v>
      </c>
      <c r="Q69" s="26">
        <f t="shared" si="44"/>
        <v>0</v>
      </c>
      <c r="R69" s="26">
        <f t="shared" si="44"/>
        <v>0</v>
      </c>
      <c r="S69" s="26">
        <f t="shared" si="44"/>
        <v>0</v>
      </c>
      <c r="T69" s="26">
        <f t="shared" si="44"/>
        <v>0</v>
      </c>
      <c r="U69" s="26">
        <f t="shared" si="44"/>
        <v>0</v>
      </c>
      <c r="V69" s="26">
        <f t="shared" si="44"/>
        <v>0</v>
      </c>
      <c r="W69" s="26">
        <f t="shared" si="44"/>
        <v>0</v>
      </c>
      <c r="X69" s="26">
        <f t="shared" si="44"/>
        <v>0</v>
      </c>
      <c r="Y69" s="26">
        <f t="shared" si="44"/>
        <v>0</v>
      </c>
      <c r="Z69" s="26">
        <f t="shared" si="44"/>
        <v>0</v>
      </c>
      <c r="AA69" s="26">
        <f t="shared" si="44"/>
        <v>0</v>
      </c>
    </row>
    <row r="70" spans="1:29" ht="15.6" x14ac:dyDescent="0.3">
      <c r="A70" s="789"/>
      <c r="B70" s="13" t="str">
        <f t="shared" si="38"/>
        <v>Refrigeration</v>
      </c>
      <c r="C70" s="26">
        <f t="shared" si="40"/>
        <v>0</v>
      </c>
      <c r="D70" s="26">
        <f t="shared" si="41"/>
        <v>0</v>
      </c>
      <c r="E70" s="26">
        <f t="shared" si="44"/>
        <v>0</v>
      </c>
      <c r="F70" s="26">
        <f t="shared" si="44"/>
        <v>0</v>
      </c>
      <c r="G70" s="26">
        <f t="shared" si="44"/>
        <v>0</v>
      </c>
      <c r="H70" s="26">
        <f t="shared" si="44"/>
        <v>0</v>
      </c>
      <c r="I70" s="26">
        <f t="shared" si="44"/>
        <v>0</v>
      </c>
      <c r="J70" s="26">
        <f t="shared" si="44"/>
        <v>0</v>
      </c>
      <c r="K70" s="26">
        <f t="shared" si="44"/>
        <v>0</v>
      </c>
      <c r="L70" s="26">
        <f t="shared" si="44"/>
        <v>0</v>
      </c>
      <c r="M70" s="26">
        <f t="shared" si="44"/>
        <v>0</v>
      </c>
      <c r="N70" s="26">
        <f t="shared" si="44"/>
        <v>0</v>
      </c>
      <c r="O70" s="26">
        <f t="shared" si="44"/>
        <v>0</v>
      </c>
      <c r="P70" s="26">
        <f t="shared" si="44"/>
        <v>0</v>
      </c>
      <c r="Q70" s="26">
        <f t="shared" si="44"/>
        <v>0</v>
      </c>
      <c r="R70" s="26">
        <f t="shared" si="44"/>
        <v>0</v>
      </c>
      <c r="S70" s="26">
        <f t="shared" si="44"/>
        <v>0</v>
      </c>
      <c r="T70" s="26">
        <f t="shared" si="44"/>
        <v>0</v>
      </c>
      <c r="U70" s="26">
        <f t="shared" si="44"/>
        <v>0</v>
      </c>
      <c r="V70" s="26">
        <f t="shared" si="44"/>
        <v>0</v>
      </c>
      <c r="W70" s="26">
        <f t="shared" si="44"/>
        <v>0</v>
      </c>
      <c r="X70" s="26">
        <f t="shared" si="44"/>
        <v>0</v>
      </c>
      <c r="Y70" s="26">
        <f t="shared" si="44"/>
        <v>0</v>
      </c>
      <c r="Z70" s="26">
        <f t="shared" si="44"/>
        <v>0</v>
      </c>
      <c r="AA70" s="26">
        <f t="shared" si="44"/>
        <v>0</v>
      </c>
    </row>
    <row r="71" spans="1:29" ht="15.6" x14ac:dyDescent="0.3">
      <c r="A71" s="789"/>
      <c r="B71" s="13" t="str">
        <f t="shared" si="38"/>
        <v>Water Heating</v>
      </c>
      <c r="C71" s="26">
        <f t="shared" si="40"/>
        <v>0</v>
      </c>
      <c r="D71" s="26">
        <f t="shared" si="41"/>
        <v>0</v>
      </c>
      <c r="E71" s="26">
        <f t="shared" si="44"/>
        <v>0</v>
      </c>
      <c r="F71" s="26">
        <f t="shared" si="44"/>
        <v>0</v>
      </c>
      <c r="G71" s="26">
        <f t="shared" si="44"/>
        <v>0</v>
      </c>
      <c r="H71" s="26">
        <f t="shared" si="44"/>
        <v>0</v>
      </c>
      <c r="I71" s="26">
        <f t="shared" si="44"/>
        <v>0</v>
      </c>
      <c r="J71" s="26">
        <f t="shared" si="44"/>
        <v>0</v>
      </c>
      <c r="K71" s="26">
        <f t="shared" si="44"/>
        <v>0</v>
      </c>
      <c r="L71" s="26">
        <f t="shared" si="44"/>
        <v>0</v>
      </c>
      <c r="M71" s="26">
        <f t="shared" si="44"/>
        <v>0</v>
      </c>
      <c r="N71" s="26">
        <f t="shared" si="44"/>
        <v>0</v>
      </c>
      <c r="O71" s="26">
        <f t="shared" si="44"/>
        <v>0</v>
      </c>
      <c r="P71" s="26">
        <f t="shared" si="44"/>
        <v>0</v>
      </c>
      <c r="Q71" s="26">
        <f t="shared" si="44"/>
        <v>0</v>
      </c>
      <c r="R71" s="26">
        <f t="shared" si="44"/>
        <v>0</v>
      </c>
      <c r="S71" s="26">
        <f t="shared" si="44"/>
        <v>0</v>
      </c>
      <c r="T71" s="26">
        <f t="shared" si="44"/>
        <v>0</v>
      </c>
      <c r="U71" s="26">
        <f t="shared" si="44"/>
        <v>0</v>
      </c>
      <c r="V71" s="26">
        <f t="shared" si="44"/>
        <v>0</v>
      </c>
      <c r="W71" s="26">
        <f t="shared" si="44"/>
        <v>0</v>
      </c>
      <c r="X71" s="26">
        <f t="shared" si="44"/>
        <v>0</v>
      </c>
      <c r="Y71" s="26">
        <f t="shared" si="44"/>
        <v>0</v>
      </c>
      <c r="Z71" s="26">
        <f t="shared" si="44"/>
        <v>0</v>
      </c>
      <c r="AA71" s="26">
        <f t="shared" si="44"/>
        <v>0</v>
      </c>
    </row>
    <row r="72" spans="1:29" ht="15.75" customHeight="1" x14ac:dyDescent="0.3">
      <c r="A72" s="789"/>
      <c r="B72" s="13" t="str">
        <f t="shared" si="38"/>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9" ht="15.75" customHeight="1" x14ac:dyDescent="0.3">
      <c r="A73" s="789"/>
      <c r="B73" s="262" t="s">
        <v>26</v>
      </c>
      <c r="C73" s="26">
        <f>SUM(C59:C72)</f>
        <v>154.89239588556262</v>
      </c>
      <c r="D73" s="26">
        <f>SUM(D59:D72)</f>
        <v>435.87640691343313</v>
      </c>
      <c r="E73" s="26">
        <f t="shared" ref="E73:AA73" si="45">SUM(E59:E72)</f>
        <v>693.2138984870428</v>
      </c>
      <c r="F73" s="26">
        <f t="shared" si="45"/>
        <v>976.29948136297673</v>
      </c>
      <c r="G73" s="26">
        <f t="shared" si="45"/>
        <v>1732.5776210454851</v>
      </c>
      <c r="H73" s="26">
        <f t="shared" si="45"/>
        <v>2537.9886899643666</v>
      </c>
      <c r="I73" s="26">
        <f t="shared" si="45"/>
        <v>3666.5648642321844</v>
      </c>
      <c r="J73" s="26">
        <f t="shared" si="45"/>
        <v>3061.7376040261743</v>
      </c>
      <c r="K73" s="26">
        <f t="shared" si="45"/>
        <v>4175.6490250637999</v>
      </c>
      <c r="L73" s="26">
        <f t="shared" si="45"/>
        <v>3915.7359084611094</v>
      </c>
      <c r="M73" s="26">
        <f t="shared" si="45"/>
        <v>3454.2881876247311</v>
      </c>
      <c r="N73" s="26">
        <f t="shared" si="45"/>
        <v>3552.0957987654706</v>
      </c>
      <c r="O73" s="26">
        <f t="shared" si="45"/>
        <v>3722.6810110848842</v>
      </c>
      <c r="P73" s="26">
        <f t="shared" si="45"/>
        <v>2961.9957839067984</v>
      </c>
      <c r="Q73" s="26">
        <f t="shared" si="45"/>
        <v>220.68225807848987</v>
      </c>
      <c r="R73" s="26">
        <f t="shared" si="45"/>
        <v>217.46796610273699</v>
      </c>
      <c r="S73" s="26">
        <f t="shared" si="45"/>
        <v>277.87577985649693</v>
      </c>
      <c r="T73" s="26">
        <f t="shared" si="45"/>
        <v>334.85347477858318</v>
      </c>
      <c r="U73" s="26">
        <f t="shared" si="45"/>
        <v>420.63267201149915</v>
      </c>
      <c r="V73" s="26">
        <f t="shared" si="45"/>
        <v>341.56657194925759</v>
      </c>
      <c r="W73" s="26">
        <f t="shared" si="45"/>
        <v>358.87995601379686</v>
      </c>
      <c r="X73" s="26">
        <f t="shared" si="45"/>
        <v>267.61699071059928</v>
      </c>
      <c r="Y73" s="26">
        <f t="shared" si="45"/>
        <v>226.34073765779289</v>
      </c>
      <c r="Z73" s="26">
        <f t="shared" si="45"/>
        <v>231.18253224082312</v>
      </c>
      <c r="AA73" s="26">
        <f t="shared" si="45"/>
        <v>241.79206588922369</v>
      </c>
    </row>
    <row r="74" spans="1:29" ht="16.5" customHeight="1" thickBot="1" x14ac:dyDescent="0.35">
      <c r="A74" s="790"/>
      <c r="B74" s="150" t="s">
        <v>27</v>
      </c>
      <c r="C74" s="27">
        <f>C73</f>
        <v>154.89239588556262</v>
      </c>
      <c r="D74" s="27">
        <f>C74+D73</f>
        <v>590.76880279899569</v>
      </c>
      <c r="E74" s="27">
        <f t="shared" ref="E74:AA74" si="46">D74+E73</f>
        <v>1283.9827012860385</v>
      </c>
      <c r="F74" s="27">
        <f t="shared" si="46"/>
        <v>2260.2821826490153</v>
      </c>
      <c r="G74" s="27">
        <f t="shared" si="46"/>
        <v>3992.8598036945004</v>
      </c>
      <c r="H74" s="27">
        <f t="shared" si="46"/>
        <v>6530.8484936588666</v>
      </c>
      <c r="I74" s="27">
        <f t="shared" si="46"/>
        <v>10197.413357891051</v>
      </c>
      <c r="J74" s="27">
        <f t="shared" si="46"/>
        <v>13259.150961917225</v>
      </c>
      <c r="K74" s="27">
        <f t="shared" si="46"/>
        <v>17434.799986981023</v>
      </c>
      <c r="L74" s="27">
        <f t="shared" si="46"/>
        <v>21350.535895442132</v>
      </c>
      <c r="M74" s="27">
        <f t="shared" si="46"/>
        <v>24804.824083066862</v>
      </c>
      <c r="N74" s="27">
        <f t="shared" si="46"/>
        <v>28356.919881832331</v>
      </c>
      <c r="O74" s="27">
        <f t="shared" si="46"/>
        <v>32079.600892917217</v>
      </c>
      <c r="P74" s="27">
        <f t="shared" si="46"/>
        <v>35041.596676824018</v>
      </c>
      <c r="Q74" s="27">
        <f t="shared" si="46"/>
        <v>35262.278934902504</v>
      </c>
      <c r="R74" s="27">
        <f t="shared" si="46"/>
        <v>35479.746901005245</v>
      </c>
      <c r="S74" s="27">
        <f t="shared" si="46"/>
        <v>35757.622680861743</v>
      </c>
      <c r="T74" s="27">
        <f t="shared" si="46"/>
        <v>36092.476155640325</v>
      </c>
      <c r="U74" s="27">
        <f t="shared" si="46"/>
        <v>36513.10882765182</v>
      </c>
      <c r="V74" s="27">
        <f t="shared" si="46"/>
        <v>36854.675399601081</v>
      </c>
      <c r="W74" s="27">
        <f t="shared" si="46"/>
        <v>37213.555355614881</v>
      </c>
      <c r="X74" s="27">
        <f t="shared" si="46"/>
        <v>37481.172346325482</v>
      </c>
      <c r="Y74" s="27">
        <f t="shared" si="46"/>
        <v>37707.513083983278</v>
      </c>
      <c r="Z74" s="27">
        <f t="shared" si="46"/>
        <v>37938.695616224104</v>
      </c>
      <c r="AA74" s="27">
        <f t="shared" si="46"/>
        <v>38180.487682113329</v>
      </c>
    </row>
    <row r="75" spans="1:29" x14ac:dyDescent="0.3">
      <c r="A75" s="8"/>
      <c r="B75" s="34"/>
      <c r="C75" s="31"/>
      <c r="D75" s="36"/>
      <c r="E75" s="31"/>
      <c r="F75" s="36"/>
      <c r="G75" s="31"/>
      <c r="H75" s="36"/>
      <c r="I75" s="31"/>
      <c r="J75" s="36"/>
      <c r="K75" s="31"/>
      <c r="L75" s="36"/>
      <c r="M75" s="31"/>
      <c r="N75" s="36"/>
      <c r="O75" s="31"/>
      <c r="P75" s="36"/>
      <c r="Q75" s="31"/>
      <c r="R75" s="36"/>
      <c r="S75" s="31"/>
      <c r="T75" s="36"/>
      <c r="U75" s="31"/>
      <c r="V75" s="36"/>
      <c r="W75" s="31"/>
      <c r="X75" s="36"/>
      <c r="Y75" s="31"/>
      <c r="Z75" s="36"/>
      <c r="AA75" s="31"/>
    </row>
    <row r="76" spans="1:29" ht="15" thickBot="1" x14ac:dyDescent="0.35">
      <c r="B76" s="16"/>
      <c r="C76" s="8"/>
      <c r="D76" s="8"/>
      <c r="E76" s="8"/>
      <c r="F76" s="8"/>
      <c r="G76" s="8"/>
      <c r="H76" s="8"/>
      <c r="I76" s="8"/>
      <c r="J76" s="8"/>
      <c r="K76" s="8"/>
      <c r="L76" s="8"/>
      <c r="M76" s="8"/>
      <c r="N76" s="8"/>
      <c r="O76" s="8"/>
      <c r="P76" s="8"/>
      <c r="Q76" s="8"/>
      <c r="R76" s="8"/>
      <c r="S76" s="8"/>
      <c r="T76" s="8"/>
      <c r="U76" s="8"/>
      <c r="V76" s="8"/>
      <c r="W76" s="8"/>
      <c r="X76" s="8"/>
      <c r="Y76" s="8"/>
      <c r="Z76" s="8"/>
      <c r="AA76" s="8"/>
      <c r="AB76" s="214"/>
    </row>
    <row r="77" spans="1:29" ht="16.2" thickBot="1" x14ac:dyDescent="0.35">
      <c r="A77" s="791" t="s">
        <v>12</v>
      </c>
      <c r="B77" s="17" t="s">
        <v>12</v>
      </c>
      <c r="C77" s="158">
        <f>C$4</f>
        <v>44197</v>
      </c>
      <c r="D77" s="158">
        <f t="shared" ref="D77:AA77" si="47">D$4</f>
        <v>44228</v>
      </c>
      <c r="E77" s="158">
        <f t="shared" si="47"/>
        <v>44256</v>
      </c>
      <c r="F77" s="158">
        <f t="shared" si="47"/>
        <v>44287</v>
      </c>
      <c r="G77" s="158">
        <f t="shared" si="47"/>
        <v>44317</v>
      </c>
      <c r="H77" s="158">
        <f t="shared" si="47"/>
        <v>44348</v>
      </c>
      <c r="I77" s="158">
        <f t="shared" si="47"/>
        <v>44378</v>
      </c>
      <c r="J77" s="158">
        <f t="shared" si="47"/>
        <v>44409</v>
      </c>
      <c r="K77" s="158">
        <f t="shared" si="47"/>
        <v>44440</v>
      </c>
      <c r="L77" s="158">
        <f t="shared" si="47"/>
        <v>44470</v>
      </c>
      <c r="M77" s="158">
        <f t="shared" si="47"/>
        <v>44501</v>
      </c>
      <c r="N77" s="158">
        <f t="shared" si="47"/>
        <v>44531</v>
      </c>
      <c r="O77" s="158">
        <f t="shared" si="47"/>
        <v>44562</v>
      </c>
      <c r="P77" s="158">
        <f t="shared" si="47"/>
        <v>44593</v>
      </c>
      <c r="Q77" s="158">
        <f t="shared" si="47"/>
        <v>44621</v>
      </c>
      <c r="R77" s="158">
        <f t="shared" si="47"/>
        <v>44652</v>
      </c>
      <c r="S77" s="158">
        <f t="shared" si="47"/>
        <v>44682</v>
      </c>
      <c r="T77" s="158">
        <f t="shared" si="47"/>
        <v>44713</v>
      </c>
      <c r="U77" s="158">
        <f t="shared" si="47"/>
        <v>44743</v>
      </c>
      <c r="V77" s="158">
        <f t="shared" si="47"/>
        <v>44774</v>
      </c>
      <c r="W77" s="158">
        <f t="shared" si="47"/>
        <v>44805</v>
      </c>
      <c r="X77" s="158">
        <f t="shared" si="47"/>
        <v>44835</v>
      </c>
      <c r="Y77" s="158">
        <f t="shared" si="47"/>
        <v>44866</v>
      </c>
      <c r="Z77" s="158">
        <f t="shared" si="47"/>
        <v>44896</v>
      </c>
      <c r="AA77" s="158">
        <f t="shared" si="47"/>
        <v>44927</v>
      </c>
      <c r="AC77" s="216" t="s">
        <v>190</v>
      </c>
    </row>
    <row r="78" spans="1:29" ht="15.75" customHeight="1" x14ac:dyDescent="0.3">
      <c r="A78" s="792"/>
      <c r="B78" s="13" t="str">
        <f>B59</f>
        <v>Air Comp</v>
      </c>
      <c r="C78" s="354">
        <f>'2M - SGS'!C78</f>
        <v>8.5109000000000004E-2</v>
      </c>
      <c r="D78" s="354">
        <f>'2M - SGS'!D78</f>
        <v>7.7715000000000006E-2</v>
      </c>
      <c r="E78" s="354">
        <f>'2M - SGS'!E78</f>
        <v>8.6136000000000004E-2</v>
      </c>
      <c r="F78" s="354">
        <f>'2M - SGS'!F78</f>
        <v>7.9796000000000006E-2</v>
      </c>
      <c r="G78" s="354">
        <f>'2M - SGS'!G78</f>
        <v>8.5334999999999994E-2</v>
      </c>
      <c r="H78" s="354">
        <f>'2M - SGS'!H78</f>
        <v>8.1994999999999998E-2</v>
      </c>
      <c r="I78" s="354">
        <f>'2M - SGS'!I78</f>
        <v>8.4098999999999993E-2</v>
      </c>
      <c r="J78" s="354">
        <f>'2M - SGS'!J78</f>
        <v>8.4198999999999996E-2</v>
      </c>
      <c r="K78" s="354">
        <f>'2M - SGS'!K78</f>
        <v>8.2512000000000002E-2</v>
      </c>
      <c r="L78" s="354">
        <f>'2M - SGS'!L78</f>
        <v>8.5277000000000006E-2</v>
      </c>
      <c r="M78" s="354">
        <f>'2M - SGS'!M78</f>
        <v>8.2588999999999996E-2</v>
      </c>
      <c r="N78" s="354">
        <f>'2M - SGS'!N78</f>
        <v>8.5237999999999994E-2</v>
      </c>
      <c r="O78" s="354">
        <f>'2M - SGS'!O78</f>
        <v>8.5109000000000004E-2</v>
      </c>
      <c r="P78" s="354">
        <f>'2M - SGS'!P78</f>
        <v>7.7715000000000006E-2</v>
      </c>
      <c r="Q78" s="354">
        <f>'2M - SGS'!Q78</f>
        <v>8.6136000000000004E-2</v>
      </c>
      <c r="R78" s="354">
        <f>'2M - SGS'!R78</f>
        <v>7.9796000000000006E-2</v>
      </c>
      <c r="S78" s="354">
        <f>'2M - SGS'!S78</f>
        <v>8.5334999999999994E-2</v>
      </c>
      <c r="T78" s="354">
        <f>'2M - SGS'!T78</f>
        <v>8.1994999999999998E-2</v>
      </c>
      <c r="U78" s="354">
        <f>'2M - SGS'!U78</f>
        <v>8.4098999999999993E-2</v>
      </c>
      <c r="V78" s="354">
        <f>'2M - SGS'!V78</f>
        <v>8.4198999999999996E-2</v>
      </c>
      <c r="W78" s="354">
        <f>'2M - SGS'!W78</f>
        <v>8.2512000000000002E-2</v>
      </c>
      <c r="X78" s="354">
        <f>'2M - SGS'!X78</f>
        <v>8.5277000000000006E-2</v>
      </c>
      <c r="Y78" s="354">
        <f>'2M - SGS'!Y78</f>
        <v>8.2588999999999996E-2</v>
      </c>
      <c r="Z78" s="354">
        <f>'2M - SGS'!Z78</f>
        <v>8.5237999999999994E-2</v>
      </c>
      <c r="AA78" s="354">
        <f>'2M - SGS'!AA78</f>
        <v>8.5109000000000004E-2</v>
      </c>
      <c r="AC78" s="232">
        <f t="shared" ref="AC78:AC90" si="48">SUM(C78:N78)</f>
        <v>1.0000000000000002</v>
      </c>
    </row>
    <row r="79" spans="1:29" ht="15.6" x14ac:dyDescent="0.3">
      <c r="A79" s="792"/>
      <c r="B79" s="13" t="str">
        <f t="shared" ref="B79:B90" si="49">B60</f>
        <v>Building Shell</v>
      </c>
      <c r="C79" s="354">
        <f>'2M - SGS'!C79</f>
        <v>0.107824</v>
      </c>
      <c r="D79" s="354">
        <f>'2M - SGS'!D79</f>
        <v>9.1051999999999994E-2</v>
      </c>
      <c r="E79" s="354">
        <f>'2M - SGS'!E79</f>
        <v>7.1135000000000004E-2</v>
      </c>
      <c r="F79" s="354">
        <f>'2M - SGS'!F79</f>
        <v>4.1179E-2</v>
      </c>
      <c r="G79" s="354">
        <f>'2M - SGS'!G79</f>
        <v>4.4423999999999998E-2</v>
      </c>
      <c r="H79" s="354">
        <f>'2M - SGS'!H79</f>
        <v>0.106128</v>
      </c>
      <c r="I79" s="354">
        <f>'2M - SGS'!I79</f>
        <v>0.14288100000000001</v>
      </c>
      <c r="J79" s="354">
        <f>'2M - SGS'!J79</f>
        <v>0.133494</v>
      </c>
      <c r="K79" s="354">
        <f>'2M - SGS'!K79</f>
        <v>5.781E-2</v>
      </c>
      <c r="L79" s="354">
        <f>'2M - SGS'!L79</f>
        <v>3.8018000000000003E-2</v>
      </c>
      <c r="M79" s="354">
        <f>'2M - SGS'!M79</f>
        <v>6.2103999999999999E-2</v>
      </c>
      <c r="N79" s="354">
        <f>'2M - SGS'!N79</f>
        <v>0.10395</v>
      </c>
      <c r="O79" s="354">
        <f>'2M - SGS'!O79</f>
        <v>0.107824</v>
      </c>
      <c r="P79" s="354">
        <f>'2M - SGS'!P79</f>
        <v>9.1051999999999994E-2</v>
      </c>
      <c r="Q79" s="354">
        <f>'2M - SGS'!Q79</f>
        <v>7.1135000000000004E-2</v>
      </c>
      <c r="R79" s="354">
        <f>'2M - SGS'!R79</f>
        <v>4.1179E-2</v>
      </c>
      <c r="S79" s="354">
        <f>'2M - SGS'!S79</f>
        <v>4.4423999999999998E-2</v>
      </c>
      <c r="T79" s="354">
        <f>'2M - SGS'!T79</f>
        <v>0.106128</v>
      </c>
      <c r="U79" s="354">
        <f>'2M - SGS'!U79</f>
        <v>0.14288100000000001</v>
      </c>
      <c r="V79" s="354">
        <f>'2M - SGS'!V79</f>
        <v>0.133494</v>
      </c>
      <c r="W79" s="354">
        <f>'2M - SGS'!W79</f>
        <v>5.781E-2</v>
      </c>
      <c r="X79" s="354">
        <f>'2M - SGS'!X79</f>
        <v>3.8018000000000003E-2</v>
      </c>
      <c r="Y79" s="354">
        <f>'2M - SGS'!Y79</f>
        <v>6.2103999999999999E-2</v>
      </c>
      <c r="Z79" s="354">
        <f>'2M - SGS'!Z79</f>
        <v>0.10395</v>
      </c>
      <c r="AA79" s="354">
        <f>'2M - SGS'!AA79</f>
        <v>0.107824</v>
      </c>
      <c r="AC79" s="232">
        <f t="shared" si="48"/>
        <v>0.99999900000000008</v>
      </c>
    </row>
    <row r="80" spans="1:29" ht="15.6" x14ac:dyDescent="0.3">
      <c r="A80" s="792"/>
      <c r="B80" s="13" t="str">
        <f t="shared" si="49"/>
        <v>Cooking</v>
      </c>
      <c r="C80" s="354">
        <f>'2M - SGS'!C80</f>
        <v>8.6096000000000006E-2</v>
      </c>
      <c r="D80" s="354">
        <f>'2M - SGS'!D80</f>
        <v>7.8608999999999998E-2</v>
      </c>
      <c r="E80" s="354">
        <f>'2M - SGS'!E80</f>
        <v>8.1547999999999995E-2</v>
      </c>
      <c r="F80" s="354">
        <f>'2M - SGS'!F80</f>
        <v>7.2947999999999999E-2</v>
      </c>
      <c r="G80" s="354">
        <f>'2M - SGS'!G80</f>
        <v>8.6277000000000006E-2</v>
      </c>
      <c r="H80" s="354">
        <f>'2M - SGS'!H80</f>
        <v>8.3294000000000007E-2</v>
      </c>
      <c r="I80" s="354">
        <f>'2M - SGS'!I80</f>
        <v>8.5859000000000005E-2</v>
      </c>
      <c r="J80" s="354">
        <f>'2M - SGS'!J80</f>
        <v>8.5885000000000003E-2</v>
      </c>
      <c r="K80" s="354">
        <f>'2M - SGS'!K80</f>
        <v>8.3474999999999994E-2</v>
      </c>
      <c r="L80" s="354">
        <f>'2M - SGS'!L80</f>
        <v>8.6262000000000005E-2</v>
      </c>
      <c r="M80" s="354">
        <f>'2M - SGS'!M80</f>
        <v>8.3496000000000001E-2</v>
      </c>
      <c r="N80" s="354">
        <f>'2M - SGS'!N80</f>
        <v>8.6250999999999994E-2</v>
      </c>
      <c r="O80" s="354">
        <f>'2M - SGS'!O80</f>
        <v>8.6096000000000006E-2</v>
      </c>
      <c r="P80" s="354">
        <f>'2M - SGS'!P80</f>
        <v>7.8608999999999998E-2</v>
      </c>
      <c r="Q80" s="354">
        <f>'2M - SGS'!Q80</f>
        <v>8.1547999999999995E-2</v>
      </c>
      <c r="R80" s="354">
        <f>'2M - SGS'!R80</f>
        <v>7.2947999999999999E-2</v>
      </c>
      <c r="S80" s="354">
        <f>'2M - SGS'!S80</f>
        <v>8.6277000000000006E-2</v>
      </c>
      <c r="T80" s="354">
        <f>'2M - SGS'!T80</f>
        <v>8.3294000000000007E-2</v>
      </c>
      <c r="U80" s="354">
        <f>'2M - SGS'!U80</f>
        <v>8.5859000000000005E-2</v>
      </c>
      <c r="V80" s="354">
        <f>'2M - SGS'!V80</f>
        <v>8.5885000000000003E-2</v>
      </c>
      <c r="W80" s="354">
        <f>'2M - SGS'!W80</f>
        <v>8.3474999999999994E-2</v>
      </c>
      <c r="X80" s="354">
        <f>'2M - SGS'!X80</f>
        <v>8.6262000000000005E-2</v>
      </c>
      <c r="Y80" s="354">
        <f>'2M - SGS'!Y80</f>
        <v>8.3496000000000001E-2</v>
      </c>
      <c r="Z80" s="354">
        <f>'2M - SGS'!Z80</f>
        <v>8.6250999999999994E-2</v>
      </c>
      <c r="AA80" s="354">
        <f>'2M - SGS'!AA80</f>
        <v>8.6096000000000006E-2</v>
      </c>
      <c r="AC80" s="232">
        <f t="shared" si="48"/>
        <v>0.99999999999999989</v>
      </c>
    </row>
    <row r="81" spans="1:29" ht="15.6" x14ac:dyDescent="0.3">
      <c r="A81" s="792"/>
      <c r="B81" s="13" t="str">
        <f t="shared" si="49"/>
        <v>Cooling</v>
      </c>
      <c r="C81" s="354">
        <f>'2M - SGS'!C81</f>
        <v>6.0000000000000002E-6</v>
      </c>
      <c r="D81" s="354">
        <f>'2M - SGS'!D81</f>
        <v>2.4699999999999999E-4</v>
      </c>
      <c r="E81" s="354">
        <f>'2M - SGS'!E81</f>
        <v>7.2360000000000002E-3</v>
      </c>
      <c r="F81" s="354">
        <f>'2M - SGS'!F81</f>
        <v>2.1690999999999998E-2</v>
      </c>
      <c r="G81" s="354">
        <f>'2M - SGS'!G81</f>
        <v>6.2979999999999994E-2</v>
      </c>
      <c r="H81" s="354">
        <f>'2M - SGS'!H81</f>
        <v>0.21317</v>
      </c>
      <c r="I81" s="354">
        <f>'2M - SGS'!I81</f>
        <v>0.29002899999999998</v>
      </c>
      <c r="J81" s="354">
        <f>'2M - SGS'!J81</f>
        <v>0.270206</v>
      </c>
      <c r="K81" s="354">
        <f>'2M - SGS'!K81</f>
        <v>0.108695</v>
      </c>
      <c r="L81" s="354">
        <f>'2M - SGS'!L81</f>
        <v>1.9643000000000001E-2</v>
      </c>
      <c r="M81" s="354">
        <f>'2M - SGS'!M81</f>
        <v>6.0299999999999998E-3</v>
      </c>
      <c r="N81" s="354">
        <f>'2M - SGS'!N81</f>
        <v>6.3999999999999997E-5</v>
      </c>
      <c r="O81" s="354">
        <f>'2M - SGS'!O81</f>
        <v>6.0000000000000002E-6</v>
      </c>
      <c r="P81" s="354">
        <f>'2M - SGS'!P81</f>
        <v>2.4699999999999999E-4</v>
      </c>
      <c r="Q81" s="354">
        <f>'2M - SGS'!Q81</f>
        <v>7.2360000000000002E-3</v>
      </c>
      <c r="R81" s="354">
        <f>'2M - SGS'!R81</f>
        <v>2.1690999999999998E-2</v>
      </c>
      <c r="S81" s="354">
        <f>'2M - SGS'!S81</f>
        <v>6.2979999999999994E-2</v>
      </c>
      <c r="T81" s="354">
        <f>'2M - SGS'!T81</f>
        <v>0.21317</v>
      </c>
      <c r="U81" s="354">
        <f>'2M - SGS'!U81</f>
        <v>0.29002899999999998</v>
      </c>
      <c r="V81" s="354">
        <f>'2M - SGS'!V81</f>
        <v>0.270206</v>
      </c>
      <c r="W81" s="354">
        <f>'2M - SGS'!W81</f>
        <v>0.108695</v>
      </c>
      <c r="X81" s="354">
        <f>'2M - SGS'!X81</f>
        <v>1.9643000000000001E-2</v>
      </c>
      <c r="Y81" s="354">
        <f>'2M - SGS'!Y81</f>
        <v>6.0299999999999998E-3</v>
      </c>
      <c r="Z81" s="354">
        <f>'2M - SGS'!Z81</f>
        <v>6.3999999999999997E-5</v>
      </c>
      <c r="AA81" s="354">
        <f>'2M - SGS'!AA81</f>
        <v>6.0000000000000002E-6</v>
      </c>
      <c r="AC81" s="232">
        <f t="shared" si="48"/>
        <v>0.9999969999999998</v>
      </c>
    </row>
    <row r="82" spans="1:29" ht="15.6" x14ac:dyDescent="0.3">
      <c r="A82" s="792"/>
      <c r="B82" s="13" t="str">
        <f t="shared" si="49"/>
        <v>Ext Lighting</v>
      </c>
      <c r="C82" s="354">
        <f>'2M - SGS'!C82</f>
        <v>0.106265</v>
      </c>
      <c r="D82" s="354">
        <f>'2M - SGS'!D82</f>
        <v>8.2161999999999999E-2</v>
      </c>
      <c r="E82" s="354">
        <f>'2M - SGS'!E82</f>
        <v>7.0887000000000006E-2</v>
      </c>
      <c r="F82" s="354">
        <f>'2M - SGS'!F82</f>
        <v>6.8145999999999998E-2</v>
      </c>
      <c r="G82" s="354">
        <f>'2M - SGS'!G82</f>
        <v>8.1852999999999995E-2</v>
      </c>
      <c r="H82" s="354">
        <f>'2M - SGS'!H82</f>
        <v>6.7163E-2</v>
      </c>
      <c r="I82" s="354">
        <f>'2M - SGS'!I82</f>
        <v>8.6751999999999996E-2</v>
      </c>
      <c r="J82" s="354">
        <f>'2M - SGS'!J82</f>
        <v>6.9401000000000004E-2</v>
      </c>
      <c r="K82" s="354">
        <f>'2M - SGS'!K82</f>
        <v>8.2907999999999996E-2</v>
      </c>
      <c r="L82" s="354">
        <f>'2M - SGS'!L82</f>
        <v>0.100507</v>
      </c>
      <c r="M82" s="354">
        <f>'2M - SGS'!M82</f>
        <v>8.7251999999999996E-2</v>
      </c>
      <c r="N82" s="354">
        <f>'2M - SGS'!N82</f>
        <v>9.6703999999999998E-2</v>
      </c>
      <c r="O82" s="354">
        <f>'2M - SGS'!O82</f>
        <v>0.106265</v>
      </c>
      <c r="P82" s="354">
        <f>'2M - SGS'!P82</f>
        <v>8.2161999999999999E-2</v>
      </c>
      <c r="Q82" s="354">
        <f>'2M - SGS'!Q82</f>
        <v>7.0887000000000006E-2</v>
      </c>
      <c r="R82" s="354">
        <f>'2M - SGS'!R82</f>
        <v>6.8145999999999998E-2</v>
      </c>
      <c r="S82" s="354">
        <f>'2M - SGS'!S82</f>
        <v>8.1852999999999995E-2</v>
      </c>
      <c r="T82" s="354">
        <f>'2M - SGS'!T82</f>
        <v>6.7163E-2</v>
      </c>
      <c r="U82" s="354">
        <f>'2M - SGS'!U82</f>
        <v>8.6751999999999996E-2</v>
      </c>
      <c r="V82" s="354">
        <f>'2M - SGS'!V82</f>
        <v>6.9401000000000004E-2</v>
      </c>
      <c r="W82" s="354">
        <f>'2M - SGS'!W82</f>
        <v>8.2907999999999996E-2</v>
      </c>
      <c r="X82" s="354">
        <f>'2M - SGS'!X82</f>
        <v>0.100507</v>
      </c>
      <c r="Y82" s="354">
        <f>'2M - SGS'!Y82</f>
        <v>8.7251999999999996E-2</v>
      </c>
      <c r="Z82" s="354">
        <f>'2M - SGS'!Z82</f>
        <v>9.6703999999999998E-2</v>
      </c>
      <c r="AA82" s="354">
        <f>'2M - SGS'!AA82</f>
        <v>0.106265</v>
      </c>
      <c r="AC82" s="232">
        <f t="shared" si="48"/>
        <v>1</v>
      </c>
    </row>
    <row r="83" spans="1:29" ht="15.6" x14ac:dyDescent="0.3">
      <c r="A83" s="792"/>
      <c r="B83" s="13" t="str">
        <f t="shared" si="49"/>
        <v>Heating</v>
      </c>
      <c r="C83" s="354">
        <f>'2M - SGS'!C83</f>
        <v>0.210397</v>
      </c>
      <c r="D83" s="354">
        <f>'2M - SGS'!D83</f>
        <v>0.17743600000000001</v>
      </c>
      <c r="E83" s="354">
        <f>'2M - SGS'!E83</f>
        <v>0.13192400000000001</v>
      </c>
      <c r="F83" s="354">
        <f>'2M - SGS'!F83</f>
        <v>5.9718E-2</v>
      </c>
      <c r="G83" s="354">
        <f>'2M - SGS'!G83</f>
        <v>2.6769000000000001E-2</v>
      </c>
      <c r="H83" s="354">
        <f>'2M - SGS'!H83</f>
        <v>4.2950000000000002E-3</v>
      </c>
      <c r="I83" s="354">
        <f>'2M - SGS'!I83</f>
        <v>2.895E-3</v>
      </c>
      <c r="J83" s="354">
        <f>'2M - SGS'!J83</f>
        <v>3.4320000000000002E-3</v>
      </c>
      <c r="K83" s="354">
        <f>'2M - SGS'!K83</f>
        <v>9.4020000000000006E-3</v>
      </c>
      <c r="L83" s="354">
        <f>'2M - SGS'!L83</f>
        <v>5.5496999999999998E-2</v>
      </c>
      <c r="M83" s="354">
        <f>'2M - SGS'!M83</f>
        <v>0.115452</v>
      </c>
      <c r="N83" s="354">
        <f>'2M - SGS'!N83</f>
        <v>0.20278099999999999</v>
      </c>
      <c r="O83" s="354">
        <f>'2M - SGS'!O83</f>
        <v>0.210397</v>
      </c>
      <c r="P83" s="354">
        <f>'2M - SGS'!P83</f>
        <v>0.17743600000000001</v>
      </c>
      <c r="Q83" s="354">
        <f>'2M - SGS'!Q83</f>
        <v>0.13192400000000001</v>
      </c>
      <c r="R83" s="354">
        <f>'2M - SGS'!R83</f>
        <v>5.9718E-2</v>
      </c>
      <c r="S83" s="354">
        <f>'2M - SGS'!S83</f>
        <v>2.6769000000000001E-2</v>
      </c>
      <c r="T83" s="354">
        <f>'2M - SGS'!T83</f>
        <v>4.2950000000000002E-3</v>
      </c>
      <c r="U83" s="354">
        <f>'2M - SGS'!U83</f>
        <v>2.895E-3</v>
      </c>
      <c r="V83" s="354">
        <f>'2M - SGS'!V83</f>
        <v>3.4320000000000002E-3</v>
      </c>
      <c r="W83" s="354">
        <f>'2M - SGS'!W83</f>
        <v>9.4020000000000006E-3</v>
      </c>
      <c r="X83" s="354">
        <f>'2M - SGS'!X83</f>
        <v>5.5496999999999998E-2</v>
      </c>
      <c r="Y83" s="354">
        <f>'2M - SGS'!Y83</f>
        <v>0.115452</v>
      </c>
      <c r="Z83" s="354">
        <f>'2M - SGS'!Z83</f>
        <v>0.20278099999999999</v>
      </c>
      <c r="AA83" s="354">
        <f>'2M - SGS'!AA83</f>
        <v>0.210397</v>
      </c>
      <c r="AC83" s="232">
        <f t="shared" si="48"/>
        <v>0.99999800000000016</v>
      </c>
    </row>
    <row r="84" spans="1:29" ht="15.6" x14ac:dyDescent="0.3">
      <c r="A84" s="792"/>
      <c r="B84" s="13" t="str">
        <f t="shared" si="49"/>
        <v>HVAC</v>
      </c>
      <c r="C84" s="354">
        <f>'2M - SGS'!C84</f>
        <v>0.107824</v>
      </c>
      <c r="D84" s="354">
        <f>'2M - SGS'!D84</f>
        <v>9.1051999999999994E-2</v>
      </c>
      <c r="E84" s="354">
        <f>'2M - SGS'!E84</f>
        <v>7.1135000000000004E-2</v>
      </c>
      <c r="F84" s="354">
        <f>'2M - SGS'!F84</f>
        <v>4.1179E-2</v>
      </c>
      <c r="G84" s="354">
        <f>'2M - SGS'!G84</f>
        <v>4.4423999999999998E-2</v>
      </c>
      <c r="H84" s="354">
        <f>'2M - SGS'!H84</f>
        <v>0.106128</v>
      </c>
      <c r="I84" s="354">
        <f>'2M - SGS'!I84</f>
        <v>0.14288100000000001</v>
      </c>
      <c r="J84" s="354">
        <f>'2M - SGS'!J84</f>
        <v>0.133494</v>
      </c>
      <c r="K84" s="354">
        <f>'2M - SGS'!K84</f>
        <v>5.781E-2</v>
      </c>
      <c r="L84" s="354">
        <f>'2M - SGS'!L84</f>
        <v>3.8018000000000003E-2</v>
      </c>
      <c r="M84" s="354">
        <f>'2M - SGS'!M84</f>
        <v>6.2103999999999999E-2</v>
      </c>
      <c r="N84" s="354">
        <f>'2M - SGS'!N84</f>
        <v>0.10395</v>
      </c>
      <c r="O84" s="354">
        <f>'2M - SGS'!O84</f>
        <v>0.107824</v>
      </c>
      <c r="P84" s="354">
        <f>'2M - SGS'!P84</f>
        <v>9.1051999999999994E-2</v>
      </c>
      <c r="Q84" s="354">
        <f>'2M - SGS'!Q84</f>
        <v>7.1135000000000004E-2</v>
      </c>
      <c r="R84" s="354">
        <f>'2M - SGS'!R84</f>
        <v>4.1179E-2</v>
      </c>
      <c r="S84" s="354">
        <f>'2M - SGS'!S84</f>
        <v>4.4423999999999998E-2</v>
      </c>
      <c r="T84" s="354">
        <f>'2M - SGS'!T84</f>
        <v>0.106128</v>
      </c>
      <c r="U84" s="354">
        <f>'2M - SGS'!U84</f>
        <v>0.14288100000000001</v>
      </c>
      <c r="V84" s="354">
        <f>'2M - SGS'!V84</f>
        <v>0.133494</v>
      </c>
      <c r="W84" s="354">
        <f>'2M - SGS'!W84</f>
        <v>5.781E-2</v>
      </c>
      <c r="X84" s="354">
        <f>'2M - SGS'!X84</f>
        <v>3.8018000000000003E-2</v>
      </c>
      <c r="Y84" s="354">
        <f>'2M - SGS'!Y84</f>
        <v>6.2103999999999999E-2</v>
      </c>
      <c r="Z84" s="354">
        <f>'2M - SGS'!Z84</f>
        <v>0.10395</v>
      </c>
      <c r="AA84" s="354">
        <f>'2M - SGS'!AA84</f>
        <v>0.107824</v>
      </c>
      <c r="AC84" s="232">
        <f t="shared" si="48"/>
        <v>0.99999900000000008</v>
      </c>
    </row>
    <row r="85" spans="1:29" ht="15.6" x14ac:dyDescent="0.3">
      <c r="A85" s="792"/>
      <c r="B85" s="13" t="str">
        <f t="shared" si="49"/>
        <v>Lighting</v>
      </c>
      <c r="C85" s="354">
        <f>'2M - SGS'!C85</f>
        <v>9.3563999999999994E-2</v>
      </c>
      <c r="D85" s="354">
        <f>'2M - SGS'!D85</f>
        <v>7.2162000000000004E-2</v>
      </c>
      <c r="E85" s="354">
        <f>'2M - SGS'!E85</f>
        <v>7.8372999999999998E-2</v>
      </c>
      <c r="F85" s="354">
        <f>'2M - SGS'!F85</f>
        <v>7.6534000000000005E-2</v>
      </c>
      <c r="G85" s="354">
        <f>'2M - SGS'!G85</f>
        <v>9.4246999999999997E-2</v>
      </c>
      <c r="H85" s="354">
        <f>'2M - SGS'!H85</f>
        <v>7.5599E-2</v>
      </c>
      <c r="I85" s="354">
        <f>'2M - SGS'!I85</f>
        <v>9.6199999999999994E-2</v>
      </c>
      <c r="J85" s="354">
        <f>'2M - SGS'!J85</f>
        <v>7.7077999999999994E-2</v>
      </c>
      <c r="K85" s="354">
        <f>'2M - SGS'!K85</f>
        <v>8.1374000000000002E-2</v>
      </c>
      <c r="L85" s="354">
        <f>'2M - SGS'!L85</f>
        <v>9.4072000000000003E-2</v>
      </c>
      <c r="M85" s="354">
        <f>'2M - SGS'!M85</f>
        <v>7.6706999999999997E-2</v>
      </c>
      <c r="N85" s="354">
        <f>'2M - SGS'!N85</f>
        <v>8.4089999999999998E-2</v>
      </c>
      <c r="O85" s="354">
        <f>'2M - SGS'!O85</f>
        <v>9.3563999999999994E-2</v>
      </c>
      <c r="P85" s="354">
        <f>'2M - SGS'!P85</f>
        <v>7.2162000000000004E-2</v>
      </c>
      <c r="Q85" s="354">
        <f>'2M - SGS'!Q85</f>
        <v>7.8372999999999998E-2</v>
      </c>
      <c r="R85" s="354">
        <f>'2M - SGS'!R85</f>
        <v>7.6534000000000005E-2</v>
      </c>
      <c r="S85" s="354">
        <f>'2M - SGS'!S85</f>
        <v>9.4246999999999997E-2</v>
      </c>
      <c r="T85" s="354">
        <f>'2M - SGS'!T85</f>
        <v>7.5599E-2</v>
      </c>
      <c r="U85" s="354">
        <f>'2M - SGS'!U85</f>
        <v>9.6199999999999994E-2</v>
      </c>
      <c r="V85" s="354">
        <f>'2M - SGS'!V85</f>
        <v>7.7077999999999994E-2</v>
      </c>
      <c r="W85" s="354">
        <f>'2M - SGS'!W85</f>
        <v>8.1374000000000002E-2</v>
      </c>
      <c r="X85" s="354">
        <f>'2M - SGS'!X85</f>
        <v>9.4072000000000003E-2</v>
      </c>
      <c r="Y85" s="354">
        <f>'2M - SGS'!Y85</f>
        <v>7.6706999999999997E-2</v>
      </c>
      <c r="Z85" s="354">
        <f>'2M - SGS'!Z85</f>
        <v>8.4089999999999998E-2</v>
      </c>
      <c r="AA85" s="354">
        <f>'2M - SGS'!AA85</f>
        <v>9.3563999999999994E-2</v>
      </c>
      <c r="AC85" s="232">
        <f t="shared" si="48"/>
        <v>1</v>
      </c>
    </row>
    <row r="86" spans="1:29" ht="15.6" x14ac:dyDescent="0.3">
      <c r="A86" s="792"/>
      <c r="B86" s="13" t="str">
        <f t="shared" si="49"/>
        <v>Miscellaneous</v>
      </c>
      <c r="C86" s="354">
        <f>'2M - SGS'!C86</f>
        <v>8.5109000000000004E-2</v>
      </c>
      <c r="D86" s="354">
        <f>'2M - SGS'!D86</f>
        <v>7.7715000000000006E-2</v>
      </c>
      <c r="E86" s="354">
        <f>'2M - SGS'!E86</f>
        <v>8.6136000000000004E-2</v>
      </c>
      <c r="F86" s="354">
        <f>'2M - SGS'!F86</f>
        <v>7.9796000000000006E-2</v>
      </c>
      <c r="G86" s="354">
        <f>'2M - SGS'!G86</f>
        <v>8.5334999999999994E-2</v>
      </c>
      <c r="H86" s="354">
        <f>'2M - SGS'!H86</f>
        <v>8.1994999999999998E-2</v>
      </c>
      <c r="I86" s="354">
        <f>'2M - SGS'!I86</f>
        <v>8.4098999999999993E-2</v>
      </c>
      <c r="J86" s="354">
        <f>'2M - SGS'!J86</f>
        <v>8.4198999999999996E-2</v>
      </c>
      <c r="K86" s="354">
        <f>'2M - SGS'!K86</f>
        <v>8.2512000000000002E-2</v>
      </c>
      <c r="L86" s="354">
        <f>'2M - SGS'!L86</f>
        <v>8.5277000000000006E-2</v>
      </c>
      <c r="M86" s="354">
        <f>'2M - SGS'!M86</f>
        <v>8.2588999999999996E-2</v>
      </c>
      <c r="N86" s="354">
        <f>'2M - SGS'!N86</f>
        <v>8.5237999999999994E-2</v>
      </c>
      <c r="O86" s="354">
        <f>'2M - SGS'!O86</f>
        <v>8.5109000000000004E-2</v>
      </c>
      <c r="P86" s="354">
        <f>'2M - SGS'!P86</f>
        <v>7.7715000000000006E-2</v>
      </c>
      <c r="Q86" s="354">
        <f>'2M - SGS'!Q86</f>
        <v>8.6136000000000004E-2</v>
      </c>
      <c r="R86" s="354">
        <f>'2M - SGS'!R86</f>
        <v>7.9796000000000006E-2</v>
      </c>
      <c r="S86" s="354">
        <f>'2M - SGS'!S86</f>
        <v>8.5334999999999994E-2</v>
      </c>
      <c r="T86" s="354">
        <f>'2M - SGS'!T86</f>
        <v>8.1994999999999998E-2</v>
      </c>
      <c r="U86" s="354">
        <f>'2M - SGS'!U86</f>
        <v>8.4098999999999993E-2</v>
      </c>
      <c r="V86" s="354">
        <f>'2M - SGS'!V86</f>
        <v>8.4198999999999996E-2</v>
      </c>
      <c r="W86" s="354">
        <f>'2M - SGS'!W86</f>
        <v>8.2512000000000002E-2</v>
      </c>
      <c r="X86" s="354">
        <f>'2M - SGS'!X86</f>
        <v>8.5277000000000006E-2</v>
      </c>
      <c r="Y86" s="354">
        <f>'2M - SGS'!Y86</f>
        <v>8.2588999999999996E-2</v>
      </c>
      <c r="Z86" s="354">
        <f>'2M - SGS'!Z86</f>
        <v>8.5237999999999994E-2</v>
      </c>
      <c r="AA86" s="354">
        <f>'2M - SGS'!AA86</f>
        <v>8.5109000000000004E-2</v>
      </c>
      <c r="AC86" s="232">
        <f t="shared" si="48"/>
        <v>1.0000000000000002</v>
      </c>
    </row>
    <row r="87" spans="1:29" ht="15.6" x14ac:dyDescent="0.3">
      <c r="A87" s="792"/>
      <c r="B87" s="13" t="str">
        <f t="shared" si="49"/>
        <v>Motors</v>
      </c>
      <c r="C87" s="354">
        <f>'2M - SGS'!C87</f>
        <v>8.5109000000000004E-2</v>
      </c>
      <c r="D87" s="354">
        <f>'2M - SGS'!D87</f>
        <v>7.7715000000000006E-2</v>
      </c>
      <c r="E87" s="354">
        <f>'2M - SGS'!E87</f>
        <v>8.6136000000000004E-2</v>
      </c>
      <c r="F87" s="354">
        <f>'2M - SGS'!F87</f>
        <v>7.9796000000000006E-2</v>
      </c>
      <c r="G87" s="354">
        <f>'2M - SGS'!G87</f>
        <v>8.5334999999999994E-2</v>
      </c>
      <c r="H87" s="354">
        <f>'2M - SGS'!H87</f>
        <v>8.1994999999999998E-2</v>
      </c>
      <c r="I87" s="354">
        <f>'2M - SGS'!I87</f>
        <v>8.4098999999999993E-2</v>
      </c>
      <c r="J87" s="354">
        <f>'2M - SGS'!J87</f>
        <v>8.4198999999999996E-2</v>
      </c>
      <c r="K87" s="354">
        <f>'2M - SGS'!K87</f>
        <v>8.2512000000000002E-2</v>
      </c>
      <c r="L87" s="354">
        <f>'2M - SGS'!L87</f>
        <v>8.5277000000000006E-2</v>
      </c>
      <c r="M87" s="354">
        <f>'2M - SGS'!M87</f>
        <v>8.2588999999999996E-2</v>
      </c>
      <c r="N87" s="354">
        <f>'2M - SGS'!N87</f>
        <v>8.5237999999999994E-2</v>
      </c>
      <c r="O87" s="354">
        <f>'2M - SGS'!O87</f>
        <v>8.5109000000000004E-2</v>
      </c>
      <c r="P87" s="354">
        <f>'2M - SGS'!P87</f>
        <v>7.7715000000000006E-2</v>
      </c>
      <c r="Q87" s="354">
        <f>'2M - SGS'!Q87</f>
        <v>8.6136000000000004E-2</v>
      </c>
      <c r="R87" s="354">
        <f>'2M - SGS'!R87</f>
        <v>7.9796000000000006E-2</v>
      </c>
      <c r="S87" s="354">
        <f>'2M - SGS'!S87</f>
        <v>8.5334999999999994E-2</v>
      </c>
      <c r="T87" s="354">
        <f>'2M - SGS'!T87</f>
        <v>8.1994999999999998E-2</v>
      </c>
      <c r="U87" s="354">
        <f>'2M - SGS'!U87</f>
        <v>8.4098999999999993E-2</v>
      </c>
      <c r="V87" s="354">
        <f>'2M - SGS'!V87</f>
        <v>8.4198999999999996E-2</v>
      </c>
      <c r="W87" s="354">
        <f>'2M - SGS'!W87</f>
        <v>8.2512000000000002E-2</v>
      </c>
      <c r="X87" s="354">
        <f>'2M - SGS'!X87</f>
        <v>8.5277000000000006E-2</v>
      </c>
      <c r="Y87" s="354">
        <f>'2M - SGS'!Y87</f>
        <v>8.2588999999999996E-2</v>
      </c>
      <c r="Z87" s="354">
        <f>'2M - SGS'!Z87</f>
        <v>8.5237999999999994E-2</v>
      </c>
      <c r="AA87" s="354">
        <f>'2M - SGS'!AA87</f>
        <v>8.5109000000000004E-2</v>
      </c>
      <c r="AC87" s="232">
        <f t="shared" si="48"/>
        <v>1.0000000000000002</v>
      </c>
    </row>
    <row r="88" spans="1:29" ht="15.6" x14ac:dyDescent="0.3">
      <c r="A88" s="792"/>
      <c r="B88" s="13" t="str">
        <f t="shared" si="49"/>
        <v>Process</v>
      </c>
      <c r="C88" s="354">
        <f>'2M - SGS'!C88</f>
        <v>8.5109000000000004E-2</v>
      </c>
      <c r="D88" s="354">
        <f>'2M - SGS'!D88</f>
        <v>7.7715000000000006E-2</v>
      </c>
      <c r="E88" s="354">
        <f>'2M - SGS'!E88</f>
        <v>8.6136000000000004E-2</v>
      </c>
      <c r="F88" s="354">
        <f>'2M - SGS'!F88</f>
        <v>7.9796000000000006E-2</v>
      </c>
      <c r="G88" s="354">
        <f>'2M - SGS'!G88</f>
        <v>8.5334999999999994E-2</v>
      </c>
      <c r="H88" s="354">
        <f>'2M - SGS'!H88</f>
        <v>8.1994999999999998E-2</v>
      </c>
      <c r="I88" s="354">
        <f>'2M - SGS'!I88</f>
        <v>8.4098999999999993E-2</v>
      </c>
      <c r="J88" s="354">
        <f>'2M - SGS'!J88</f>
        <v>8.4198999999999996E-2</v>
      </c>
      <c r="K88" s="354">
        <f>'2M - SGS'!K88</f>
        <v>8.2512000000000002E-2</v>
      </c>
      <c r="L88" s="354">
        <f>'2M - SGS'!L88</f>
        <v>8.5277000000000006E-2</v>
      </c>
      <c r="M88" s="354">
        <f>'2M - SGS'!M88</f>
        <v>8.2588999999999996E-2</v>
      </c>
      <c r="N88" s="354">
        <f>'2M - SGS'!N88</f>
        <v>8.5237999999999994E-2</v>
      </c>
      <c r="O88" s="354">
        <f>'2M - SGS'!O88</f>
        <v>8.5109000000000004E-2</v>
      </c>
      <c r="P88" s="354">
        <f>'2M - SGS'!P88</f>
        <v>7.7715000000000006E-2</v>
      </c>
      <c r="Q88" s="354">
        <f>'2M - SGS'!Q88</f>
        <v>8.6136000000000004E-2</v>
      </c>
      <c r="R88" s="354">
        <f>'2M - SGS'!R88</f>
        <v>7.9796000000000006E-2</v>
      </c>
      <c r="S88" s="354">
        <f>'2M - SGS'!S88</f>
        <v>8.5334999999999994E-2</v>
      </c>
      <c r="T88" s="354">
        <f>'2M - SGS'!T88</f>
        <v>8.1994999999999998E-2</v>
      </c>
      <c r="U88" s="354">
        <f>'2M - SGS'!U88</f>
        <v>8.4098999999999993E-2</v>
      </c>
      <c r="V88" s="354">
        <f>'2M - SGS'!V88</f>
        <v>8.4198999999999996E-2</v>
      </c>
      <c r="W88" s="354">
        <f>'2M - SGS'!W88</f>
        <v>8.2512000000000002E-2</v>
      </c>
      <c r="X88" s="354">
        <f>'2M - SGS'!X88</f>
        <v>8.5277000000000006E-2</v>
      </c>
      <c r="Y88" s="354">
        <f>'2M - SGS'!Y88</f>
        <v>8.2588999999999996E-2</v>
      </c>
      <c r="Z88" s="354">
        <f>'2M - SGS'!Z88</f>
        <v>8.5237999999999994E-2</v>
      </c>
      <c r="AA88" s="354">
        <f>'2M - SGS'!AA88</f>
        <v>8.5109000000000004E-2</v>
      </c>
      <c r="AC88" s="232">
        <f t="shared" si="48"/>
        <v>1.0000000000000002</v>
      </c>
    </row>
    <row r="89" spans="1:29" ht="15.6" x14ac:dyDescent="0.3">
      <c r="A89" s="792"/>
      <c r="B89" s="13" t="str">
        <f t="shared" si="49"/>
        <v>Refrigeration</v>
      </c>
      <c r="C89" s="354">
        <f>'2M - SGS'!C89</f>
        <v>8.3486000000000005E-2</v>
      </c>
      <c r="D89" s="354">
        <f>'2M - SGS'!D89</f>
        <v>7.6158000000000003E-2</v>
      </c>
      <c r="E89" s="354">
        <f>'2M - SGS'!E89</f>
        <v>8.3346000000000003E-2</v>
      </c>
      <c r="F89" s="354">
        <f>'2M - SGS'!F89</f>
        <v>8.0782999999999994E-2</v>
      </c>
      <c r="G89" s="354">
        <f>'2M - SGS'!G89</f>
        <v>8.5133E-2</v>
      </c>
      <c r="H89" s="354">
        <f>'2M - SGS'!H89</f>
        <v>8.4294999999999995E-2</v>
      </c>
      <c r="I89" s="354">
        <f>'2M - SGS'!I89</f>
        <v>8.7456999999999993E-2</v>
      </c>
      <c r="J89" s="354">
        <f>'2M - SGS'!J89</f>
        <v>8.7230000000000002E-2</v>
      </c>
      <c r="K89" s="354">
        <f>'2M - SGS'!K89</f>
        <v>8.3319000000000004E-2</v>
      </c>
      <c r="L89" s="354">
        <f>'2M - SGS'!L89</f>
        <v>8.4562999999999999E-2</v>
      </c>
      <c r="M89" s="354">
        <f>'2M - SGS'!M89</f>
        <v>8.1112000000000004E-2</v>
      </c>
      <c r="N89" s="354">
        <f>'2M - SGS'!N89</f>
        <v>8.3118999999999998E-2</v>
      </c>
      <c r="O89" s="354">
        <f>'2M - SGS'!O89</f>
        <v>8.3486000000000005E-2</v>
      </c>
      <c r="P89" s="354">
        <f>'2M - SGS'!P89</f>
        <v>7.6158000000000003E-2</v>
      </c>
      <c r="Q89" s="354">
        <f>'2M - SGS'!Q89</f>
        <v>8.3346000000000003E-2</v>
      </c>
      <c r="R89" s="354">
        <f>'2M - SGS'!R89</f>
        <v>8.0782999999999994E-2</v>
      </c>
      <c r="S89" s="354">
        <f>'2M - SGS'!S89</f>
        <v>8.5133E-2</v>
      </c>
      <c r="T89" s="354">
        <f>'2M - SGS'!T89</f>
        <v>8.4294999999999995E-2</v>
      </c>
      <c r="U89" s="354">
        <f>'2M - SGS'!U89</f>
        <v>8.7456999999999993E-2</v>
      </c>
      <c r="V89" s="354">
        <f>'2M - SGS'!V89</f>
        <v>8.7230000000000002E-2</v>
      </c>
      <c r="W89" s="354">
        <f>'2M - SGS'!W89</f>
        <v>8.3319000000000004E-2</v>
      </c>
      <c r="X89" s="354">
        <f>'2M - SGS'!X89</f>
        <v>8.4562999999999999E-2</v>
      </c>
      <c r="Y89" s="354">
        <f>'2M - SGS'!Y89</f>
        <v>8.1112000000000004E-2</v>
      </c>
      <c r="Z89" s="354">
        <f>'2M - SGS'!Z89</f>
        <v>8.3118999999999998E-2</v>
      </c>
      <c r="AA89" s="354">
        <f>'2M - SGS'!AA89</f>
        <v>8.3486000000000005E-2</v>
      </c>
      <c r="AC89" s="232">
        <f t="shared" si="48"/>
        <v>1.0000010000000001</v>
      </c>
    </row>
    <row r="90" spans="1:29" ht="16.2" thickBot="1" x14ac:dyDescent="0.35">
      <c r="A90" s="793"/>
      <c r="B90" s="14" t="str">
        <f t="shared" si="49"/>
        <v>Water Heating</v>
      </c>
      <c r="C90" s="359">
        <f>'2M - SGS'!C90</f>
        <v>0.108255</v>
      </c>
      <c r="D90" s="359">
        <f>'2M - SGS'!D90</f>
        <v>9.1078000000000006E-2</v>
      </c>
      <c r="E90" s="359">
        <f>'2M - SGS'!E90</f>
        <v>8.5239999999999996E-2</v>
      </c>
      <c r="F90" s="359">
        <f>'2M - SGS'!F90</f>
        <v>7.2980000000000003E-2</v>
      </c>
      <c r="G90" s="359">
        <f>'2M - SGS'!G90</f>
        <v>7.9849000000000003E-2</v>
      </c>
      <c r="H90" s="359">
        <f>'2M - SGS'!H90</f>
        <v>7.2720999999999994E-2</v>
      </c>
      <c r="I90" s="359">
        <f>'2M - SGS'!I90</f>
        <v>7.4929999999999997E-2</v>
      </c>
      <c r="J90" s="359">
        <f>'2M - SGS'!J90</f>
        <v>7.5861999999999999E-2</v>
      </c>
      <c r="K90" s="359">
        <f>'2M - SGS'!K90</f>
        <v>7.5733999999999996E-2</v>
      </c>
      <c r="L90" s="359">
        <f>'2M - SGS'!L90</f>
        <v>8.2808000000000007E-2</v>
      </c>
      <c r="M90" s="359">
        <f>'2M - SGS'!M90</f>
        <v>8.6345000000000005E-2</v>
      </c>
      <c r="N90" s="359">
        <f>'2M - SGS'!N90</f>
        <v>9.4200000000000006E-2</v>
      </c>
      <c r="O90" s="359">
        <f>'2M - SGS'!O90</f>
        <v>0.108255</v>
      </c>
      <c r="P90" s="359">
        <f>'2M - SGS'!P90</f>
        <v>9.1078000000000006E-2</v>
      </c>
      <c r="Q90" s="359">
        <f>'2M - SGS'!Q90</f>
        <v>8.5239999999999996E-2</v>
      </c>
      <c r="R90" s="359">
        <f>'2M - SGS'!R90</f>
        <v>7.2980000000000003E-2</v>
      </c>
      <c r="S90" s="359">
        <f>'2M - SGS'!S90</f>
        <v>7.9849000000000003E-2</v>
      </c>
      <c r="T90" s="359">
        <f>'2M - SGS'!T90</f>
        <v>7.2720999999999994E-2</v>
      </c>
      <c r="U90" s="359">
        <f>'2M - SGS'!U90</f>
        <v>7.4929999999999997E-2</v>
      </c>
      <c r="V90" s="359">
        <f>'2M - SGS'!V90</f>
        <v>7.5861999999999999E-2</v>
      </c>
      <c r="W90" s="359">
        <f>'2M - SGS'!W90</f>
        <v>7.5733999999999996E-2</v>
      </c>
      <c r="X90" s="359">
        <f>'2M - SGS'!X90</f>
        <v>8.2808000000000007E-2</v>
      </c>
      <c r="Y90" s="359">
        <f>'2M - SGS'!Y90</f>
        <v>8.6345000000000005E-2</v>
      </c>
      <c r="Z90" s="359">
        <f>'2M - SGS'!Z90</f>
        <v>9.4200000000000006E-2</v>
      </c>
      <c r="AA90" s="359">
        <f>'2M - SGS'!AA90</f>
        <v>0.108255</v>
      </c>
      <c r="AC90" s="232">
        <f t="shared" si="48"/>
        <v>1.0000020000000001</v>
      </c>
    </row>
    <row r="91" spans="1:29" ht="15" thickBot="1" x14ac:dyDescent="0.35"/>
    <row r="92" spans="1:29" ht="15" thickBot="1" x14ac:dyDescent="0.35">
      <c r="A92" s="19"/>
      <c r="B92" s="777" t="s">
        <v>28</v>
      </c>
      <c r="C92" s="158">
        <f>C$4</f>
        <v>44197</v>
      </c>
      <c r="D92" s="158">
        <f t="shared" ref="D92:AA92" si="50">D$4</f>
        <v>44228</v>
      </c>
      <c r="E92" s="158">
        <f t="shared" si="50"/>
        <v>44256</v>
      </c>
      <c r="F92" s="158">
        <f t="shared" si="50"/>
        <v>44287</v>
      </c>
      <c r="G92" s="158">
        <f t="shared" si="50"/>
        <v>44317</v>
      </c>
      <c r="H92" s="158">
        <f t="shared" si="50"/>
        <v>44348</v>
      </c>
      <c r="I92" s="158">
        <f t="shared" si="50"/>
        <v>44378</v>
      </c>
      <c r="J92" s="158">
        <f t="shared" si="50"/>
        <v>44409</v>
      </c>
      <c r="K92" s="158">
        <f t="shared" si="50"/>
        <v>44440</v>
      </c>
      <c r="L92" s="158">
        <f t="shared" si="50"/>
        <v>44470</v>
      </c>
      <c r="M92" s="158">
        <f t="shared" si="50"/>
        <v>44501</v>
      </c>
      <c r="N92" s="158">
        <f t="shared" si="50"/>
        <v>44531</v>
      </c>
      <c r="O92" s="158">
        <f t="shared" si="50"/>
        <v>44562</v>
      </c>
      <c r="P92" s="158">
        <f t="shared" si="50"/>
        <v>44593</v>
      </c>
      <c r="Q92" s="158">
        <f t="shared" si="50"/>
        <v>44621</v>
      </c>
      <c r="R92" s="158">
        <f t="shared" si="50"/>
        <v>44652</v>
      </c>
      <c r="S92" s="158">
        <f t="shared" si="50"/>
        <v>44682</v>
      </c>
      <c r="T92" s="158">
        <f t="shared" si="50"/>
        <v>44713</v>
      </c>
      <c r="U92" s="158">
        <f t="shared" si="50"/>
        <v>44743</v>
      </c>
      <c r="V92" s="158">
        <f t="shared" si="50"/>
        <v>44774</v>
      </c>
      <c r="W92" s="158">
        <f t="shared" si="50"/>
        <v>44805</v>
      </c>
      <c r="X92" s="158">
        <f t="shared" si="50"/>
        <v>44835</v>
      </c>
      <c r="Y92" s="158">
        <f t="shared" si="50"/>
        <v>44866</v>
      </c>
      <c r="Z92" s="158">
        <f t="shared" si="50"/>
        <v>44896</v>
      </c>
      <c r="AA92" s="158">
        <f t="shared" si="50"/>
        <v>44927</v>
      </c>
    </row>
    <row r="93" spans="1:29" ht="15" thickBot="1" x14ac:dyDescent="0.35">
      <c r="A93" s="19"/>
      <c r="B93" s="778"/>
      <c r="C93" s="336">
        <f>'2M - SGS'!C93</f>
        <v>5.3661E-2</v>
      </c>
      <c r="D93" s="336">
        <f>'2M - SGS'!D93</f>
        <v>5.5252000000000002E-2</v>
      </c>
      <c r="E93" s="336">
        <f>'2M - SGS'!E93</f>
        <v>5.7793999999999998E-2</v>
      </c>
      <c r="F93" s="336">
        <f>'2M - SGS'!F93</f>
        <v>5.8521999999999998E-2</v>
      </c>
      <c r="G93" s="336">
        <f>'2M - SGS'!G93</f>
        <v>6.1238000000000001E-2</v>
      </c>
      <c r="H93" s="336">
        <f>'2M - SGS'!H93</f>
        <v>9.0992000000000003E-2</v>
      </c>
      <c r="I93" s="336">
        <f>'2M - SGS'!I93</f>
        <v>9.0992000000000003E-2</v>
      </c>
      <c r="J93" s="336">
        <f>'2M - SGS'!J93</f>
        <v>9.0992000000000003E-2</v>
      </c>
      <c r="K93" s="336">
        <f>'2M - SGS'!K93</f>
        <v>9.0992000000000003E-2</v>
      </c>
      <c r="L93" s="336">
        <f>'2M - SGS'!L93</f>
        <v>5.9082999999999997E-2</v>
      </c>
      <c r="M93" s="336">
        <f>'2M - SGS'!M93</f>
        <v>6.0645999999999999E-2</v>
      </c>
      <c r="N93" s="336">
        <f>'2M - SGS'!N93</f>
        <v>5.6723000000000003E-2</v>
      </c>
      <c r="O93" s="336">
        <f>'2M - SGS'!O93</f>
        <v>5.3661E-2</v>
      </c>
      <c r="P93" s="336">
        <f>'2M - SGS'!P93</f>
        <v>5.5252000000000002E-2</v>
      </c>
      <c r="Q93" s="336">
        <f>'2M - SGS'!Q93</f>
        <v>5.7793999999999998E-2</v>
      </c>
      <c r="R93" s="336">
        <f>'2M - SGS'!R93</f>
        <v>5.8521999999999998E-2</v>
      </c>
      <c r="S93" s="336">
        <f>'2M - SGS'!S93</f>
        <v>6.1238000000000001E-2</v>
      </c>
      <c r="T93" s="336">
        <f>'2M - SGS'!T93</f>
        <v>9.0992000000000003E-2</v>
      </c>
      <c r="U93" s="336">
        <f>'2M - SGS'!U93</f>
        <v>9.0992000000000003E-2</v>
      </c>
      <c r="V93" s="336">
        <f>'2M - SGS'!V93</f>
        <v>9.0992000000000003E-2</v>
      </c>
      <c r="W93" s="336">
        <f>'2M - SGS'!W93</f>
        <v>9.0992000000000003E-2</v>
      </c>
      <c r="X93" s="336">
        <f>'2M - SGS'!X93</f>
        <v>5.9082999999999997E-2</v>
      </c>
      <c r="Y93" s="336">
        <f>'2M - SGS'!Y93</f>
        <v>6.0645999999999999E-2</v>
      </c>
      <c r="Z93" s="336">
        <f>'2M - SGS'!Z93</f>
        <v>5.6723000000000003E-2</v>
      </c>
      <c r="AA93" s="336">
        <f>'2M - SGS'!AA93</f>
        <v>5.3661E-2</v>
      </c>
      <c r="AC93" s="216" t="s">
        <v>193</v>
      </c>
    </row>
    <row r="94" spans="1:29" x14ac:dyDescent="0.3">
      <c r="AC94" s="216" t="s">
        <v>209</v>
      </c>
    </row>
    <row r="111" spans="4:10" x14ac:dyDescent="0.3">
      <c r="J111" s="5"/>
    </row>
    <row r="112" spans="4:10" x14ac:dyDescent="0.3">
      <c r="D112" s="6"/>
    </row>
  </sheetData>
  <mergeCells count="6">
    <mergeCell ref="A77:A90"/>
    <mergeCell ref="B92:B93"/>
    <mergeCell ref="A4:A19"/>
    <mergeCell ref="A22:A37"/>
    <mergeCell ref="A40:A55"/>
    <mergeCell ref="A58:A7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C198"/>
  <sheetViews>
    <sheetView zoomScale="80" zoomScaleNormal="80" workbookViewId="0">
      <pane xSplit="2" topLeftCell="C1" activePane="topRight" state="frozen"/>
      <selection activeCell="K32" sqref="K32"/>
      <selection pane="topRight" activeCell="K41" sqref="K41"/>
    </sheetView>
  </sheetViews>
  <sheetFormatPr defaultRowHeight="14.4" x14ac:dyDescent="0.3"/>
  <cols>
    <col min="1" max="1" width="10" customWidth="1"/>
    <col min="2" max="2" width="24.88671875" customWidth="1"/>
    <col min="3" max="3" width="15.88671875" bestFit="1" customWidth="1"/>
    <col min="4" max="27" width="13.88671875" customWidth="1"/>
    <col min="28" max="29" width="10.5546875" bestFit="1" customWidth="1"/>
    <col min="40" max="40" width="9.109375"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75">
        <f>' 1M - RES'!C2</f>
        <v>0.85</v>
      </c>
      <c r="D2" s="75">
        <f>C2</f>
        <v>0.85</v>
      </c>
      <c r="E2" s="130">
        <f t="shared" ref="E2:AA2" si="0">D2</f>
        <v>0.85</v>
      </c>
      <c r="F2" s="74">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5" thickBot="1" x14ac:dyDescent="0.35">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9" ht="15.75" customHeight="1" thickBot="1" x14ac:dyDescent="0.35">
      <c r="A4" s="779" t="s">
        <v>14</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20</v>
      </c>
      <c r="C5" s="3">
        <f>'BIZ kWh ENTRY'!S180</f>
        <v>0</v>
      </c>
      <c r="D5" s="3">
        <f>'BIZ kWh ENTRY'!T180</f>
        <v>0</v>
      </c>
      <c r="E5" s="3">
        <f>'BIZ kWh ENTRY'!U180</f>
        <v>0</v>
      </c>
      <c r="F5" s="3">
        <f>'BIZ kWh ENTRY'!V180</f>
        <v>0</v>
      </c>
      <c r="G5" s="3">
        <f>'BIZ kWh ENTRY'!W180</f>
        <v>0</v>
      </c>
      <c r="H5" s="3">
        <f>'BIZ kWh ENTRY'!X180</f>
        <v>0</v>
      </c>
      <c r="I5" s="3">
        <f>'BIZ kWh ENTRY'!Y180</f>
        <v>0</v>
      </c>
      <c r="J5" s="3">
        <f>'BIZ kWh ENTRY'!Z180</f>
        <v>0</v>
      </c>
      <c r="K5" s="3">
        <f>'BIZ kWh ENTRY'!AA180</f>
        <v>0</v>
      </c>
      <c r="L5" s="3">
        <f>'BIZ kWh ENTRY'!AB180</f>
        <v>0</v>
      </c>
      <c r="M5" s="3">
        <f>'BIZ kWh ENTRY'!AC180</f>
        <v>0</v>
      </c>
      <c r="N5" s="3">
        <f>'BIZ kWh ENTRY'!AD180</f>
        <v>0</v>
      </c>
      <c r="O5" s="170"/>
      <c r="P5" s="170"/>
      <c r="Q5" s="170"/>
      <c r="R5" s="170"/>
      <c r="S5" s="170"/>
      <c r="T5" s="170"/>
      <c r="U5" s="170"/>
      <c r="V5" s="170"/>
      <c r="W5" s="170"/>
      <c r="X5" s="170"/>
      <c r="Y5" s="170"/>
      <c r="Z5" s="170"/>
      <c r="AA5" s="170"/>
    </row>
    <row r="6" spans="1:29" x14ac:dyDescent="0.3">
      <c r="A6" s="780"/>
      <c r="B6" s="12" t="s">
        <v>0</v>
      </c>
      <c r="C6" s="3">
        <f>'BIZ kWh ENTRY'!S181</f>
        <v>0</v>
      </c>
      <c r="D6" s="3">
        <f>'BIZ kWh ENTRY'!T181</f>
        <v>0</v>
      </c>
      <c r="E6" s="3">
        <f>'BIZ kWh ENTRY'!U181</f>
        <v>0</v>
      </c>
      <c r="F6" s="3">
        <f>'BIZ kWh ENTRY'!V181</f>
        <v>0</v>
      </c>
      <c r="G6" s="3">
        <f>'BIZ kWh ENTRY'!W181</f>
        <v>0</v>
      </c>
      <c r="H6" s="3">
        <f>'BIZ kWh ENTRY'!X181</f>
        <v>0</v>
      </c>
      <c r="I6" s="3">
        <f>'BIZ kWh ENTRY'!Y181</f>
        <v>0</v>
      </c>
      <c r="J6" s="3">
        <f>'BIZ kWh ENTRY'!Z181</f>
        <v>0</v>
      </c>
      <c r="K6" s="3">
        <f>'BIZ kWh ENTRY'!AA181</f>
        <v>0</v>
      </c>
      <c r="L6" s="3">
        <f>'BIZ kWh ENTRY'!AB181</f>
        <v>0</v>
      </c>
      <c r="M6" s="3">
        <f>'BIZ kWh ENTRY'!AC181</f>
        <v>0</v>
      </c>
      <c r="N6" s="3">
        <f>'BIZ kWh ENTRY'!AD181</f>
        <v>0</v>
      </c>
      <c r="O6" s="170"/>
      <c r="P6" s="170"/>
      <c r="Q6" s="170"/>
      <c r="R6" s="170"/>
      <c r="S6" s="170"/>
      <c r="T6" s="170"/>
      <c r="U6" s="170"/>
      <c r="V6" s="170"/>
      <c r="W6" s="170"/>
      <c r="X6" s="170"/>
      <c r="Y6" s="170"/>
      <c r="Z6" s="170"/>
      <c r="AA6" s="170"/>
    </row>
    <row r="7" spans="1:29" x14ac:dyDescent="0.3">
      <c r="A7" s="780"/>
      <c r="B7" s="11" t="s">
        <v>21</v>
      </c>
      <c r="C7" s="3">
        <f>'BIZ kWh ENTRY'!S182</f>
        <v>0</v>
      </c>
      <c r="D7" s="3">
        <f>'BIZ kWh ENTRY'!T182</f>
        <v>0</v>
      </c>
      <c r="E7" s="3">
        <f>'BIZ kWh ENTRY'!U182</f>
        <v>0</v>
      </c>
      <c r="F7" s="3">
        <f>'BIZ kWh ENTRY'!V182</f>
        <v>0</v>
      </c>
      <c r="G7" s="3">
        <f>'BIZ kWh ENTRY'!W182</f>
        <v>0</v>
      </c>
      <c r="H7" s="3">
        <f>'BIZ kWh ENTRY'!X182</f>
        <v>0</v>
      </c>
      <c r="I7" s="3">
        <f>'BIZ kWh ENTRY'!Y182</f>
        <v>0</v>
      </c>
      <c r="J7" s="3">
        <f>'BIZ kWh ENTRY'!Z182</f>
        <v>0</v>
      </c>
      <c r="K7" s="3">
        <f>'BIZ kWh ENTRY'!AA182</f>
        <v>0</v>
      </c>
      <c r="L7" s="3">
        <f>'BIZ kWh ENTRY'!AB182</f>
        <v>0</v>
      </c>
      <c r="M7" s="3">
        <f>'BIZ kWh ENTRY'!AC182</f>
        <v>0</v>
      </c>
      <c r="N7" s="3">
        <f>'BIZ kWh ENTRY'!AD182</f>
        <v>0</v>
      </c>
      <c r="O7" s="170"/>
      <c r="P7" s="170"/>
      <c r="Q7" s="170"/>
      <c r="R7" s="170"/>
      <c r="S7" s="170"/>
      <c r="T7" s="170"/>
      <c r="U7" s="170"/>
      <c r="V7" s="170"/>
      <c r="W7" s="170"/>
      <c r="X7" s="170"/>
      <c r="Y7" s="170"/>
      <c r="Z7" s="170"/>
      <c r="AA7" s="170"/>
    </row>
    <row r="8" spans="1:29" x14ac:dyDescent="0.3">
      <c r="A8" s="780"/>
      <c r="B8" s="11" t="s">
        <v>1</v>
      </c>
      <c r="C8" s="3">
        <f>'BIZ kWh ENTRY'!S183</f>
        <v>0</v>
      </c>
      <c r="D8" s="3">
        <f>'BIZ kWh ENTRY'!T183</f>
        <v>0</v>
      </c>
      <c r="E8" s="3">
        <f>'BIZ kWh ENTRY'!U183</f>
        <v>0</v>
      </c>
      <c r="F8" s="3">
        <f>'BIZ kWh ENTRY'!V183</f>
        <v>0</v>
      </c>
      <c r="G8" s="3">
        <f>'BIZ kWh ENTRY'!W183</f>
        <v>0</v>
      </c>
      <c r="H8" s="3">
        <f>'BIZ kWh ENTRY'!X183</f>
        <v>0</v>
      </c>
      <c r="I8" s="3">
        <f>'BIZ kWh ENTRY'!Y183</f>
        <v>0</v>
      </c>
      <c r="J8" s="3">
        <f>'BIZ kWh ENTRY'!Z183</f>
        <v>0</v>
      </c>
      <c r="K8" s="3">
        <f>'BIZ kWh ENTRY'!AA183</f>
        <v>0</v>
      </c>
      <c r="L8" s="3">
        <f>'BIZ kWh ENTRY'!AB183</f>
        <v>0</v>
      </c>
      <c r="M8" s="3">
        <f>'BIZ kWh ENTRY'!AC183</f>
        <v>0</v>
      </c>
      <c r="N8" s="3">
        <f>'BIZ kWh ENTRY'!AD183</f>
        <v>0</v>
      </c>
      <c r="O8" s="170"/>
      <c r="P8" s="170"/>
      <c r="Q8" s="170"/>
      <c r="R8" s="170"/>
      <c r="S8" s="170"/>
      <c r="T8" s="170"/>
      <c r="U8" s="170"/>
      <c r="V8" s="170"/>
      <c r="W8" s="170"/>
      <c r="X8" s="170"/>
      <c r="Y8" s="170"/>
      <c r="Z8" s="170"/>
      <c r="AA8" s="170"/>
    </row>
    <row r="9" spans="1:29" x14ac:dyDescent="0.3">
      <c r="A9" s="780"/>
      <c r="B9" s="12" t="s">
        <v>22</v>
      </c>
      <c r="C9" s="3">
        <f>'BIZ kWh ENTRY'!S184</f>
        <v>0</v>
      </c>
      <c r="D9" s="3">
        <f>'BIZ kWh ENTRY'!T184</f>
        <v>0</v>
      </c>
      <c r="E9" s="3">
        <f>'BIZ kWh ENTRY'!U184</f>
        <v>0</v>
      </c>
      <c r="F9" s="3">
        <f>'BIZ kWh ENTRY'!V184</f>
        <v>0</v>
      </c>
      <c r="G9" s="3">
        <f>'BIZ kWh ENTRY'!W184</f>
        <v>0</v>
      </c>
      <c r="H9" s="3">
        <f>'BIZ kWh ENTRY'!X184</f>
        <v>0</v>
      </c>
      <c r="I9" s="3">
        <f>'BIZ kWh ENTRY'!Y184</f>
        <v>0</v>
      </c>
      <c r="J9" s="3">
        <f>'BIZ kWh ENTRY'!Z184</f>
        <v>0</v>
      </c>
      <c r="K9" s="3">
        <f>'BIZ kWh ENTRY'!AA184</f>
        <v>0</v>
      </c>
      <c r="L9" s="3">
        <f>'BIZ kWh ENTRY'!AB184</f>
        <v>0</v>
      </c>
      <c r="M9" s="3">
        <f>'BIZ kWh ENTRY'!AC184</f>
        <v>0</v>
      </c>
      <c r="N9" s="3">
        <f>'BIZ kWh ENTRY'!AD184</f>
        <v>0</v>
      </c>
      <c r="O9" s="170"/>
      <c r="P9" s="170"/>
      <c r="Q9" s="170"/>
      <c r="R9" s="170"/>
      <c r="S9" s="170"/>
      <c r="T9" s="170"/>
      <c r="U9" s="170"/>
      <c r="V9" s="170"/>
      <c r="W9" s="170"/>
      <c r="X9" s="170"/>
      <c r="Y9" s="170"/>
      <c r="Z9" s="170"/>
      <c r="AA9" s="170"/>
    </row>
    <row r="10" spans="1:29" x14ac:dyDescent="0.3">
      <c r="A10" s="780"/>
      <c r="B10" s="11" t="s">
        <v>9</v>
      </c>
      <c r="C10" s="3">
        <f>'BIZ kWh ENTRY'!S185</f>
        <v>0</v>
      </c>
      <c r="D10" s="3">
        <f>'BIZ kWh ENTRY'!T185</f>
        <v>0</v>
      </c>
      <c r="E10" s="3">
        <f>'BIZ kWh ENTRY'!U185</f>
        <v>0</v>
      </c>
      <c r="F10" s="3">
        <f>'BIZ kWh ENTRY'!V185</f>
        <v>0</v>
      </c>
      <c r="G10" s="3">
        <f>'BIZ kWh ENTRY'!W185</f>
        <v>0</v>
      </c>
      <c r="H10" s="3">
        <f>'BIZ kWh ENTRY'!X185</f>
        <v>0</v>
      </c>
      <c r="I10" s="3">
        <f>'BIZ kWh ENTRY'!Y185</f>
        <v>0</v>
      </c>
      <c r="J10" s="3">
        <f>'BIZ kWh ENTRY'!Z185</f>
        <v>0</v>
      </c>
      <c r="K10" s="3">
        <f>'BIZ kWh ENTRY'!AA185</f>
        <v>0</v>
      </c>
      <c r="L10" s="3">
        <f>'BIZ kWh ENTRY'!AB185</f>
        <v>0</v>
      </c>
      <c r="M10" s="3">
        <f>'BIZ kWh ENTRY'!AC185</f>
        <v>0</v>
      </c>
      <c r="N10" s="3">
        <f>'BIZ kWh ENTRY'!AD185</f>
        <v>0</v>
      </c>
      <c r="O10" s="170"/>
      <c r="P10" s="170"/>
      <c r="Q10" s="170"/>
      <c r="R10" s="170"/>
      <c r="S10" s="170"/>
      <c r="T10" s="170"/>
      <c r="U10" s="170"/>
      <c r="V10" s="170"/>
      <c r="W10" s="170"/>
      <c r="X10" s="170"/>
      <c r="Y10" s="170"/>
      <c r="Z10" s="170"/>
      <c r="AA10" s="170"/>
    </row>
    <row r="11" spans="1:29" x14ac:dyDescent="0.3">
      <c r="A11" s="780"/>
      <c r="B11" s="11" t="s">
        <v>3</v>
      </c>
      <c r="C11" s="3">
        <f>'BIZ kWh ENTRY'!S186</f>
        <v>0</v>
      </c>
      <c r="D11" s="3">
        <f>'BIZ kWh ENTRY'!T186</f>
        <v>0</v>
      </c>
      <c r="E11" s="3">
        <f>'BIZ kWh ENTRY'!U186</f>
        <v>0</v>
      </c>
      <c r="F11" s="3">
        <f>'BIZ kWh ENTRY'!V186</f>
        <v>0</v>
      </c>
      <c r="G11" s="3">
        <f>'BIZ kWh ENTRY'!W186</f>
        <v>0</v>
      </c>
      <c r="H11" s="3">
        <f>'BIZ kWh ENTRY'!X186</f>
        <v>0</v>
      </c>
      <c r="I11" s="3">
        <f>'BIZ kWh ENTRY'!Y186</f>
        <v>0</v>
      </c>
      <c r="J11" s="3">
        <f>'BIZ kWh ENTRY'!Z186</f>
        <v>0</v>
      </c>
      <c r="K11" s="3">
        <f>'BIZ kWh ENTRY'!AA186</f>
        <v>0</v>
      </c>
      <c r="L11" s="3">
        <f>'BIZ kWh ENTRY'!AB186</f>
        <v>0</v>
      </c>
      <c r="M11" s="3">
        <f>'BIZ kWh ENTRY'!AC186</f>
        <v>0</v>
      </c>
      <c r="N11" s="3">
        <f>'BIZ kWh ENTRY'!AD186</f>
        <v>0</v>
      </c>
      <c r="O11" s="170"/>
      <c r="P11" s="170"/>
      <c r="Q11" s="170"/>
      <c r="R11" s="170"/>
      <c r="S11" s="170"/>
      <c r="T11" s="170"/>
      <c r="U11" s="170"/>
      <c r="V11" s="170"/>
      <c r="W11" s="170"/>
      <c r="X11" s="170"/>
      <c r="Y11" s="170"/>
      <c r="Z11" s="170"/>
      <c r="AA11" s="170"/>
    </row>
    <row r="12" spans="1:29" x14ac:dyDescent="0.3">
      <c r="A12" s="780"/>
      <c r="B12" s="11" t="s">
        <v>4</v>
      </c>
      <c r="C12" s="3">
        <f>'BIZ kWh ENTRY'!S187</f>
        <v>0</v>
      </c>
      <c r="D12" s="3">
        <f>'BIZ kWh ENTRY'!T187</f>
        <v>0</v>
      </c>
      <c r="E12" s="3">
        <f>'BIZ kWh ENTRY'!U187</f>
        <v>0</v>
      </c>
      <c r="F12" s="3">
        <f>'BIZ kWh ENTRY'!V187</f>
        <v>0</v>
      </c>
      <c r="G12" s="3">
        <f>'BIZ kWh ENTRY'!W187</f>
        <v>0</v>
      </c>
      <c r="H12" s="3">
        <f>'BIZ kWh ENTRY'!X187</f>
        <v>0</v>
      </c>
      <c r="I12" s="3">
        <f>'BIZ kWh ENTRY'!Y187</f>
        <v>45319</v>
      </c>
      <c r="J12" s="3">
        <f>'BIZ kWh ENTRY'!Z187</f>
        <v>166112.28</v>
      </c>
      <c r="K12" s="3">
        <f>'BIZ kWh ENTRY'!AA187</f>
        <v>73135</v>
      </c>
      <c r="L12" s="3">
        <f>'BIZ kWh ENTRY'!AB187</f>
        <v>103572</v>
      </c>
      <c r="M12" s="3">
        <f>'BIZ kWh ENTRY'!AC187</f>
        <v>0</v>
      </c>
      <c r="N12" s="3">
        <f>'BIZ kWh ENTRY'!AD187</f>
        <v>0</v>
      </c>
      <c r="O12" s="170"/>
      <c r="P12" s="170"/>
      <c r="Q12" s="170"/>
      <c r="R12" s="170"/>
      <c r="S12" s="170"/>
      <c r="T12" s="170"/>
      <c r="U12" s="170"/>
      <c r="V12" s="170"/>
      <c r="W12" s="170"/>
      <c r="X12" s="170"/>
      <c r="Y12" s="170"/>
      <c r="Z12" s="170"/>
      <c r="AA12" s="170"/>
    </row>
    <row r="13" spans="1:29" x14ac:dyDescent="0.3">
      <c r="A13" s="780"/>
      <c r="B13" s="11" t="s">
        <v>5</v>
      </c>
      <c r="C13" s="3">
        <f>'BIZ kWh ENTRY'!S188</f>
        <v>0</v>
      </c>
      <c r="D13" s="3">
        <f>'BIZ kWh ENTRY'!T188</f>
        <v>0</v>
      </c>
      <c r="E13" s="3">
        <f>'BIZ kWh ENTRY'!U188</f>
        <v>0</v>
      </c>
      <c r="F13" s="3">
        <f>'BIZ kWh ENTRY'!V188</f>
        <v>0</v>
      </c>
      <c r="G13" s="3">
        <f>'BIZ kWh ENTRY'!W188</f>
        <v>0</v>
      </c>
      <c r="H13" s="3">
        <f>'BIZ kWh ENTRY'!X188</f>
        <v>0</v>
      </c>
      <c r="I13" s="3">
        <f>'BIZ kWh ENTRY'!Y188</f>
        <v>0</v>
      </c>
      <c r="J13" s="3">
        <f>'BIZ kWh ENTRY'!Z188</f>
        <v>0</v>
      </c>
      <c r="K13" s="3">
        <f>'BIZ kWh ENTRY'!AA188</f>
        <v>0</v>
      </c>
      <c r="L13" s="3">
        <f>'BIZ kWh ENTRY'!AB188</f>
        <v>0</v>
      </c>
      <c r="M13" s="3">
        <f>'BIZ kWh ENTRY'!AC188</f>
        <v>0</v>
      </c>
      <c r="N13" s="3">
        <f>'BIZ kWh ENTRY'!AD188</f>
        <v>0</v>
      </c>
      <c r="O13" s="170"/>
      <c r="P13" s="170"/>
      <c r="Q13" s="170"/>
      <c r="R13" s="170"/>
      <c r="S13" s="170"/>
      <c r="T13" s="170"/>
      <c r="U13" s="170"/>
      <c r="V13" s="170"/>
      <c r="W13" s="170"/>
      <c r="X13" s="170"/>
      <c r="Y13" s="170"/>
      <c r="Z13" s="170"/>
      <c r="AA13" s="170"/>
    </row>
    <row r="14" spans="1:29" x14ac:dyDescent="0.3">
      <c r="A14" s="780"/>
      <c r="B14" s="11" t="s">
        <v>23</v>
      </c>
      <c r="C14" s="3">
        <f>'BIZ kWh ENTRY'!S189</f>
        <v>0</v>
      </c>
      <c r="D14" s="3">
        <f>'BIZ kWh ENTRY'!T189</f>
        <v>0</v>
      </c>
      <c r="E14" s="3">
        <f>'BIZ kWh ENTRY'!U189</f>
        <v>0</v>
      </c>
      <c r="F14" s="3">
        <f>'BIZ kWh ENTRY'!V189</f>
        <v>0</v>
      </c>
      <c r="G14" s="3">
        <f>'BIZ kWh ENTRY'!W189</f>
        <v>0</v>
      </c>
      <c r="H14" s="3">
        <f>'BIZ kWh ENTRY'!X189</f>
        <v>0</v>
      </c>
      <c r="I14" s="3">
        <f>'BIZ kWh ENTRY'!Y189</f>
        <v>0</v>
      </c>
      <c r="J14" s="3">
        <f>'BIZ kWh ENTRY'!Z189</f>
        <v>0</v>
      </c>
      <c r="K14" s="3">
        <f>'BIZ kWh ENTRY'!AA189</f>
        <v>0</v>
      </c>
      <c r="L14" s="3">
        <f>'BIZ kWh ENTRY'!AB189</f>
        <v>0</v>
      </c>
      <c r="M14" s="3">
        <f>'BIZ kWh ENTRY'!AC189</f>
        <v>0</v>
      </c>
      <c r="N14" s="3">
        <f>'BIZ kWh ENTRY'!AD189</f>
        <v>0</v>
      </c>
      <c r="O14" s="170"/>
      <c r="P14" s="170"/>
      <c r="Q14" s="170"/>
      <c r="R14" s="170"/>
      <c r="S14" s="170"/>
      <c r="T14" s="170"/>
      <c r="U14" s="170"/>
      <c r="V14" s="170"/>
      <c r="W14" s="170"/>
      <c r="X14" s="170"/>
      <c r="Y14" s="170"/>
      <c r="Z14" s="170"/>
      <c r="AA14" s="170"/>
    </row>
    <row r="15" spans="1:29" x14ac:dyDescent="0.3">
      <c r="A15" s="780"/>
      <c r="B15" s="11" t="s">
        <v>24</v>
      </c>
      <c r="C15" s="3">
        <f>'BIZ kWh ENTRY'!S190</f>
        <v>0</v>
      </c>
      <c r="D15" s="3">
        <f>'BIZ kWh ENTRY'!T190</f>
        <v>0</v>
      </c>
      <c r="E15" s="3">
        <f>'BIZ kWh ENTRY'!U190</f>
        <v>0</v>
      </c>
      <c r="F15" s="3">
        <f>'BIZ kWh ENTRY'!V190</f>
        <v>0</v>
      </c>
      <c r="G15" s="3">
        <f>'BIZ kWh ENTRY'!W190</f>
        <v>0</v>
      </c>
      <c r="H15" s="3">
        <f>'BIZ kWh ENTRY'!X190</f>
        <v>0</v>
      </c>
      <c r="I15" s="3">
        <f>'BIZ kWh ENTRY'!Y190</f>
        <v>0</v>
      </c>
      <c r="J15" s="3">
        <f>'BIZ kWh ENTRY'!Z190</f>
        <v>0</v>
      </c>
      <c r="K15" s="3">
        <f>'BIZ kWh ENTRY'!AA190</f>
        <v>0</v>
      </c>
      <c r="L15" s="3">
        <f>'BIZ kWh ENTRY'!AB190</f>
        <v>0</v>
      </c>
      <c r="M15" s="3">
        <f>'BIZ kWh ENTRY'!AC190</f>
        <v>0</v>
      </c>
      <c r="N15" s="3">
        <f>'BIZ kWh ENTRY'!AD190</f>
        <v>0</v>
      </c>
      <c r="O15" s="170"/>
      <c r="P15" s="170"/>
      <c r="Q15" s="170"/>
      <c r="R15" s="170"/>
      <c r="S15" s="170"/>
      <c r="T15" s="170"/>
      <c r="U15" s="170"/>
      <c r="V15" s="170"/>
      <c r="W15" s="170"/>
      <c r="X15" s="170"/>
      <c r="Y15" s="170"/>
      <c r="Z15" s="170"/>
      <c r="AA15" s="170"/>
    </row>
    <row r="16" spans="1:29" x14ac:dyDescent="0.3">
      <c r="A16" s="780"/>
      <c r="B16" s="11" t="s">
        <v>7</v>
      </c>
      <c r="C16" s="3">
        <f>'BIZ kWh ENTRY'!S191</f>
        <v>0</v>
      </c>
      <c r="D16" s="3">
        <f>'BIZ kWh ENTRY'!T191</f>
        <v>0</v>
      </c>
      <c r="E16" s="3">
        <f>'BIZ kWh ENTRY'!U191</f>
        <v>0</v>
      </c>
      <c r="F16" s="3">
        <f>'BIZ kWh ENTRY'!V191</f>
        <v>0</v>
      </c>
      <c r="G16" s="3">
        <f>'BIZ kWh ENTRY'!W191</f>
        <v>0</v>
      </c>
      <c r="H16" s="3">
        <f>'BIZ kWh ENTRY'!X191</f>
        <v>0</v>
      </c>
      <c r="I16" s="3">
        <f>'BIZ kWh ENTRY'!Y191</f>
        <v>0</v>
      </c>
      <c r="J16" s="3">
        <f>'BIZ kWh ENTRY'!Z191</f>
        <v>0</v>
      </c>
      <c r="K16" s="3">
        <f>'BIZ kWh ENTRY'!AA191</f>
        <v>0</v>
      </c>
      <c r="L16" s="3">
        <f>'BIZ kWh ENTRY'!AB191</f>
        <v>0</v>
      </c>
      <c r="M16" s="3">
        <f>'BIZ kWh ENTRY'!AC191</f>
        <v>0</v>
      </c>
      <c r="N16" s="3">
        <f>'BIZ kWh ENTRY'!AD191</f>
        <v>0</v>
      </c>
      <c r="O16" s="170"/>
      <c r="P16" s="170"/>
      <c r="Q16" s="170"/>
      <c r="R16" s="170"/>
      <c r="S16" s="170"/>
      <c r="T16" s="170"/>
      <c r="U16" s="170"/>
      <c r="V16" s="170"/>
      <c r="W16" s="170"/>
      <c r="X16" s="170"/>
      <c r="Y16" s="170"/>
      <c r="Z16" s="170"/>
      <c r="AA16" s="170"/>
    </row>
    <row r="17" spans="1:27" x14ac:dyDescent="0.3">
      <c r="A17" s="780"/>
      <c r="B17" s="11" t="s">
        <v>8</v>
      </c>
      <c r="C17" s="3">
        <f>'BIZ kWh ENTRY'!S192</f>
        <v>0</v>
      </c>
      <c r="D17" s="3">
        <f>'BIZ kWh ENTRY'!T192</f>
        <v>0</v>
      </c>
      <c r="E17" s="3">
        <f>'BIZ kWh ENTRY'!U192</f>
        <v>0</v>
      </c>
      <c r="F17" s="3">
        <f>'BIZ kWh ENTRY'!V192</f>
        <v>0</v>
      </c>
      <c r="G17" s="3">
        <f>'BIZ kWh ENTRY'!W192</f>
        <v>0</v>
      </c>
      <c r="H17" s="3">
        <f>'BIZ kWh ENTRY'!X192</f>
        <v>0</v>
      </c>
      <c r="I17" s="3">
        <f>'BIZ kWh ENTRY'!Y192</f>
        <v>0</v>
      </c>
      <c r="J17" s="3">
        <f>'BIZ kWh ENTRY'!Z192</f>
        <v>0</v>
      </c>
      <c r="K17" s="3">
        <f>'BIZ kWh ENTRY'!AA192</f>
        <v>0</v>
      </c>
      <c r="L17" s="3">
        <f>'BIZ kWh ENTRY'!AB192</f>
        <v>0</v>
      </c>
      <c r="M17" s="3">
        <f>'BIZ kWh ENTRY'!AC192</f>
        <v>0</v>
      </c>
      <c r="N17" s="3">
        <f>'BIZ kWh ENTRY'!AD192</f>
        <v>0</v>
      </c>
      <c r="O17" s="170"/>
      <c r="P17" s="170"/>
      <c r="Q17" s="170"/>
      <c r="R17" s="170"/>
      <c r="S17" s="170"/>
      <c r="T17" s="170"/>
      <c r="U17" s="170"/>
      <c r="V17" s="170"/>
      <c r="W17" s="170"/>
      <c r="X17" s="170"/>
      <c r="Y17" s="170"/>
      <c r="Z17" s="170"/>
      <c r="AA17" s="170"/>
    </row>
    <row r="18" spans="1:27" x14ac:dyDescent="0.3">
      <c r="A18" s="780"/>
      <c r="B18" s="11" t="s">
        <v>11</v>
      </c>
      <c r="C18" s="3"/>
      <c r="D18" s="3"/>
      <c r="E18" s="257"/>
      <c r="F18" s="257"/>
      <c r="G18" s="257"/>
      <c r="H18" s="257"/>
      <c r="I18" s="257"/>
      <c r="J18" s="257"/>
      <c r="K18" s="257"/>
      <c r="L18" s="257"/>
      <c r="M18" s="257"/>
      <c r="N18" s="257"/>
      <c r="O18" s="170"/>
      <c r="P18" s="170"/>
      <c r="Q18" s="170"/>
      <c r="R18" s="170"/>
      <c r="S18" s="170"/>
      <c r="T18" s="170"/>
      <c r="U18" s="170"/>
      <c r="V18" s="170"/>
      <c r="W18" s="170"/>
      <c r="X18" s="170"/>
      <c r="Y18" s="170"/>
      <c r="Z18" s="170"/>
      <c r="AA18" s="170"/>
    </row>
    <row r="19" spans="1:27" ht="15" thickBot="1" x14ac:dyDescent="0.35">
      <c r="A19" s="781"/>
      <c r="B19" s="258" t="str">
        <f>' LI 1M - RES'!B16</f>
        <v>Monthly kWh</v>
      </c>
      <c r="C19" s="259">
        <f>SUM(C5:C18)</f>
        <v>0</v>
      </c>
      <c r="D19" s="259">
        <f t="shared" ref="D19:AA19" si="1">SUM(D5:D18)</f>
        <v>0</v>
      </c>
      <c r="E19" s="259">
        <f t="shared" si="1"/>
        <v>0</v>
      </c>
      <c r="F19" s="259">
        <f t="shared" si="1"/>
        <v>0</v>
      </c>
      <c r="G19" s="259">
        <f t="shared" si="1"/>
        <v>0</v>
      </c>
      <c r="H19" s="259">
        <f t="shared" si="1"/>
        <v>0</v>
      </c>
      <c r="I19" s="259">
        <f t="shared" si="1"/>
        <v>45319</v>
      </c>
      <c r="J19" s="259">
        <f t="shared" si="1"/>
        <v>166112.28</v>
      </c>
      <c r="K19" s="259">
        <f t="shared" si="1"/>
        <v>73135</v>
      </c>
      <c r="L19" s="259">
        <f t="shared" si="1"/>
        <v>103572</v>
      </c>
      <c r="M19" s="259">
        <f t="shared" si="1"/>
        <v>0</v>
      </c>
      <c r="N19" s="259">
        <f t="shared" si="1"/>
        <v>0</v>
      </c>
      <c r="O19" s="260">
        <f t="shared" si="1"/>
        <v>0</v>
      </c>
      <c r="P19" s="260">
        <f t="shared" si="1"/>
        <v>0</v>
      </c>
      <c r="Q19" s="260">
        <f t="shared" si="1"/>
        <v>0</v>
      </c>
      <c r="R19" s="260">
        <f t="shared" si="1"/>
        <v>0</v>
      </c>
      <c r="S19" s="260">
        <f t="shared" si="1"/>
        <v>0</v>
      </c>
      <c r="T19" s="260">
        <f t="shared" si="1"/>
        <v>0</v>
      </c>
      <c r="U19" s="260">
        <f t="shared" si="1"/>
        <v>0</v>
      </c>
      <c r="V19" s="260">
        <f t="shared" si="1"/>
        <v>0</v>
      </c>
      <c r="W19" s="260">
        <f t="shared" si="1"/>
        <v>0</v>
      </c>
      <c r="X19" s="260">
        <f t="shared" si="1"/>
        <v>0</v>
      </c>
      <c r="Y19" s="260">
        <f t="shared" si="1"/>
        <v>0</v>
      </c>
      <c r="Z19" s="260">
        <f t="shared" si="1"/>
        <v>0</v>
      </c>
      <c r="AA19" s="260">
        <f t="shared" si="1"/>
        <v>0</v>
      </c>
    </row>
    <row r="20" spans="1:27" s="42" customFormat="1" x14ac:dyDescent="0.3">
      <c r="A20" s="284"/>
      <c r="B20" s="285"/>
      <c r="C20" s="9"/>
      <c r="D20" s="285"/>
      <c r="E20" s="9"/>
      <c r="F20" s="285"/>
      <c r="G20" s="285"/>
      <c r="H20" s="9"/>
      <c r="I20" s="285"/>
      <c r="J20" s="285"/>
      <c r="K20" s="9"/>
      <c r="L20" s="285"/>
      <c r="M20" s="285"/>
      <c r="N20" s="9"/>
      <c r="O20" s="285"/>
      <c r="P20" s="285"/>
      <c r="Q20" s="9"/>
      <c r="R20" s="285"/>
      <c r="S20" s="285"/>
      <c r="T20" s="9"/>
      <c r="U20" s="285"/>
      <c r="V20" s="285"/>
      <c r="W20" s="9"/>
      <c r="X20" s="285"/>
      <c r="Y20" s="285"/>
      <c r="Z20" s="9"/>
      <c r="AA20" s="285"/>
    </row>
    <row r="21" spans="1:27" s="42" customFormat="1" ht="15" thickBot="1" x14ac:dyDescent="0.35">
      <c r="C21" s="286"/>
      <c r="D21" s="142"/>
      <c r="E21" s="286"/>
      <c r="F21" s="142"/>
      <c r="G21" s="142"/>
      <c r="H21" s="286"/>
      <c r="I21" s="142"/>
      <c r="J21" s="142"/>
      <c r="K21" s="286"/>
      <c r="L21" s="142"/>
      <c r="M21" s="142"/>
      <c r="N21" s="286"/>
      <c r="O21" s="142"/>
      <c r="P21" s="142"/>
      <c r="Q21" s="286"/>
      <c r="R21" s="142"/>
      <c r="S21" s="142"/>
      <c r="T21" s="286"/>
      <c r="U21" s="142"/>
      <c r="V21" s="142"/>
      <c r="W21" s="286"/>
      <c r="X21" s="142"/>
      <c r="Y21" s="142"/>
      <c r="Z21" s="286"/>
      <c r="AA21" s="142"/>
    </row>
    <row r="22" spans="1:27" ht="16.2" thickBot="1" x14ac:dyDescent="0.35">
      <c r="A22" s="782" t="s">
        <v>15</v>
      </c>
      <c r="B22" s="17" t="s">
        <v>10</v>
      </c>
      <c r="C22" s="158">
        <f>C$4</f>
        <v>44197</v>
      </c>
      <c r="D22" s="158">
        <f t="shared" ref="D22:AA22" si="2">D$4</f>
        <v>44228</v>
      </c>
      <c r="E22" s="158">
        <f t="shared" si="2"/>
        <v>44256</v>
      </c>
      <c r="F22" s="158">
        <f t="shared" si="2"/>
        <v>44287</v>
      </c>
      <c r="G22" s="158">
        <f t="shared" si="2"/>
        <v>44317</v>
      </c>
      <c r="H22" s="158">
        <f t="shared" si="2"/>
        <v>44348</v>
      </c>
      <c r="I22" s="158">
        <f t="shared" si="2"/>
        <v>44378</v>
      </c>
      <c r="J22" s="158">
        <f t="shared" si="2"/>
        <v>44409</v>
      </c>
      <c r="K22" s="158">
        <f t="shared" si="2"/>
        <v>44440</v>
      </c>
      <c r="L22" s="158">
        <f t="shared" si="2"/>
        <v>44470</v>
      </c>
      <c r="M22" s="158">
        <f t="shared" si="2"/>
        <v>44501</v>
      </c>
      <c r="N22" s="158">
        <f t="shared" si="2"/>
        <v>44531</v>
      </c>
      <c r="O22" s="158">
        <f t="shared" si="2"/>
        <v>44562</v>
      </c>
      <c r="P22" s="158">
        <f t="shared" si="2"/>
        <v>44593</v>
      </c>
      <c r="Q22" s="158">
        <f t="shared" si="2"/>
        <v>44621</v>
      </c>
      <c r="R22" s="158">
        <f t="shared" si="2"/>
        <v>44652</v>
      </c>
      <c r="S22" s="158">
        <f t="shared" si="2"/>
        <v>44682</v>
      </c>
      <c r="T22" s="158">
        <f t="shared" si="2"/>
        <v>44713</v>
      </c>
      <c r="U22" s="158">
        <f t="shared" si="2"/>
        <v>44743</v>
      </c>
      <c r="V22" s="158">
        <f t="shared" si="2"/>
        <v>44774</v>
      </c>
      <c r="W22" s="158">
        <f t="shared" si="2"/>
        <v>44805</v>
      </c>
      <c r="X22" s="158">
        <f t="shared" si="2"/>
        <v>44835</v>
      </c>
      <c r="Y22" s="158">
        <f t="shared" si="2"/>
        <v>44866</v>
      </c>
      <c r="Z22" s="158">
        <f t="shared" si="2"/>
        <v>44896</v>
      </c>
      <c r="AA22" s="158">
        <f t="shared" si="2"/>
        <v>44927</v>
      </c>
    </row>
    <row r="23" spans="1:27" ht="15" customHeight="1" x14ac:dyDescent="0.3">
      <c r="A23" s="783"/>
      <c r="B23" s="11" t="str">
        <f t="shared" ref="B23:C37" si="3">B5</f>
        <v>Air Comp</v>
      </c>
      <c r="C23" s="3">
        <f>C5</f>
        <v>0</v>
      </c>
      <c r="D23" s="3">
        <f>IF(SUM($C$19:$N$19)=0,0,C23+D5)</f>
        <v>0</v>
      </c>
      <c r="E23" s="3">
        <f t="shared" ref="E23:AA23" si="4">IF(SUM($C$19:$N$19)=0,0,D23+E5)</f>
        <v>0</v>
      </c>
      <c r="F23" s="3">
        <f t="shared" si="4"/>
        <v>0</v>
      </c>
      <c r="G23" s="3">
        <f t="shared" si="4"/>
        <v>0</v>
      </c>
      <c r="H23" s="3">
        <f t="shared" si="4"/>
        <v>0</v>
      </c>
      <c r="I23" s="3">
        <f t="shared" si="4"/>
        <v>0</v>
      </c>
      <c r="J23" s="3">
        <f t="shared" si="4"/>
        <v>0</v>
      </c>
      <c r="K23" s="445">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3">
        <f t="shared" si="4"/>
        <v>0</v>
      </c>
      <c r="AA23" s="3">
        <f t="shared" si="4"/>
        <v>0</v>
      </c>
    </row>
    <row r="24" spans="1:27" x14ac:dyDescent="0.3">
      <c r="A24" s="783"/>
      <c r="B24" s="12" t="str">
        <f t="shared" si="3"/>
        <v>Building Shell</v>
      </c>
      <c r="C24" s="3">
        <f t="shared" si="3"/>
        <v>0</v>
      </c>
      <c r="D24" s="3">
        <f t="shared" ref="D24:AA24" si="5">IF(SUM($C$19:$N$19)=0,0,C24+D6)</f>
        <v>0</v>
      </c>
      <c r="E24" s="3">
        <f t="shared" si="5"/>
        <v>0</v>
      </c>
      <c r="F24" s="3">
        <f t="shared" si="5"/>
        <v>0</v>
      </c>
      <c r="G24" s="3">
        <f t="shared" si="5"/>
        <v>0</v>
      </c>
      <c r="H24" s="3">
        <f t="shared" si="5"/>
        <v>0</v>
      </c>
      <c r="I24" s="3">
        <f t="shared" si="5"/>
        <v>0</v>
      </c>
      <c r="J24" s="3">
        <f t="shared" si="5"/>
        <v>0</v>
      </c>
      <c r="K24" s="445">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row>
    <row r="25" spans="1:27" x14ac:dyDescent="0.3">
      <c r="A25" s="783"/>
      <c r="B25" s="11" t="str">
        <f t="shared" si="3"/>
        <v>Cooking</v>
      </c>
      <c r="C25" s="3">
        <f t="shared" si="3"/>
        <v>0</v>
      </c>
      <c r="D25" s="3">
        <f t="shared" ref="D25:AA25" si="6">IF(SUM($C$19:$N$19)=0,0,C25+D7)</f>
        <v>0</v>
      </c>
      <c r="E25" s="3">
        <f t="shared" si="6"/>
        <v>0</v>
      </c>
      <c r="F25" s="3">
        <f t="shared" si="6"/>
        <v>0</v>
      </c>
      <c r="G25" s="3">
        <f t="shared" si="6"/>
        <v>0</v>
      </c>
      <c r="H25" s="3">
        <f t="shared" si="6"/>
        <v>0</v>
      </c>
      <c r="I25" s="3">
        <f t="shared" si="6"/>
        <v>0</v>
      </c>
      <c r="J25" s="3">
        <f t="shared" si="6"/>
        <v>0</v>
      </c>
      <c r="K25" s="445">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row>
    <row r="26" spans="1:27" x14ac:dyDescent="0.3">
      <c r="A26" s="783"/>
      <c r="B26" s="11" t="str">
        <f t="shared" si="3"/>
        <v>Cooling</v>
      </c>
      <c r="C26" s="3">
        <f t="shared" si="3"/>
        <v>0</v>
      </c>
      <c r="D26" s="3">
        <f t="shared" ref="D26:AA26" si="7">IF(SUM($C$19:$N$19)=0,0,C26+D8)</f>
        <v>0</v>
      </c>
      <c r="E26" s="3">
        <f t="shared" si="7"/>
        <v>0</v>
      </c>
      <c r="F26" s="3">
        <f t="shared" si="7"/>
        <v>0</v>
      </c>
      <c r="G26" s="3">
        <f t="shared" si="7"/>
        <v>0</v>
      </c>
      <c r="H26" s="3">
        <f t="shared" si="7"/>
        <v>0</v>
      </c>
      <c r="I26" s="3">
        <f t="shared" si="7"/>
        <v>0</v>
      </c>
      <c r="J26" s="3">
        <f t="shared" si="7"/>
        <v>0</v>
      </c>
      <c r="K26" s="445">
        <f t="shared" si="7"/>
        <v>0</v>
      </c>
      <c r="L26" s="3">
        <f t="shared" si="7"/>
        <v>0</v>
      </c>
      <c r="M26" s="3">
        <f t="shared" si="7"/>
        <v>0</v>
      </c>
      <c r="N26" s="3">
        <f t="shared" si="7"/>
        <v>0</v>
      </c>
      <c r="O26" s="3">
        <f t="shared" si="7"/>
        <v>0</v>
      </c>
      <c r="P26" s="3">
        <f t="shared" si="7"/>
        <v>0</v>
      </c>
      <c r="Q26" s="3">
        <f t="shared" si="7"/>
        <v>0</v>
      </c>
      <c r="R26" s="3">
        <f t="shared" si="7"/>
        <v>0</v>
      </c>
      <c r="S26" s="3">
        <f t="shared" si="7"/>
        <v>0</v>
      </c>
      <c r="T26" s="3">
        <f t="shared" si="7"/>
        <v>0</v>
      </c>
      <c r="U26" s="3">
        <f t="shared" si="7"/>
        <v>0</v>
      </c>
      <c r="V26" s="3">
        <f t="shared" si="7"/>
        <v>0</v>
      </c>
      <c r="W26" s="3">
        <f t="shared" si="7"/>
        <v>0</v>
      </c>
      <c r="X26" s="3">
        <f t="shared" si="7"/>
        <v>0</v>
      </c>
      <c r="Y26" s="3">
        <f t="shared" si="7"/>
        <v>0</v>
      </c>
      <c r="Z26" s="3">
        <f t="shared" si="7"/>
        <v>0</v>
      </c>
      <c r="AA26" s="3">
        <f t="shared" si="7"/>
        <v>0</v>
      </c>
    </row>
    <row r="27" spans="1:27" x14ac:dyDescent="0.3">
      <c r="A27" s="783"/>
      <c r="B27" s="12" t="str">
        <f t="shared" si="3"/>
        <v>Ext Lighting</v>
      </c>
      <c r="C27" s="3">
        <f t="shared" si="3"/>
        <v>0</v>
      </c>
      <c r="D27" s="3">
        <f t="shared" ref="D27:AA27" si="8">IF(SUM($C$19:$N$19)=0,0,C27+D9)</f>
        <v>0</v>
      </c>
      <c r="E27" s="3">
        <f t="shared" si="8"/>
        <v>0</v>
      </c>
      <c r="F27" s="3">
        <f t="shared" si="8"/>
        <v>0</v>
      </c>
      <c r="G27" s="3">
        <f t="shared" si="8"/>
        <v>0</v>
      </c>
      <c r="H27" s="3">
        <f t="shared" si="8"/>
        <v>0</v>
      </c>
      <c r="I27" s="3">
        <f t="shared" si="8"/>
        <v>0</v>
      </c>
      <c r="J27" s="3">
        <f t="shared" si="8"/>
        <v>0</v>
      </c>
      <c r="K27" s="445">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row>
    <row r="28" spans="1:27" x14ac:dyDescent="0.3">
      <c r="A28" s="783"/>
      <c r="B28" s="11" t="str">
        <f t="shared" si="3"/>
        <v>Heating</v>
      </c>
      <c r="C28" s="3">
        <f t="shared" si="3"/>
        <v>0</v>
      </c>
      <c r="D28" s="3">
        <f t="shared" ref="D28:AA28" si="9">IF(SUM($C$19:$N$19)=0,0,C28+D10)</f>
        <v>0</v>
      </c>
      <c r="E28" s="3">
        <f t="shared" si="9"/>
        <v>0</v>
      </c>
      <c r="F28" s="3">
        <f t="shared" si="9"/>
        <v>0</v>
      </c>
      <c r="G28" s="3">
        <f t="shared" si="9"/>
        <v>0</v>
      </c>
      <c r="H28" s="3">
        <f t="shared" si="9"/>
        <v>0</v>
      </c>
      <c r="I28" s="3">
        <f t="shared" si="9"/>
        <v>0</v>
      </c>
      <c r="J28" s="3">
        <f t="shared" si="9"/>
        <v>0</v>
      </c>
      <c r="K28" s="445">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row>
    <row r="29" spans="1:27" x14ac:dyDescent="0.3">
      <c r="A29" s="783"/>
      <c r="B29" s="11" t="str">
        <f t="shared" si="3"/>
        <v>HVAC</v>
      </c>
      <c r="C29" s="3">
        <f t="shared" si="3"/>
        <v>0</v>
      </c>
      <c r="D29" s="3">
        <f t="shared" ref="D29:AA29" si="10">IF(SUM($C$19:$N$19)=0,0,C29+D11)</f>
        <v>0</v>
      </c>
      <c r="E29" s="3">
        <f t="shared" si="10"/>
        <v>0</v>
      </c>
      <c r="F29" s="3">
        <f t="shared" si="10"/>
        <v>0</v>
      </c>
      <c r="G29" s="3">
        <f t="shared" si="10"/>
        <v>0</v>
      </c>
      <c r="H29" s="3">
        <f t="shared" si="10"/>
        <v>0</v>
      </c>
      <c r="I29" s="3">
        <f t="shared" si="10"/>
        <v>0</v>
      </c>
      <c r="J29" s="3">
        <f t="shared" si="10"/>
        <v>0</v>
      </c>
      <c r="K29" s="445">
        <f t="shared" si="10"/>
        <v>0</v>
      </c>
      <c r="L29" s="3">
        <f>IF(SUM($C$19:$N$19)=0,0,K29+L11)</f>
        <v>0</v>
      </c>
      <c r="M29" s="3">
        <f t="shared" si="10"/>
        <v>0</v>
      </c>
      <c r="N29" s="3">
        <f t="shared" si="10"/>
        <v>0</v>
      </c>
      <c r="O29" s="3">
        <f t="shared" si="10"/>
        <v>0</v>
      </c>
      <c r="P29" s="3">
        <f t="shared" si="10"/>
        <v>0</v>
      </c>
      <c r="Q29" s="3">
        <f t="shared" si="10"/>
        <v>0</v>
      </c>
      <c r="R29" s="3">
        <f t="shared" si="10"/>
        <v>0</v>
      </c>
      <c r="S29" s="3">
        <f t="shared" si="10"/>
        <v>0</v>
      </c>
      <c r="T29" s="3">
        <f t="shared" si="10"/>
        <v>0</v>
      </c>
      <c r="U29" s="3">
        <f t="shared" si="10"/>
        <v>0</v>
      </c>
      <c r="V29" s="3">
        <f t="shared" si="10"/>
        <v>0</v>
      </c>
      <c r="W29" s="3">
        <f t="shared" si="10"/>
        <v>0</v>
      </c>
      <c r="X29" s="3">
        <f t="shared" si="10"/>
        <v>0</v>
      </c>
      <c r="Y29" s="3">
        <f t="shared" si="10"/>
        <v>0</v>
      </c>
      <c r="Z29" s="3">
        <f t="shared" si="10"/>
        <v>0</v>
      </c>
      <c r="AA29" s="3">
        <f t="shared" si="10"/>
        <v>0</v>
      </c>
    </row>
    <row r="30" spans="1:27" x14ac:dyDescent="0.3">
      <c r="A30" s="783"/>
      <c r="B30" s="11" t="str">
        <f t="shared" si="3"/>
        <v>Lighting</v>
      </c>
      <c r="C30" s="3">
        <f t="shared" si="3"/>
        <v>0</v>
      </c>
      <c r="D30" s="3">
        <f t="shared" ref="D30:AA30" si="11">IF(SUM($C$19:$N$19)=0,0,C30+D12)</f>
        <v>0</v>
      </c>
      <c r="E30" s="3">
        <f t="shared" si="11"/>
        <v>0</v>
      </c>
      <c r="F30" s="3">
        <f t="shared" si="11"/>
        <v>0</v>
      </c>
      <c r="G30" s="3">
        <f t="shared" si="11"/>
        <v>0</v>
      </c>
      <c r="H30" s="3">
        <f t="shared" si="11"/>
        <v>0</v>
      </c>
      <c r="I30" s="3">
        <f t="shared" si="11"/>
        <v>45319</v>
      </c>
      <c r="J30" s="3">
        <f t="shared" si="11"/>
        <v>211431.28</v>
      </c>
      <c r="K30" s="445">
        <f t="shared" si="11"/>
        <v>284566.28000000003</v>
      </c>
      <c r="L30" s="3">
        <f t="shared" si="11"/>
        <v>388138.28</v>
      </c>
      <c r="M30" s="3">
        <f t="shared" si="11"/>
        <v>388138.28</v>
      </c>
      <c r="N30" s="3">
        <f t="shared" si="11"/>
        <v>388138.28</v>
      </c>
      <c r="O30" s="3">
        <f t="shared" si="11"/>
        <v>388138.28</v>
      </c>
      <c r="P30" s="3">
        <f t="shared" si="11"/>
        <v>388138.28</v>
      </c>
      <c r="Q30" s="3">
        <f t="shared" si="11"/>
        <v>388138.28</v>
      </c>
      <c r="R30" s="3">
        <f t="shared" si="11"/>
        <v>388138.28</v>
      </c>
      <c r="S30" s="3">
        <f t="shared" si="11"/>
        <v>388138.28</v>
      </c>
      <c r="T30" s="3">
        <f t="shared" si="11"/>
        <v>388138.28</v>
      </c>
      <c r="U30" s="3">
        <f t="shared" si="11"/>
        <v>388138.28</v>
      </c>
      <c r="V30" s="3">
        <f t="shared" si="11"/>
        <v>388138.28</v>
      </c>
      <c r="W30" s="3">
        <f t="shared" si="11"/>
        <v>388138.28</v>
      </c>
      <c r="X30" s="3">
        <f t="shared" si="11"/>
        <v>388138.28</v>
      </c>
      <c r="Y30" s="3">
        <f t="shared" si="11"/>
        <v>388138.28</v>
      </c>
      <c r="Z30" s="3">
        <f t="shared" si="11"/>
        <v>388138.28</v>
      </c>
      <c r="AA30" s="3">
        <f t="shared" si="11"/>
        <v>388138.28</v>
      </c>
    </row>
    <row r="31" spans="1:27" x14ac:dyDescent="0.3">
      <c r="A31" s="783"/>
      <c r="B31" s="11" t="str">
        <f t="shared" si="3"/>
        <v>Miscellaneous</v>
      </c>
      <c r="C31" s="3">
        <f t="shared" si="3"/>
        <v>0</v>
      </c>
      <c r="D31" s="3">
        <f t="shared" ref="D31:AA31" si="12">IF(SUM($C$19:$N$19)=0,0,C31+D13)</f>
        <v>0</v>
      </c>
      <c r="E31" s="3">
        <f t="shared" si="12"/>
        <v>0</v>
      </c>
      <c r="F31" s="3">
        <f t="shared" si="12"/>
        <v>0</v>
      </c>
      <c r="G31" s="3">
        <f t="shared" si="12"/>
        <v>0</v>
      </c>
      <c r="H31" s="3">
        <f t="shared" si="12"/>
        <v>0</v>
      </c>
      <c r="I31" s="3">
        <f t="shared" si="12"/>
        <v>0</v>
      </c>
      <c r="J31" s="3">
        <f t="shared" si="12"/>
        <v>0</v>
      </c>
      <c r="K31" s="445">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3">
        <f t="shared" si="12"/>
        <v>0</v>
      </c>
      <c r="AA31" s="3">
        <f t="shared" si="12"/>
        <v>0</v>
      </c>
    </row>
    <row r="32" spans="1:27" ht="15" customHeight="1" x14ac:dyDescent="0.3">
      <c r="A32" s="783"/>
      <c r="B32" s="11" t="str">
        <f t="shared" si="3"/>
        <v>Motors</v>
      </c>
      <c r="C32" s="3">
        <f t="shared" si="3"/>
        <v>0</v>
      </c>
      <c r="D32" s="3">
        <f t="shared" ref="D32:AA32" si="13">IF(SUM($C$19:$N$19)=0,0,C32+D14)</f>
        <v>0</v>
      </c>
      <c r="E32" s="3">
        <f t="shared" si="13"/>
        <v>0</v>
      </c>
      <c r="F32" s="3">
        <f t="shared" si="13"/>
        <v>0</v>
      </c>
      <c r="G32" s="3">
        <f t="shared" si="13"/>
        <v>0</v>
      </c>
      <c r="H32" s="3">
        <f t="shared" si="13"/>
        <v>0</v>
      </c>
      <c r="I32" s="3">
        <f t="shared" si="13"/>
        <v>0</v>
      </c>
      <c r="J32" s="3">
        <f t="shared" si="13"/>
        <v>0</v>
      </c>
      <c r="K32" s="445">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3">
        <f t="shared" si="13"/>
        <v>0</v>
      </c>
      <c r="AA32" s="3">
        <f t="shared" si="13"/>
        <v>0</v>
      </c>
    </row>
    <row r="33" spans="1:27" x14ac:dyDescent="0.3">
      <c r="A33" s="783"/>
      <c r="B33" s="11" t="str">
        <f t="shared" si="3"/>
        <v>Process</v>
      </c>
      <c r="C33" s="3">
        <f t="shared" si="3"/>
        <v>0</v>
      </c>
      <c r="D33" s="3">
        <f t="shared" ref="D33:AA33" si="14">IF(SUM($C$19:$N$19)=0,0,C33+D15)</f>
        <v>0</v>
      </c>
      <c r="E33" s="3">
        <f t="shared" si="14"/>
        <v>0</v>
      </c>
      <c r="F33" s="3">
        <f t="shared" si="14"/>
        <v>0</v>
      </c>
      <c r="G33" s="3">
        <f t="shared" si="14"/>
        <v>0</v>
      </c>
      <c r="H33" s="3">
        <f t="shared" si="14"/>
        <v>0</v>
      </c>
      <c r="I33" s="3">
        <f t="shared" si="14"/>
        <v>0</v>
      </c>
      <c r="J33" s="3">
        <f t="shared" si="14"/>
        <v>0</v>
      </c>
      <c r="K33" s="445">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3">
        <f t="shared" si="14"/>
        <v>0</v>
      </c>
      <c r="AA33" s="3">
        <f t="shared" si="14"/>
        <v>0</v>
      </c>
    </row>
    <row r="34" spans="1:27" x14ac:dyDescent="0.3">
      <c r="A34" s="783"/>
      <c r="B34" s="11" t="str">
        <f t="shared" si="3"/>
        <v>Refrigeration</v>
      </c>
      <c r="C34" s="3">
        <f t="shared" si="3"/>
        <v>0</v>
      </c>
      <c r="D34" s="3">
        <f t="shared" ref="D34:AA34" si="15">IF(SUM($C$19:$N$19)=0,0,C34+D16)</f>
        <v>0</v>
      </c>
      <c r="E34" s="3">
        <f t="shared" si="15"/>
        <v>0</v>
      </c>
      <c r="F34" s="3">
        <f t="shared" si="15"/>
        <v>0</v>
      </c>
      <c r="G34" s="3">
        <f t="shared" si="15"/>
        <v>0</v>
      </c>
      <c r="H34" s="3">
        <f t="shared" si="15"/>
        <v>0</v>
      </c>
      <c r="I34" s="3">
        <f t="shared" si="15"/>
        <v>0</v>
      </c>
      <c r="J34" s="3">
        <f t="shared" si="15"/>
        <v>0</v>
      </c>
      <c r="K34" s="445">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row>
    <row r="35" spans="1:27" x14ac:dyDescent="0.3">
      <c r="A35" s="783"/>
      <c r="B35" s="11" t="str">
        <f t="shared" si="3"/>
        <v>Water Heating</v>
      </c>
      <c r="C35" s="3">
        <f t="shared" si="3"/>
        <v>0</v>
      </c>
      <c r="D35" s="3">
        <f t="shared" ref="D35:AA35" si="16">IF(SUM($C$19:$N$19)=0,0,C35+D17)</f>
        <v>0</v>
      </c>
      <c r="E35" s="3">
        <f t="shared" si="16"/>
        <v>0</v>
      </c>
      <c r="F35" s="3">
        <f t="shared" si="16"/>
        <v>0</v>
      </c>
      <c r="G35" s="3">
        <f t="shared" si="16"/>
        <v>0</v>
      </c>
      <c r="H35" s="3">
        <f t="shared" si="16"/>
        <v>0</v>
      </c>
      <c r="I35" s="3">
        <f t="shared" si="16"/>
        <v>0</v>
      </c>
      <c r="J35" s="3">
        <f t="shared" si="16"/>
        <v>0</v>
      </c>
      <c r="K35" s="445">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row>
    <row r="36" spans="1:27" ht="15" customHeight="1" x14ac:dyDescent="0.3">
      <c r="A36" s="783"/>
      <c r="B36" s="11" t="str">
        <f t="shared" si="3"/>
        <v xml:space="preserve"> </v>
      </c>
      <c r="C36" s="3"/>
      <c r="D36" s="3"/>
      <c r="E36" s="3"/>
      <c r="F36" s="3"/>
      <c r="G36" s="3"/>
      <c r="H36" s="3"/>
      <c r="I36" s="3"/>
      <c r="J36" s="3"/>
      <c r="K36" s="445"/>
      <c r="L36" s="3"/>
      <c r="M36" s="3"/>
      <c r="N36" s="3"/>
      <c r="O36" s="3"/>
      <c r="P36" s="3"/>
      <c r="Q36" s="3"/>
      <c r="R36" s="3"/>
      <c r="S36" s="3"/>
      <c r="T36" s="3"/>
      <c r="U36" s="3"/>
      <c r="V36" s="3"/>
      <c r="W36" s="3"/>
      <c r="X36" s="3"/>
      <c r="Y36" s="3"/>
      <c r="Z36" s="3"/>
      <c r="AA36" s="3"/>
    </row>
    <row r="37" spans="1:27" ht="15" customHeight="1" thickBot="1" x14ac:dyDescent="0.35">
      <c r="A37" s="784"/>
      <c r="B37" s="258" t="str">
        <f t="shared" si="3"/>
        <v>Monthly kWh</v>
      </c>
      <c r="C37" s="259">
        <f>SUM(C23:C36)</f>
        <v>0</v>
      </c>
      <c r="D37" s="259">
        <f t="shared" ref="D37:AA37" si="17">SUM(D23:D36)</f>
        <v>0</v>
      </c>
      <c r="E37" s="259">
        <f t="shared" si="17"/>
        <v>0</v>
      </c>
      <c r="F37" s="259">
        <f t="shared" si="17"/>
        <v>0</v>
      </c>
      <c r="G37" s="259">
        <f t="shared" si="17"/>
        <v>0</v>
      </c>
      <c r="H37" s="259">
        <f t="shared" si="17"/>
        <v>0</v>
      </c>
      <c r="I37" s="259">
        <f t="shared" si="17"/>
        <v>45319</v>
      </c>
      <c r="J37" s="259">
        <f t="shared" si="17"/>
        <v>211431.28</v>
      </c>
      <c r="K37" s="259">
        <f t="shared" si="17"/>
        <v>284566.28000000003</v>
      </c>
      <c r="L37" s="259">
        <f t="shared" si="17"/>
        <v>388138.28</v>
      </c>
      <c r="M37" s="259">
        <f t="shared" si="17"/>
        <v>388138.28</v>
      </c>
      <c r="N37" s="259">
        <f t="shared" si="17"/>
        <v>388138.28</v>
      </c>
      <c r="O37" s="259">
        <f t="shared" si="17"/>
        <v>388138.28</v>
      </c>
      <c r="P37" s="259">
        <f t="shared" si="17"/>
        <v>388138.28</v>
      </c>
      <c r="Q37" s="259">
        <f t="shared" si="17"/>
        <v>388138.28</v>
      </c>
      <c r="R37" s="259">
        <f t="shared" si="17"/>
        <v>388138.28</v>
      </c>
      <c r="S37" s="259">
        <f t="shared" si="17"/>
        <v>388138.28</v>
      </c>
      <c r="T37" s="259">
        <f t="shared" si="17"/>
        <v>388138.28</v>
      </c>
      <c r="U37" s="259">
        <f t="shared" si="17"/>
        <v>388138.28</v>
      </c>
      <c r="V37" s="259">
        <f t="shared" si="17"/>
        <v>388138.28</v>
      </c>
      <c r="W37" s="259">
        <f t="shared" si="17"/>
        <v>388138.28</v>
      </c>
      <c r="X37" s="259">
        <f t="shared" si="17"/>
        <v>388138.28</v>
      </c>
      <c r="Y37" s="259">
        <f t="shared" si="17"/>
        <v>388138.28</v>
      </c>
      <c r="Z37" s="259">
        <f t="shared" si="17"/>
        <v>388138.28</v>
      </c>
      <c r="AA37" s="259">
        <f t="shared" si="17"/>
        <v>388138.28</v>
      </c>
    </row>
    <row r="38" spans="1:27" x14ac:dyDescent="0.3">
      <c r="A38" s="40"/>
      <c r="B38" s="24"/>
      <c r="C38" s="9"/>
      <c r="D38" s="31"/>
      <c r="E38" s="9"/>
      <c r="F38" s="31"/>
      <c r="G38" s="31"/>
      <c r="H38" s="9"/>
      <c r="I38" s="31"/>
      <c r="J38" s="31"/>
      <c r="K38" s="9"/>
      <c r="L38" s="31"/>
      <c r="M38" s="31"/>
      <c r="N38" s="364" t="s">
        <v>223</v>
      </c>
      <c r="O38" s="363">
        <f>SUM(C5:N18)</f>
        <v>388138.28</v>
      </c>
      <c r="P38" s="31"/>
      <c r="Q38" s="9"/>
      <c r="R38" s="31"/>
      <c r="S38" s="31"/>
      <c r="T38" s="9"/>
      <c r="U38" s="31"/>
      <c r="V38" s="31"/>
      <c r="W38" s="9"/>
      <c r="X38" s="31"/>
      <c r="Y38" s="31"/>
      <c r="Z38" s="9"/>
      <c r="AA38" s="31"/>
    </row>
    <row r="39" spans="1:27" s="42" customFormat="1" ht="15" thickBot="1" x14ac:dyDescent="0.35">
      <c r="C39" s="286"/>
      <c r="D39" s="142"/>
      <c r="E39" s="286"/>
      <c r="F39" s="142"/>
      <c r="G39" s="142"/>
      <c r="H39" s="286"/>
      <c r="I39" s="142"/>
      <c r="J39" s="142"/>
      <c r="K39" s="286"/>
      <c r="L39" s="142"/>
      <c r="M39" s="142"/>
      <c r="N39" s="286"/>
      <c r="O39" s="142"/>
      <c r="P39" s="142"/>
      <c r="Q39" s="286"/>
      <c r="R39" s="142"/>
      <c r="S39" s="142"/>
      <c r="T39" s="286"/>
      <c r="U39" s="142"/>
      <c r="V39" s="142"/>
      <c r="W39" s="286"/>
      <c r="X39" s="142"/>
      <c r="Y39" s="142"/>
      <c r="Z39" s="286"/>
      <c r="AA39" s="142"/>
    </row>
    <row r="40" spans="1:27" ht="16.2" thickBot="1" x14ac:dyDescent="0.35">
      <c r="A40" s="785" t="s">
        <v>16</v>
      </c>
      <c r="B40" s="17" t="s">
        <v>10</v>
      </c>
      <c r="C40" s="158">
        <f>C$4</f>
        <v>44197</v>
      </c>
      <c r="D40" s="158">
        <f t="shared" ref="D40:AA40" si="18">D$4</f>
        <v>44228</v>
      </c>
      <c r="E40" s="158">
        <f t="shared" si="18"/>
        <v>44256</v>
      </c>
      <c r="F40" s="158">
        <f t="shared" si="18"/>
        <v>44287</v>
      </c>
      <c r="G40" s="158">
        <f t="shared" si="18"/>
        <v>44317</v>
      </c>
      <c r="H40" s="158">
        <f t="shared" si="18"/>
        <v>44348</v>
      </c>
      <c r="I40" s="158">
        <f t="shared" si="18"/>
        <v>44378</v>
      </c>
      <c r="J40" s="158">
        <f t="shared" si="18"/>
        <v>44409</v>
      </c>
      <c r="K40" s="158">
        <f t="shared" si="18"/>
        <v>44440</v>
      </c>
      <c r="L40" s="158">
        <f t="shared" si="18"/>
        <v>44470</v>
      </c>
      <c r="M40" s="158">
        <f t="shared" si="18"/>
        <v>44501</v>
      </c>
      <c r="N40" s="158">
        <f t="shared" si="18"/>
        <v>44531</v>
      </c>
      <c r="O40" s="158">
        <f t="shared" si="18"/>
        <v>44562</v>
      </c>
      <c r="P40" s="158">
        <f t="shared" si="18"/>
        <v>44593</v>
      </c>
      <c r="Q40" s="158">
        <f t="shared" si="18"/>
        <v>44621</v>
      </c>
      <c r="R40" s="158">
        <f t="shared" si="18"/>
        <v>44652</v>
      </c>
      <c r="S40" s="158">
        <f t="shared" si="18"/>
        <v>44682</v>
      </c>
      <c r="T40" s="158">
        <f t="shared" si="18"/>
        <v>44713</v>
      </c>
      <c r="U40" s="158">
        <f t="shared" si="18"/>
        <v>44743</v>
      </c>
      <c r="V40" s="158">
        <f t="shared" si="18"/>
        <v>44774</v>
      </c>
      <c r="W40" s="158">
        <f t="shared" si="18"/>
        <v>44805</v>
      </c>
      <c r="X40" s="158">
        <f t="shared" si="18"/>
        <v>44835</v>
      </c>
      <c r="Y40" s="158">
        <f t="shared" si="18"/>
        <v>44866</v>
      </c>
      <c r="Z40" s="158">
        <f t="shared" si="18"/>
        <v>44896</v>
      </c>
      <c r="AA40" s="158">
        <f t="shared" si="18"/>
        <v>44927</v>
      </c>
    </row>
    <row r="41" spans="1:27" ht="15" customHeight="1" x14ac:dyDescent="0.3">
      <c r="A41" s="786"/>
      <c r="B41" s="11" t="str">
        <f t="shared" ref="B41:B55" si="19">B23</f>
        <v>Air Comp</v>
      </c>
      <c r="C41" s="3">
        <v>0</v>
      </c>
      <c r="D41" s="3">
        <v>0</v>
      </c>
      <c r="E41" s="3">
        <v>0</v>
      </c>
      <c r="F41" s="3">
        <v>0</v>
      </c>
      <c r="G41" s="3">
        <f>F41</f>
        <v>0</v>
      </c>
      <c r="H41" s="3">
        <f t="shared" ref="H41:AA41" si="20">G41</f>
        <v>0</v>
      </c>
      <c r="I41" s="3">
        <f t="shared" si="20"/>
        <v>0</v>
      </c>
      <c r="J41" s="3">
        <f t="shared" si="20"/>
        <v>0</v>
      </c>
      <c r="K41" s="3">
        <f t="shared" si="20"/>
        <v>0</v>
      </c>
      <c r="L41" s="3">
        <f t="shared" si="20"/>
        <v>0</v>
      </c>
      <c r="M41" s="3">
        <f t="shared" si="20"/>
        <v>0</v>
      </c>
      <c r="N41" s="3">
        <f t="shared" si="20"/>
        <v>0</v>
      </c>
      <c r="O41" s="3">
        <f t="shared" si="20"/>
        <v>0</v>
      </c>
      <c r="P41" s="3">
        <f t="shared" si="20"/>
        <v>0</v>
      </c>
      <c r="Q41" s="445">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row>
    <row r="42" spans="1:27" x14ac:dyDescent="0.3">
      <c r="A42" s="786"/>
      <c r="B42" s="12" t="str">
        <f t="shared" si="19"/>
        <v>Building Shell</v>
      </c>
      <c r="C42" s="3">
        <v>0</v>
      </c>
      <c r="D42" s="3">
        <v>0</v>
      </c>
      <c r="E42" s="3">
        <v>0</v>
      </c>
      <c r="F42" s="3">
        <v>0</v>
      </c>
      <c r="G42" s="3">
        <f t="shared" ref="G42:AA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445">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row>
    <row r="43" spans="1:27" x14ac:dyDescent="0.3">
      <c r="A43" s="786"/>
      <c r="B43" s="11" t="str">
        <f t="shared" si="19"/>
        <v>Cooking</v>
      </c>
      <c r="C43" s="3">
        <v>0</v>
      </c>
      <c r="D43" s="3">
        <v>0</v>
      </c>
      <c r="E43" s="3">
        <v>0</v>
      </c>
      <c r="F43" s="3">
        <v>0</v>
      </c>
      <c r="G43" s="3">
        <f t="shared" ref="G43:AA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445">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row>
    <row r="44" spans="1:27" x14ac:dyDescent="0.3">
      <c r="A44" s="786"/>
      <c r="B44" s="11" t="str">
        <f t="shared" si="19"/>
        <v>Cooling</v>
      </c>
      <c r="C44" s="3">
        <v>0</v>
      </c>
      <c r="D44" s="3">
        <v>0</v>
      </c>
      <c r="E44" s="3">
        <v>0</v>
      </c>
      <c r="F44" s="3">
        <v>0</v>
      </c>
      <c r="G44" s="3">
        <f t="shared" ref="G44:AA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445">
        <v>0</v>
      </c>
      <c r="R44" s="3">
        <f t="shared" si="23"/>
        <v>0</v>
      </c>
      <c r="S44" s="3">
        <f t="shared" si="23"/>
        <v>0</v>
      </c>
      <c r="T44" s="3">
        <f t="shared" si="23"/>
        <v>0</v>
      </c>
      <c r="U44" s="3">
        <f t="shared" si="23"/>
        <v>0</v>
      </c>
      <c r="V44" s="3">
        <f t="shared" si="23"/>
        <v>0</v>
      </c>
      <c r="W44" s="3">
        <f t="shared" si="23"/>
        <v>0</v>
      </c>
      <c r="X44" s="3">
        <f t="shared" si="23"/>
        <v>0</v>
      </c>
      <c r="Y44" s="3">
        <f t="shared" si="23"/>
        <v>0</v>
      </c>
      <c r="Z44" s="3">
        <f t="shared" si="23"/>
        <v>0</v>
      </c>
      <c r="AA44" s="3">
        <f t="shared" si="23"/>
        <v>0</v>
      </c>
    </row>
    <row r="45" spans="1:27" x14ac:dyDescent="0.3">
      <c r="A45" s="786"/>
      <c r="B45" s="12" t="str">
        <f t="shared" si="19"/>
        <v>Ext Lighting</v>
      </c>
      <c r="C45" s="3">
        <v>0</v>
      </c>
      <c r="D45" s="3">
        <v>0</v>
      </c>
      <c r="E45" s="3">
        <v>0</v>
      </c>
      <c r="F45" s="3">
        <v>0</v>
      </c>
      <c r="G45" s="3">
        <f t="shared" ref="G45:AA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445">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row>
    <row r="46" spans="1:27" x14ac:dyDescent="0.3">
      <c r="A46" s="786"/>
      <c r="B46" s="11" t="str">
        <f t="shared" si="19"/>
        <v>Heating</v>
      </c>
      <c r="C46" s="3">
        <v>0</v>
      </c>
      <c r="D46" s="3">
        <v>0</v>
      </c>
      <c r="E46" s="3">
        <v>0</v>
      </c>
      <c r="F46" s="3">
        <v>0</v>
      </c>
      <c r="G46" s="3">
        <f t="shared" ref="G46:AA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445">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row>
    <row r="47" spans="1:27" x14ac:dyDescent="0.3">
      <c r="A47" s="786"/>
      <c r="B47" s="11" t="str">
        <f t="shared" si="19"/>
        <v>HVAC</v>
      </c>
      <c r="C47" s="3">
        <v>0</v>
      </c>
      <c r="D47" s="3">
        <v>0</v>
      </c>
      <c r="E47" s="3">
        <v>0</v>
      </c>
      <c r="F47" s="3">
        <v>0</v>
      </c>
      <c r="G47" s="3">
        <f t="shared" ref="G47:AA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445">
        <v>0</v>
      </c>
      <c r="R47" s="3">
        <f t="shared" si="26"/>
        <v>0</v>
      </c>
      <c r="S47" s="3">
        <f t="shared" si="26"/>
        <v>0</v>
      </c>
      <c r="T47" s="3">
        <f t="shared" si="26"/>
        <v>0</v>
      </c>
      <c r="U47" s="3">
        <f t="shared" si="26"/>
        <v>0</v>
      </c>
      <c r="V47" s="3">
        <f t="shared" si="26"/>
        <v>0</v>
      </c>
      <c r="W47" s="3">
        <f t="shared" si="26"/>
        <v>0</v>
      </c>
      <c r="X47" s="3">
        <f t="shared" si="26"/>
        <v>0</v>
      </c>
      <c r="Y47" s="3">
        <f t="shared" si="26"/>
        <v>0</v>
      </c>
      <c r="Z47" s="3">
        <f t="shared" si="26"/>
        <v>0</v>
      </c>
      <c r="AA47" s="3">
        <f t="shared" si="26"/>
        <v>0</v>
      </c>
    </row>
    <row r="48" spans="1:27" x14ac:dyDescent="0.3">
      <c r="A48" s="786"/>
      <c r="B48" s="11" t="str">
        <f t="shared" si="19"/>
        <v>Lighting</v>
      </c>
      <c r="C48" s="3">
        <v>0</v>
      </c>
      <c r="D48" s="3">
        <v>0</v>
      </c>
      <c r="E48" s="3">
        <v>0</v>
      </c>
      <c r="F48" s="3">
        <v>0</v>
      </c>
      <c r="G48" s="3">
        <f t="shared" ref="G48:AA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445">
        <v>284566.28000000003</v>
      </c>
      <c r="R48" s="3">
        <f t="shared" si="27"/>
        <v>284566.28000000003</v>
      </c>
      <c r="S48" s="3">
        <f t="shared" si="27"/>
        <v>284566.28000000003</v>
      </c>
      <c r="T48" s="3">
        <f t="shared" si="27"/>
        <v>284566.28000000003</v>
      </c>
      <c r="U48" s="3">
        <f t="shared" si="27"/>
        <v>284566.28000000003</v>
      </c>
      <c r="V48" s="3">
        <f t="shared" si="27"/>
        <v>284566.28000000003</v>
      </c>
      <c r="W48" s="3">
        <f t="shared" si="27"/>
        <v>284566.28000000003</v>
      </c>
      <c r="X48" s="3">
        <f t="shared" si="27"/>
        <v>284566.28000000003</v>
      </c>
      <c r="Y48" s="3">
        <f t="shared" si="27"/>
        <v>284566.28000000003</v>
      </c>
      <c r="Z48" s="3">
        <f t="shared" si="27"/>
        <v>284566.28000000003</v>
      </c>
      <c r="AA48" s="3">
        <f t="shared" si="27"/>
        <v>284566.28000000003</v>
      </c>
    </row>
    <row r="49" spans="1:27" x14ac:dyDescent="0.3">
      <c r="A49" s="786"/>
      <c r="B49" s="11" t="str">
        <f t="shared" si="19"/>
        <v>Miscellaneous</v>
      </c>
      <c r="C49" s="3">
        <v>0</v>
      </c>
      <c r="D49" s="3">
        <v>0</v>
      </c>
      <c r="E49" s="3">
        <v>0</v>
      </c>
      <c r="F49" s="3">
        <v>0</v>
      </c>
      <c r="G49" s="3">
        <f t="shared" ref="G49:AA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445">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row>
    <row r="50" spans="1:27" ht="15" customHeight="1" x14ac:dyDescent="0.3">
      <c r="A50" s="786"/>
      <c r="B50" s="11" t="str">
        <f t="shared" si="19"/>
        <v>Motors</v>
      </c>
      <c r="C50" s="3">
        <v>0</v>
      </c>
      <c r="D50" s="3">
        <v>0</v>
      </c>
      <c r="E50" s="3">
        <v>0</v>
      </c>
      <c r="F50" s="3">
        <v>0</v>
      </c>
      <c r="G50" s="3">
        <f t="shared" ref="G50:AA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445">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row>
    <row r="51" spans="1:27" x14ac:dyDescent="0.3">
      <c r="A51" s="786"/>
      <c r="B51" s="11" t="str">
        <f t="shared" si="19"/>
        <v>Process</v>
      </c>
      <c r="C51" s="3">
        <v>0</v>
      </c>
      <c r="D51" s="3">
        <v>0</v>
      </c>
      <c r="E51" s="3">
        <v>0</v>
      </c>
      <c r="F51" s="3">
        <v>0</v>
      </c>
      <c r="G51" s="3">
        <f t="shared" ref="G51:AA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445">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row>
    <row r="52" spans="1:27" x14ac:dyDescent="0.3">
      <c r="A52" s="786"/>
      <c r="B52" s="11" t="str">
        <f t="shared" si="19"/>
        <v>Refrigeration</v>
      </c>
      <c r="C52" s="3">
        <v>0</v>
      </c>
      <c r="D52" s="3">
        <v>0</v>
      </c>
      <c r="E52" s="3">
        <v>0</v>
      </c>
      <c r="F52" s="3">
        <v>0</v>
      </c>
      <c r="G52" s="3">
        <f t="shared" ref="G52:AA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445">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row>
    <row r="53" spans="1:27" x14ac:dyDescent="0.3">
      <c r="A53" s="786"/>
      <c r="B53" s="11" t="str">
        <f t="shared" si="19"/>
        <v>Water Heating</v>
      </c>
      <c r="C53" s="3">
        <v>0</v>
      </c>
      <c r="D53" s="3">
        <v>0</v>
      </c>
      <c r="E53" s="3">
        <v>0</v>
      </c>
      <c r="F53" s="3">
        <v>0</v>
      </c>
      <c r="G53" s="3">
        <f t="shared" ref="G53:AA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445">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row>
    <row r="54" spans="1:27" ht="15" customHeight="1" x14ac:dyDescent="0.3">
      <c r="A54" s="786"/>
      <c r="B54" s="11" t="str">
        <f t="shared" si="19"/>
        <v xml:space="preserve"> </v>
      </c>
      <c r="C54" s="3"/>
      <c r="D54" s="3"/>
      <c r="E54" s="3"/>
      <c r="F54" s="3"/>
      <c r="G54" s="3"/>
      <c r="H54" s="3"/>
      <c r="I54" s="3"/>
      <c r="J54" s="3"/>
      <c r="K54" s="3"/>
      <c r="L54" s="3"/>
      <c r="M54" s="3"/>
      <c r="N54" s="3"/>
      <c r="O54" s="3"/>
      <c r="P54" s="3"/>
      <c r="Q54" s="445"/>
      <c r="R54" s="3"/>
      <c r="S54" s="3"/>
      <c r="T54" s="3"/>
      <c r="U54" s="3"/>
      <c r="V54" s="3"/>
      <c r="W54" s="3"/>
      <c r="X54" s="3"/>
      <c r="Y54" s="3"/>
      <c r="Z54" s="3"/>
      <c r="AA54" s="3"/>
    </row>
    <row r="55" spans="1:27" ht="15" customHeight="1" thickBot="1" x14ac:dyDescent="0.35">
      <c r="A55" s="787"/>
      <c r="B55" s="258" t="str">
        <f t="shared" si="19"/>
        <v>Monthly kWh</v>
      </c>
      <c r="C55" s="259">
        <f>SUM(C41:C54)</f>
        <v>0</v>
      </c>
      <c r="D55" s="259">
        <f t="shared" ref="D55:AA55" si="33">SUM(D41:D54)</f>
        <v>0</v>
      </c>
      <c r="E55" s="259">
        <f t="shared" si="33"/>
        <v>0</v>
      </c>
      <c r="F55" s="259">
        <f t="shared" si="33"/>
        <v>0</v>
      </c>
      <c r="G55" s="259">
        <f t="shared" si="33"/>
        <v>0</v>
      </c>
      <c r="H55" s="259">
        <f t="shared" si="33"/>
        <v>0</v>
      </c>
      <c r="I55" s="259">
        <f t="shared" si="33"/>
        <v>0</v>
      </c>
      <c r="J55" s="259">
        <f t="shared" si="33"/>
        <v>0</v>
      </c>
      <c r="K55" s="259">
        <f t="shared" si="33"/>
        <v>0</v>
      </c>
      <c r="L55" s="259">
        <f t="shared" si="33"/>
        <v>0</v>
      </c>
      <c r="M55" s="259">
        <f t="shared" si="33"/>
        <v>0</v>
      </c>
      <c r="N55" s="259">
        <f t="shared" si="33"/>
        <v>0</v>
      </c>
      <c r="O55" s="259">
        <f t="shared" si="33"/>
        <v>0</v>
      </c>
      <c r="P55" s="259">
        <f t="shared" si="33"/>
        <v>0</v>
      </c>
      <c r="Q55" s="259">
        <f t="shared" si="33"/>
        <v>284566.28000000003</v>
      </c>
      <c r="R55" s="259">
        <f t="shared" si="33"/>
        <v>284566.28000000003</v>
      </c>
      <c r="S55" s="259">
        <f t="shared" si="33"/>
        <v>284566.28000000003</v>
      </c>
      <c r="T55" s="259">
        <f t="shared" si="33"/>
        <v>284566.28000000003</v>
      </c>
      <c r="U55" s="259">
        <f t="shared" si="33"/>
        <v>284566.28000000003</v>
      </c>
      <c r="V55" s="259">
        <f t="shared" si="33"/>
        <v>284566.28000000003</v>
      </c>
      <c r="W55" s="259">
        <f t="shared" si="33"/>
        <v>284566.28000000003</v>
      </c>
      <c r="X55" s="259">
        <f t="shared" si="33"/>
        <v>284566.28000000003</v>
      </c>
      <c r="Y55" s="259">
        <f t="shared" si="33"/>
        <v>284566.28000000003</v>
      </c>
      <c r="Z55" s="259">
        <f t="shared" si="33"/>
        <v>284566.28000000003</v>
      </c>
      <c r="AA55" s="259">
        <f t="shared" si="33"/>
        <v>284566.28000000003</v>
      </c>
    </row>
    <row r="56" spans="1:27" s="42" customFormat="1" x14ac:dyDescent="0.3">
      <c r="A56" s="8"/>
      <c r="B56" s="285"/>
      <c r="C56" s="9"/>
      <c r="D56" s="285"/>
      <c r="E56" s="9"/>
      <c r="F56" s="285"/>
      <c r="G56" s="285"/>
      <c r="H56" s="9"/>
      <c r="I56" s="285"/>
      <c r="J56" s="285"/>
      <c r="K56" s="9"/>
      <c r="L56" s="285"/>
      <c r="M56" s="285"/>
      <c r="N56" s="9"/>
      <c r="O56" s="285"/>
      <c r="P56" s="285"/>
      <c r="Q56" s="9"/>
      <c r="R56" s="285"/>
      <c r="S56" s="285"/>
      <c r="T56" s="9"/>
      <c r="U56" s="285"/>
      <c r="V56" s="285"/>
      <c r="W56" s="9"/>
      <c r="X56" s="285"/>
      <c r="Y56" s="285"/>
      <c r="Z56" s="9"/>
      <c r="AA56" s="285"/>
    </row>
    <row r="57" spans="1:27" s="42" customFormat="1" ht="15" thickBot="1" x14ac:dyDescent="0.35">
      <c r="A57" s="225" t="s">
        <v>191</v>
      </c>
      <c r="B57" s="225"/>
      <c r="C57" s="225"/>
      <c r="D57" s="225"/>
      <c r="E57" s="225"/>
      <c r="F57" s="225"/>
      <c r="G57" s="225"/>
      <c r="H57" s="225"/>
      <c r="I57" s="225"/>
      <c r="J57" s="225"/>
      <c r="K57" s="286"/>
      <c r="L57" s="142"/>
      <c r="M57" s="142"/>
      <c r="N57" s="286"/>
      <c r="O57" s="142"/>
      <c r="P57" s="142"/>
      <c r="Q57" s="286"/>
      <c r="R57" s="142"/>
      <c r="S57" s="142"/>
      <c r="T57" s="286"/>
      <c r="U57" s="142"/>
      <c r="V57" s="142"/>
      <c r="W57" s="286"/>
      <c r="X57" s="142"/>
      <c r="Y57" s="142"/>
      <c r="Z57" s="286"/>
      <c r="AA57" s="142"/>
    </row>
    <row r="58" spans="1:27" ht="16.2" thickBot="1" x14ac:dyDescent="0.35">
      <c r="A58" s="788" t="s">
        <v>17</v>
      </c>
      <c r="B58" s="17" t="s">
        <v>10</v>
      </c>
      <c r="C58" s="158">
        <f>C$4</f>
        <v>44197</v>
      </c>
      <c r="D58" s="158">
        <f t="shared" ref="D58:AA58" si="34">D$4</f>
        <v>44228</v>
      </c>
      <c r="E58" s="158">
        <f t="shared" si="34"/>
        <v>44256</v>
      </c>
      <c r="F58" s="158">
        <f t="shared" si="34"/>
        <v>44287</v>
      </c>
      <c r="G58" s="158">
        <f t="shared" si="34"/>
        <v>44317</v>
      </c>
      <c r="H58" s="158">
        <f t="shared" si="34"/>
        <v>44348</v>
      </c>
      <c r="I58" s="158">
        <f t="shared" si="34"/>
        <v>44378</v>
      </c>
      <c r="J58" s="158">
        <f t="shared" si="34"/>
        <v>44409</v>
      </c>
      <c r="K58" s="158">
        <f t="shared" si="34"/>
        <v>44440</v>
      </c>
      <c r="L58" s="158">
        <f t="shared" si="34"/>
        <v>44470</v>
      </c>
      <c r="M58" s="158">
        <f t="shared" si="34"/>
        <v>44501</v>
      </c>
      <c r="N58" s="158">
        <f t="shared" si="34"/>
        <v>44531</v>
      </c>
      <c r="O58" s="158">
        <f t="shared" si="34"/>
        <v>44562</v>
      </c>
      <c r="P58" s="158">
        <f t="shared" si="34"/>
        <v>44593</v>
      </c>
      <c r="Q58" s="158">
        <f t="shared" si="34"/>
        <v>44621</v>
      </c>
      <c r="R58" s="158">
        <f t="shared" si="34"/>
        <v>44652</v>
      </c>
      <c r="S58" s="158">
        <f t="shared" si="34"/>
        <v>44682</v>
      </c>
      <c r="T58" s="158">
        <f t="shared" si="34"/>
        <v>44713</v>
      </c>
      <c r="U58" s="158">
        <f t="shared" si="34"/>
        <v>44743</v>
      </c>
      <c r="V58" s="158">
        <f t="shared" si="34"/>
        <v>44774</v>
      </c>
      <c r="W58" s="158">
        <f t="shared" si="34"/>
        <v>44805</v>
      </c>
      <c r="X58" s="158">
        <f t="shared" si="34"/>
        <v>44835</v>
      </c>
      <c r="Y58" s="158">
        <f t="shared" si="34"/>
        <v>44866</v>
      </c>
      <c r="Z58" s="158">
        <f t="shared" si="34"/>
        <v>44896</v>
      </c>
      <c r="AA58" s="158">
        <f t="shared" si="34"/>
        <v>44927</v>
      </c>
    </row>
    <row r="59" spans="1:27" ht="15" customHeight="1" x14ac:dyDescent="0.3">
      <c r="A59" s="789"/>
      <c r="B59" s="13" t="str">
        <f t="shared" ref="B59:B72" si="35">B41</f>
        <v>Air Comp</v>
      </c>
      <c r="C59" s="26">
        <f>IF(C23=0,0,(C5*0.5)-C41)*C78*C93*C$2</f>
        <v>0</v>
      </c>
      <c r="D59" s="26">
        <f>IF(D23=0,0,((D5*0.5)+C23-D41)*D78*D93*D$2)</f>
        <v>0</v>
      </c>
      <c r="E59" s="26">
        <f t="shared" ref="E59:AA60" si="36">IF(E23=0,0,((E5*0.5)+D23-E41)*E78*E93*E$2)</f>
        <v>0</v>
      </c>
      <c r="F59" s="26">
        <f t="shared" si="36"/>
        <v>0</v>
      </c>
      <c r="G59" s="26">
        <f t="shared" si="36"/>
        <v>0</v>
      </c>
      <c r="H59" s="26">
        <f t="shared" si="36"/>
        <v>0</v>
      </c>
      <c r="I59" s="26">
        <f t="shared" si="36"/>
        <v>0</v>
      </c>
      <c r="J59" s="26">
        <f t="shared" si="36"/>
        <v>0</v>
      </c>
      <c r="K59" s="26">
        <f t="shared" si="36"/>
        <v>0</v>
      </c>
      <c r="L59" s="26">
        <f t="shared" si="36"/>
        <v>0</v>
      </c>
      <c r="M59" s="26">
        <f t="shared" si="36"/>
        <v>0</v>
      </c>
      <c r="N59" s="26">
        <f t="shared" si="36"/>
        <v>0</v>
      </c>
      <c r="O59" s="26">
        <f t="shared" si="36"/>
        <v>0</v>
      </c>
      <c r="P59" s="26">
        <f t="shared" si="36"/>
        <v>0</v>
      </c>
      <c r="Q59" s="26">
        <f t="shared" si="36"/>
        <v>0</v>
      </c>
      <c r="R59" s="26">
        <f t="shared" si="36"/>
        <v>0</v>
      </c>
      <c r="S59" s="26">
        <f t="shared" si="36"/>
        <v>0</v>
      </c>
      <c r="T59" s="26">
        <f t="shared" si="36"/>
        <v>0</v>
      </c>
      <c r="U59" s="26">
        <f t="shared" si="36"/>
        <v>0</v>
      </c>
      <c r="V59" s="26">
        <f t="shared" si="36"/>
        <v>0</v>
      </c>
      <c r="W59" s="26">
        <f t="shared" si="36"/>
        <v>0</v>
      </c>
      <c r="X59" s="26">
        <f t="shared" si="36"/>
        <v>0</v>
      </c>
      <c r="Y59" s="26">
        <f t="shared" si="36"/>
        <v>0</v>
      </c>
      <c r="Z59" s="26">
        <f t="shared" si="36"/>
        <v>0</v>
      </c>
      <c r="AA59" s="26">
        <f t="shared" si="36"/>
        <v>0</v>
      </c>
    </row>
    <row r="60" spans="1:27" ht="15.6" x14ac:dyDescent="0.3">
      <c r="A60" s="789"/>
      <c r="B60" s="13" t="str">
        <f t="shared" si="35"/>
        <v>Building Shell</v>
      </c>
      <c r="C60" s="26">
        <f t="shared" ref="C60:C71" si="37">IF(C24=0,0,(C6*0.5)-C42)*C79*C94*C$2</f>
        <v>0</v>
      </c>
      <c r="D60" s="26">
        <f t="shared" ref="D60:S71" si="38">IF(D24=0,0,((D6*0.5)+C24-D42)*D79*D94*D$2)</f>
        <v>0</v>
      </c>
      <c r="E60" s="26">
        <f t="shared" si="38"/>
        <v>0</v>
      </c>
      <c r="F60" s="26">
        <f t="shared" si="38"/>
        <v>0</v>
      </c>
      <c r="G60" s="26">
        <f t="shared" si="38"/>
        <v>0</v>
      </c>
      <c r="H60" s="26">
        <f t="shared" si="38"/>
        <v>0</v>
      </c>
      <c r="I60" s="26">
        <f t="shared" si="38"/>
        <v>0</v>
      </c>
      <c r="J60" s="26">
        <f t="shared" si="38"/>
        <v>0</v>
      </c>
      <c r="K60" s="26">
        <f t="shared" si="38"/>
        <v>0</v>
      </c>
      <c r="L60" s="26">
        <f t="shared" si="38"/>
        <v>0</v>
      </c>
      <c r="M60" s="26">
        <f t="shared" si="38"/>
        <v>0</v>
      </c>
      <c r="N60" s="26">
        <f t="shared" si="38"/>
        <v>0</v>
      </c>
      <c r="O60" s="26">
        <f t="shared" si="38"/>
        <v>0</v>
      </c>
      <c r="P60" s="26">
        <f t="shared" si="38"/>
        <v>0</v>
      </c>
      <c r="Q60" s="26">
        <f t="shared" si="38"/>
        <v>0</v>
      </c>
      <c r="R60" s="26">
        <f t="shared" si="38"/>
        <v>0</v>
      </c>
      <c r="S60" s="26">
        <f t="shared" si="38"/>
        <v>0</v>
      </c>
      <c r="T60" s="26">
        <f t="shared" si="36"/>
        <v>0</v>
      </c>
      <c r="U60" s="26">
        <f t="shared" si="36"/>
        <v>0</v>
      </c>
      <c r="V60" s="26">
        <f t="shared" si="36"/>
        <v>0</v>
      </c>
      <c r="W60" s="26">
        <f t="shared" si="36"/>
        <v>0</v>
      </c>
      <c r="X60" s="26">
        <f t="shared" si="36"/>
        <v>0</v>
      </c>
      <c r="Y60" s="26">
        <f t="shared" si="36"/>
        <v>0</v>
      </c>
      <c r="Z60" s="26">
        <f t="shared" si="36"/>
        <v>0</v>
      </c>
      <c r="AA60" s="26">
        <f t="shared" si="36"/>
        <v>0</v>
      </c>
    </row>
    <row r="61" spans="1:27" ht="15.6" x14ac:dyDescent="0.3">
      <c r="A61" s="789"/>
      <c r="B61" s="13" t="str">
        <f t="shared" si="35"/>
        <v>Cooking</v>
      </c>
      <c r="C61" s="26">
        <f t="shared" si="37"/>
        <v>0</v>
      </c>
      <c r="D61" s="26">
        <f t="shared" si="38"/>
        <v>0</v>
      </c>
      <c r="E61" s="26">
        <f t="shared" ref="E61:AA64" si="39">IF(E25=0,0,((E7*0.5)+D25-E43)*E80*E95*E$2)</f>
        <v>0</v>
      </c>
      <c r="F61" s="26">
        <f t="shared" si="39"/>
        <v>0</v>
      </c>
      <c r="G61" s="26">
        <f t="shared" si="39"/>
        <v>0</v>
      </c>
      <c r="H61" s="26">
        <f t="shared" si="39"/>
        <v>0</v>
      </c>
      <c r="I61" s="26">
        <f t="shared" si="39"/>
        <v>0</v>
      </c>
      <c r="J61" s="26">
        <f t="shared" si="39"/>
        <v>0</v>
      </c>
      <c r="K61" s="26">
        <f t="shared" si="39"/>
        <v>0</v>
      </c>
      <c r="L61" s="26">
        <f t="shared" si="39"/>
        <v>0</v>
      </c>
      <c r="M61" s="26">
        <f t="shared" si="39"/>
        <v>0</v>
      </c>
      <c r="N61" s="26">
        <f t="shared" si="39"/>
        <v>0</v>
      </c>
      <c r="O61" s="26">
        <f t="shared" si="39"/>
        <v>0</v>
      </c>
      <c r="P61" s="26">
        <f t="shared" si="39"/>
        <v>0</v>
      </c>
      <c r="Q61" s="26">
        <f t="shared" si="39"/>
        <v>0</v>
      </c>
      <c r="R61" s="26">
        <f t="shared" si="39"/>
        <v>0</v>
      </c>
      <c r="S61" s="26">
        <f t="shared" si="39"/>
        <v>0</v>
      </c>
      <c r="T61" s="26">
        <f t="shared" si="39"/>
        <v>0</v>
      </c>
      <c r="U61" s="26">
        <f t="shared" si="39"/>
        <v>0</v>
      </c>
      <c r="V61" s="26">
        <f t="shared" si="39"/>
        <v>0</v>
      </c>
      <c r="W61" s="26">
        <f t="shared" si="39"/>
        <v>0</v>
      </c>
      <c r="X61" s="26">
        <f t="shared" si="39"/>
        <v>0</v>
      </c>
      <c r="Y61" s="26">
        <f t="shared" si="39"/>
        <v>0</v>
      </c>
      <c r="Z61" s="26">
        <f t="shared" si="39"/>
        <v>0</v>
      </c>
      <c r="AA61" s="26">
        <f t="shared" si="39"/>
        <v>0</v>
      </c>
    </row>
    <row r="62" spans="1:27" ht="15.6" x14ac:dyDescent="0.3">
      <c r="A62" s="789"/>
      <c r="B62" s="13" t="str">
        <f t="shared" si="35"/>
        <v>Cooling</v>
      </c>
      <c r="C62" s="26">
        <f t="shared" si="37"/>
        <v>0</v>
      </c>
      <c r="D62" s="26">
        <f t="shared" si="38"/>
        <v>0</v>
      </c>
      <c r="E62" s="26">
        <f t="shared" si="39"/>
        <v>0</v>
      </c>
      <c r="F62" s="26">
        <f t="shared" si="39"/>
        <v>0</v>
      </c>
      <c r="G62" s="26">
        <f t="shared" si="39"/>
        <v>0</v>
      </c>
      <c r="H62" s="26">
        <f t="shared" si="39"/>
        <v>0</v>
      </c>
      <c r="I62" s="26">
        <f t="shared" si="39"/>
        <v>0</v>
      </c>
      <c r="J62" s="26">
        <f t="shared" si="39"/>
        <v>0</v>
      </c>
      <c r="K62" s="26">
        <f t="shared" si="39"/>
        <v>0</v>
      </c>
      <c r="L62" s="26">
        <f t="shared" si="39"/>
        <v>0</v>
      </c>
      <c r="M62" s="26">
        <f t="shared" si="39"/>
        <v>0</v>
      </c>
      <c r="N62" s="26">
        <f t="shared" si="39"/>
        <v>0</v>
      </c>
      <c r="O62" s="26">
        <f t="shared" si="39"/>
        <v>0</v>
      </c>
      <c r="P62" s="26">
        <f t="shared" si="39"/>
        <v>0</v>
      </c>
      <c r="Q62" s="26">
        <f t="shared" si="39"/>
        <v>0</v>
      </c>
      <c r="R62" s="26">
        <f t="shared" si="39"/>
        <v>0</v>
      </c>
      <c r="S62" s="26">
        <f t="shared" si="39"/>
        <v>0</v>
      </c>
      <c r="T62" s="26">
        <f t="shared" si="39"/>
        <v>0</v>
      </c>
      <c r="U62" s="26">
        <f t="shared" si="39"/>
        <v>0</v>
      </c>
      <c r="V62" s="26">
        <f t="shared" si="39"/>
        <v>0</v>
      </c>
      <c r="W62" s="26">
        <f t="shared" si="39"/>
        <v>0</v>
      </c>
      <c r="X62" s="26">
        <f t="shared" si="39"/>
        <v>0</v>
      </c>
      <c r="Y62" s="26">
        <f t="shared" si="39"/>
        <v>0</v>
      </c>
      <c r="Z62" s="26">
        <f t="shared" si="39"/>
        <v>0</v>
      </c>
      <c r="AA62" s="26">
        <f t="shared" si="39"/>
        <v>0</v>
      </c>
    </row>
    <row r="63" spans="1:27" ht="15.6" x14ac:dyDescent="0.3">
      <c r="A63" s="789"/>
      <c r="B63" s="13" t="str">
        <f t="shared" si="35"/>
        <v>Ext Lighting</v>
      </c>
      <c r="C63" s="26">
        <f t="shared" si="37"/>
        <v>0</v>
      </c>
      <c r="D63" s="26">
        <f t="shared" si="38"/>
        <v>0</v>
      </c>
      <c r="E63" s="26">
        <f t="shared" si="39"/>
        <v>0</v>
      </c>
      <c r="F63" s="26">
        <f t="shared" si="39"/>
        <v>0</v>
      </c>
      <c r="G63" s="26">
        <f t="shared" si="39"/>
        <v>0</v>
      </c>
      <c r="H63" s="26">
        <f t="shared" si="39"/>
        <v>0</v>
      </c>
      <c r="I63" s="26">
        <f t="shared" si="39"/>
        <v>0</v>
      </c>
      <c r="J63" s="26">
        <f t="shared" si="39"/>
        <v>0</v>
      </c>
      <c r="K63" s="26">
        <f t="shared" si="39"/>
        <v>0</v>
      </c>
      <c r="L63" s="26">
        <f t="shared" si="39"/>
        <v>0</v>
      </c>
      <c r="M63" s="26">
        <f t="shared" si="39"/>
        <v>0</v>
      </c>
      <c r="N63" s="26">
        <f t="shared" si="39"/>
        <v>0</v>
      </c>
      <c r="O63" s="26">
        <f t="shared" si="39"/>
        <v>0</v>
      </c>
      <c r="P63" s="26">
        <f t="shared" si="39"/>
        <v>0</v>
      </c>
      <c r="Q63" s="26">
        <f t="shared" si="39"/>
        <v>0</v>
      </c>
      <c r="R63" s="26">
        <f t="shared" si="39"/>
        <v>0</v>
      </c>
      <c r="S63" s="26">
        <f t="shared" si="39"/>
        <v>0</v>
      </c>
      <c r="T63" s="26">
        <f t="shared" si="39"/>
        <v>0</v>
      </c>
      <c r="U63" s="26">
        <f t="shared" si="39"/>
        <v>0</v>
      </c>
      <c r="V63" s="26">
        <f t="shared" si="39"/>
        <v>0</v>
      </c>
      <c r="W63" s="26">
        <f t="shared" si="39"/>
        <v>0</v>
      </c>
      <c r="X63" s="26">
        <f t="shared" si="39"/>
        <v>0</v>
      </c>
      <c r="Y63" s="26">
        <f t="shared" si="39"/>
        <v>0</v>
      </c>
      <c r="Z63" s="26">
        <f t="shared" si="39"/>
        <v>0</v>
      </c>
      <c r="AA63" s="26">
        <f t="shared" si="39"/>
        <v>0</v>
      </c>
    </row>
    <row r="64" spans="1:27" ht="15.6" x14ac:dyDescent="0.3">
      <c r="A64" s="789"/>
      <c r="B64" s="13" t="str">
        <f t="shared" si="35"/>
        <v>Heating</v>
      </c>
      <c r="C64" s="26">
        <f t="shared" si="37"/>
        <v>0</v>
      </c>
      <c r="D64" s="26">
        <f t="shared" si="38"/>
        <v>0</v>
      </c>
      <c r="E64" s="26">
        <f t="shared" si="39"/>
        <v>0</v>
      </c>
      <c r="F64" s="26">
        <f t="shared" si="39"/>
        <v>0</v>
      </c>
      <c r="G64" s="26">
        <f t="shared" si="39"/>
        <v>0</v>
      </c>
      <c r="H64" s="26">
        <f t="shared" si="39"/>
        <v>0</v>
      </c>
      <c r="I64" s="26">
        <f t="shared" si="39"/>
        <v>0</v>
      </c>
      <c r="J64" s="26">
        <f t="shared" si="39"/>
        <v>0</v>
      </c>
      <c r="K64" s="26">
        <f t="shared" si="39"/>
        <v>0</v>
      </c>
      <c r="L64" s="26">
        <f t="shared" si="39"/>
        <v>0</v>
      </c>
      <c r="M64" s="26">
        <f t="shared" si="39"/>
        <v>0</v>
      </c>
      <c r="N64" s="26">
        <f t="shared" si="39"/>
        <v>0</v>
      </c>
      <c r="O64" s="26">
        <f t="shared" si="39"/>
        <v>0</v>
      </c>
      <c r="P64" s="26">
        <f t="shared" si="39"/>
        <v>0</v>
      </c>
      <c r="Q64" s="26">
        <f t="shared" si="39"/>
        <v>0</v>
      </c>
      <c r="R64" s="26">
        <f t="shared" si="39"/>
        <v>0</v>
      </c>
      <c r="S64" s="26">
        <f t="shared" si="39"/>
        <v>0</v>
      </c>
      <c r="T64" s="26">
        <f t="shared" si="39"/>
        <v>0</v>
      </c>
      <c r="U64" s="26">
        <f t="shared" si="39"/>
        <v>0</v>
      </c>
      <c r="V64" s="26">
        <f t="shared" si="39"/>
        <v>0</v>
      </c>
      <c r="W64" s="26">
        <f t="shared" si="39"/>
        <v>0</v>
      </c>
      <c r="X64" s="26">
        <f t="shared" si="39"/>
        <v>0</v>
      </c>
      <c r="Y64" s="26">
        <f t="shared" si="39"/>
        <v>0</v>
      </c>
      <c r="Z64" s="26">
        <f t="shared" si="39"/>
        <v>0</v>
      </c>
      <c r="AA64" s="26">
        <f t="shared" si="39"/>
        <v>0</v>
      </c>
    </row>
    <row r="65" spans="1:29" ht="15.6" x14ac:dyDescent="0.3">
      <c r="A65" s="789"/>
      <c r="B65" s="13" t="str">
        <f t="shared" si="35"/>
        <v>HVAC</v>
      </c>
      <c r="C65" s="26">
        <f t="shared" si="37"/>
        <v>0</v>
      </c>
      <c r="D65" s="26">
        <f t="shared" si="38"/>
        <v>0</v>
      </c>
      <c r="E65" s="26">
        <f t="shared" ref="E65:AA68" si="40">IF(E29=0,0,((E11*0.5)+D29-E47)*E84*E99*E$2)</f>
        <v>0</v>
      </c>
      <c r="F65" s="26">
        <f t="shared" si="40"/>
        <v>0</v>
      </c>
      <c r="G65" s="26">
        <f t="shared" si="40"/>
        <v>0</v>
      </c>
      <c r="H65" s="26">
        <f t="shared" si="40"/>
        <v>0</v>
      </c>
      <c r="I65" s="26">
        <f t="shared" si="40"/>
        <v>0</v>
      </c>
      <c r="J65" s="26">
        <f t="shared" si="40"/>
        <v>0</v>
      </c>
      <c r="K65" s="26">
        <f t="shared" si="40"/>
        <v>0</v>
      </c>
      <c r="L65" s="26">
        <f t="shared" si="40"/>
        <v>0</v>
      </c>
      <c r="M65" s="26">
        <f t="shared" si="40"/>
        <v>0</v>
      </c>
      <c r="N65" s="26">
        <f t="shared" si="40"/>
        <v>0</v>
      </c>
      <c r="O65" s="26">
        <f t="shared" si="40"/>
        <v>0</v>
      </c>
      <c r="P65" s="26">
        <f t="shared" si="40"/>
        <v>0</v>
      </c>
      <c r="Q65" s="26">
        <f t="shared" si="40"/>
        <v>0</v>
      </c>
      <c r="R65" s="26">
        <f t="shared" si="40"/>
        <v>0</v>
      </c>
      <c r="S65" s="26">
        <f t="shared" si="40"/>
        <v>0</v>
      </c>
      <c r="T65" s="26">
        <f t="shared" si="40"/>
        <v>0</v>
      </c>
      <c r="U65" s="26">
        <f t="shared" si="40"/>
        <v>0</v>
      </c>
      <c r="V65" s="26">
        <f t="shared" si="40"/>
        <v>0</v>
      </c>
      <c r="W65" s="26">
        <f t="shared" si="40"/>
        <v>0</v>
      </c>
      <c r="X65" s="26">
        <f t="shared" si="40"/>
        <v>0</v>
      </c>
      <c r="Y65" s="26">
        <f t="shared" si="40"/>
        <v>0</v>
      </c>
      <c r="Z65" s="26">
        <f t="shared" si="40"/>
        <v>0</v>
      </c>
      <c r="AA65" s="26">
        <f t="shared" si="40"/>
        <v>0</v>
      </c>
    </row>
    <row r="66" spans="1:29" ht="15.6" x14ac:dyDescent="0.3">
      <c r="A66" s="789"/>
      <c r="B66" s="13" t="str">
        <f t="shared" si="35"/>
        <v>Lighting</v>
      </c>
      <c r="C66" s="26">
        <f t="shared" si="37"/>
        <v>0</v>
      </c>
      <c r="D66" s="26">
        <f t="shared" si="38"/>
        <v>0</v>
      </c>
      <c r="E66" s="26">
        <f t="shared" si="40"/>
        <v>0</v>
      </c>
      <c r="F66" s="26">
        <f t="shared" si="40"/>
        <v>0</v>
      </c>
      <c r="G66" s="26">
        <f t="shared" si="40"/>
        <v>0</v>
      </c>
      <c r="H66" s="26">
        <f t="shared" si="40"/>
        <v>0</v>
      </c>
      <c r="I66" s="26">
        <f t="shared" si="40"/>
        <v>129.48577944145998</v>
      </c>
      <c r="J66" s="26">
        <f t="shared" si="40"/>
        <v>605.91265853587993</v>
      </c>
      <c r="K66" s="26">
        <f t="shared" si="40"/>
        <v>1165.6869710191488</v>
      </c>
      <c r="L66" s="26">
        <f t="shared" si="40"/>
        <v>1012.9513539374406</v>
      </c>
      <c r="M66" s="26">
        <f t="shared" si="40"/>
        <v>939.54710979055017</v>
      </c>
      <c r="N66" s="26">
        <f t="shared" si="40"/>
        <v>941.7004413111365</v>
      </c>
      <c r="O66" s="26">
        <f t="shared" si="40"/>
        <v>1054.2794881616044</v>
      </c>
      <c r="P66" s="26">
        <f t="shared" si="40"/>
        <v>822.23995135883683</v>
      </c>
      <c r="Q66" s="26">
        <f t="shared" si="40"/>
        <v>246.94577052315663</v>
      </c>
      <c r="R66" s="26">
        <f t="shared" si="40"/>
        <v>240.39662933641321</v>
      </c>
      <c r="S66" s="26">
        <f t="shared" si="40"/>
        <v>319.93801690838399</v>
      </c>
      <c r="T66" s="26">
        <f t="shared" si="40"/>
        <v>482.22053438472904</v>
      </c>
      <c r="U66" s="26">
        <f t="shared" si="40"/>
        <v>591.85335723695994</v>
      </c>
      <c r="V66" s="26">
        <f t="shared" si="40"/>
        <v>488.84531592236755</v>
      </c>
      <c r="W66" s="26">
        <f t="shared" si="40"/>
        <v>486.82711649789286</v>
      </c>
      <c r="X66" s="26">
        <f t="shared" si="40"/>
        <v>311.91522658924328</v>
      </c>
      <c r="Y66" s="26">
        <f t="shared" si="40"/>
        <v>250.71161044776835</v>
      </c>
      <c r="Z66" s="26">
        <f t="shared" si="40"/>
        <v>251.28621198475199</v>
      </c>
      <c r="AA66" s="26">
        <f t="shared" si="40"/>
        <v>281.32714749978715</v>
      </c>
    </row>
    <row r="67" spans="1:29" ht="15.6" x14ac:dyDescent="0.3">
      <c r="A67" s="789"/>
      <c r="B67" s="13" t="str">
        <f t="shared" si="35"/>
        <v>Miscellaneous</v>
      </c>
      <c r="C67" s="26">
        <f t="shared" si="37"/>
        <v>0</v>
      </c>
      <c r="D67" s="26">
        <f t="shared" si="38"/>
        <v>0</v>
      </c>
      <c r="E67" s="26">
        <f t="shared" si="40"/>
        <v>0</v>
      </c>
      <c r="F67" s="26">
        <f t="shared" si="40"/>
        <v>0</v>
      </c>
      <c r="G67" s="26">
        <f t="shared" si="40"/>
        <v>0</v>
      </c>
      <c r="H67" s="26">
        <f t="shared" si="40"/>
        <v>0</v>
      </c>
      <c r="I67" s="26">
        <f t="shared" si="40"/>
        <v>0</v>
      </c>
      <c r="J67" s="26">
        <f t="shared" si="40"/>
        <v>0</v>
      </c>
      <c r="K67" s="26">
        <f t="shared" si="40"/>
        <v>0</v>
      </c>
      <c r="L67" s="26">
        <f t="shared" si="40"/>
        <v>0</v>
      </c>
      <c r="M67" s="26">
        <f t="shared" si="40"/>
        <v>0</v>
      </c>
      <c r="N67" s="26">
        <f t="shared" si="40"/>
        <v>0</v>
      </c>
      <c r="O67" s="26">
        <f t="shared" si="40"/>
        <v>0</v>
      </c>
      <c r="P67" s="26">
        <f t="shared" si="40"/>
        <v>0</v>
      </c>
      <c r="Q67" s="26">
        <f t="shared" si="40"/>
        <v>0</v>
      </c>
      <c r="R67" s="26">
        <f t="shared" si="40"/>
        <v>0</v>
      </c>
      <c r="S67" s="26">
        <f t="shared" si="40"/>
        <v>0</v>
      </c>
      <c r="T67" s="26">
        <f t="shared" si="40"/>
        <v>0</v>
      </c>
      <c r="U67" s="26">
        <f t="shared" si="40"/>
        <v>0</v>
      </c>
      <c r="V67" s="26">
        <f t="shared" si="40"/>
        <v>0</v>
      </c>
      <c r="W67" s="26">
        <f t="shared" si="40"/>
        <v>0</v>
      </c>
      <c r="X67" s="26">
        <f t="shared" si="40"/>
        <v>0</v>
      </c>
      <c r="Y67" s="26">
        <f t="shared" si="40"/>
        <v>0</v>
      </c>
      <c r="Z67" s="26">
        <f t="shared" si="40"/>
        <v>0</v>
      </c>
      <c r="AA67" s="26">
        <f t="shared" si="40"/>
        <v>0</v>
      </c>
    </row>
    <row r="68" spans="1:29" ht="15.75" customHeight="1" x14ac:dyDescent="0.3">
      <c r="A68" s="789"/>
      <c r="B68" s="13" t="str">
        <f t="shared" si="35"/>
        <v>Motors</v>
      </c>
      <c r="C68" s="26">
        <f t="shared" si="37"/>
        <v>0</v>
      </c>
      <c r="D68" s="26">
        <f t="shared" si="38"/>
        <v>0</v>
      </c>
      <c r="E68" s="26">
        <f t="shared" si="40"/>
        <v>0</v>
      </c>
      <c r="F68" s="26">
        <f t="shared" si="40"/>
        <v>0</v>
      </c>
      <c r="G68" s="26">
        <f t="shared" si="40"/>
        <v>0</v>
      </c>
      <c r="H68" s="26">
        <f t="shared" si="40"/>
        <v>0</v>
      </c>
      <c r="I68" s="26">
        <f t="shared" si="40"/>
        <v>0</v>
      </c>
      <c r="J68" s="26">
        <f t="shared" si="40"/>
        <v>0</v>
      </c>
      <c r="K68" s="26">
        <f t="shared" si="40"/>
        <v>0</v>
      </c>
      <c r="L68" s="26">
        <f t="shared" si="40"/>
        <v>0</v>
      </c>
      <c r="M68" s="26">
        <f t="shared" si="40"/>
        <v>0</v>
      </c>
      <c r="N68" s="26">
        <f t="shared" si="40"/>
        <v>0</v>
      </c>
      <c r="O68" s="26">
        <f t="shared" si="40"/>
        <v>0</v>
      </c>
      <c r="P68" s="26">
        <f t="shared" si="40"/>
        <v>0</v>
      </c>
      <c r="Q68" s="26">
        <f t="shared" si="40"/>
        <v>0</v>
      </c>
      <c r="R68" s="26">
        <f t="shared" si="40"/>
        <v>0</v>
      </c>
      <c r="S68" s="26">
        <f t="shared" si="40"/>
        <v>0</v>
      </c>
      <c r="T68" s="26">
        <f t="shared" si="40"/>
        <v>0</v>
      </c>
      <c r="U68" s="26">
        <f t="shared" si="40"/>
        <v>0</v>
      </c>
      <c r="V68" s="26">
        <f t="shared" si="40"/>
        <v>0</v>
      </c>
      <c r="W68" s="26">
        <f t="shared" si="40"/>
        <v>0</v>
      </c>
      <c r="X68" s="26">
        <f t="shared" si="40"/>
        <v>0</v>
      </c>
      <c r="Y68" s="26">
        <f t="shared" si="40"/>
        <v>0</v>
      </c>
      <c r="Z68" s="26">
        <f t="shared" si="40"/>
        <v>0</v>
      </c>
      <c r="AA68" s="26">
        <f t="shared" si="40"/>
        <v>0</v>
      </c>
    </row>
    <row r="69" spans="1:29" ht="15.6" x14ac:dyDescent="0.3">
      <c r="A69" s="789"/>
      <c r="B69" s="13" t="str">
        <f t="shared" si="35"/>
        <v>Process</v>
      </c>
      <c r="C69" s="26">
        <f t="shared" si="37"/>
        <v>0</v>
      </c>
      <c r="D69" s="26">
        <f t="shared" si="38"/>
        <v>0</v>
      </c>
      <c r="E69" s="26">
        <f t="shared" ref="E69:AA71" si="41">IF(E33=0,0,((E15*0.5)+D33-E51)*E88*E103*E$2)</f>
        <v>0</v>
      </c>
      <c r="F69" s="26">
        <f t="shared" si="41"/>
        <v>0</v>
      </c>
      <c r="G69" s="26">
        <f t="shared" si="41"/>
        <v>0</v>
      </c>
      <c r="H69" s="26">
        <f t="shared" si="41"/>
        <v>0</v>
      </c>
      <c r="I69" s="26">
        <f t="shared" si="41"/>
        <v>0</v>
      </c>
      <c r="J69" s="26">
        <f t="shared" si="41"/>
        <v>0</v>
      </c>
      <c r="K69" s="26">
        <f t="shared" si="41"/>
        <v>0</v>
      </c>
      <c r="L69" s="26">
        <f t="shared" si="41"/>
        <v>0</v>
      </c>
      <c r="M69" s="26">
        <f t="shared" si="41"/>
        <v>0</v>
      </c>
      <c r="N69" s="26">
        <f t="shared" si="41"/>
        <v>0</v>
      </c>
      <c r="O69" s="26">
        <f t="shared" si="41"/>
        <v>0</v>
      </c>
      <c r="P69" s="26">
        <f t="shared" si="41"/>
        <v>0</v>
      </c>
      <c r="Q69" s="26">
        <f t="shared" si="41"/>
        <v>0</v>
      </c>
      <c r="R69" s="26">
        <f t="shared" si="41"/>
        <v>0</v>
      </c>
      <c r="S69" s="26">
        <f t="shared" si="41"/>
        <v>0</v>
      </c>
      <c r="T69" s="26">
        <f t="shared" si="41"/>
        <v>0</v>
      </c>
      <c r="U69" s="26">
        <f t="shared" si="41"/>
        <v>0</v>
      </c>
      <c r="V69" s="26">
        <f t="shared" si="41"/>
        <v>0</v>
      </c>
      <c r="W69" s="26">
        <f t="shared" si="41"/>
        <v>0</v>
      </c>
      <c r="X69" s="26">
        <f t="shared" si="41"/>
        <v>0</v>
      </c>
      <c r="Y69" s="26">
        <f t="shared" si="41"/>
        <v>0</v>
      </c>
      <c r="Z69" s="26">
        <f t="shared" si="41"/>
        <v>0</v>
      </c>
      <c r="AA69" s="26">
        <f t="shared" si="41"/>
        <v>0</v>
      </c>
    </row>
    <row r="70" spans="1:29" ht="15.6" x14ac:dyDescent="0.3">
      <c r="A70" s="789"/>
      <c r="B70" s="13" t="str">
        <f t="shared" si="35"/>
        <v>Refrigeration</v>
      </c>
      <c r="C70" s="26">
        <f t="shared" si="37"/>
        <v>0</v>
      </c>
      <c r="D70" s="26">
        <f t="shared" si="38"/>
        <v>0</v>
      </c>
      <c r="E70" s="26">
        <f t="shared" si="41"/>
        <v>0</v>
      </c>
      <c r="F70" s="26">
        <f t="shared" si="41"/>
        <v>0</v>
      </c>
      <c r="G70" s="26">
        <f t="shared" si="41"/>
        <v>0</v>
      </c>
      <c r="H70" s="26">
        <f t="shared" si="41"/>
        <v>0</v>
      </c>
      <c r="I70" s="26">
        <f t="shared" si="41"/>
        <v>0</v>
      </c>
      <c r="J70" s="26">
        <f t="shared" si="41"/>
        <v>0</v>
      </c>
      <c r="K70" s="26">
        <f t="shared" si="41"/>
        <v>0</v>
      </c>
      <c r="L70" s="26">
        <f t="shared" si="41"/>
        <v>0</v>
      </c>
      <c r="M70" s="26">
        <f t="shared" si="41"/>
        <v>0</v>
      </c>
      <c r="N70" s="26">
        <f t="shared" si="41"/>
        <v>0</v>
      </c>
      <c r="O70" s="26">
        <f t="shared" si="41"/>
        <v>0</v>
      </c>
      <c r="P70" s="26">
        <f t="shared" si="41"/>
        <v>0</v>
      </c>
      <c r="Q70" s="26">
        <f t="shared" si="41"/>
        <v>0</v>
      </c>
      <c r="R70" s="26">
        <f t="shared" si="41"/>
        <v>0</v>
      </c>
      <c r="S70" s="26">
        <f t="shared" si="41"/>
        <v>0</v>
      </c>
      <c r="T70" s="26">
        <f t="shared" si="41"/>
        <v>0</v>
      </c>
      <c r="U70" s="26">
        <f t="shared" si="41"/>
        <v>0</v>
      </c>
      <c r="V70" s="26">
        <f t="shared" si="41"/>
        <v>0</v>
      </c>
      <c r="W70" s="26">
        <f t="shared" si="41"/>
        <v>0</v>
      </c>
      <c r="X70" s="26">
        <f t="shared" si="41"/>
        <v>0</v>
      </c>
      <c r="Y70" s="26">
        <f t="shared" si="41"/>
        <v>0</v>
      </c>
      <c r="Z70" s="26">
        <f t="shared" si="41"/>
        <v>0</v>
      </c>
      <c r="AA70" s="26">
        <f t="shared" si="41"/>
        <v>0</v>
      </c>
    </row>
    <row r="71" spans="1:29" ht="15.6" x14ac:dyDescent="0.3">
      <c r="A71" s="789"/>
      <c r="B71" s="13" t="str">
        <f t="shared" si="35"/>
        <v>Water Heating</v>
      </c>
      <c r="C71" s="26">
        <f t="shared" si="37"/>
        <v>0</v>
      </c>
      <c r="D71" s="26">
        <f t="shared" si="38"/>
        <v>0</v>
      </c>
      <c r="E71" s="26">
        <f t="shared" si="41"/>
        <v>0</v>
      </c>
      <c r="F71" s="26">
        <f t="shared" si="41"/>
        <v>0</v>
      </c>
      <c r="G71" s="26">
        <f t="shared" si="41"/>
        <v>0</v>
      </c>
      <c r="H71" s="26">
        <f t="shared" si="41"/>
        <v>0</v>
      </c>
      <c r="I71" s="26">
        <f>IF(I35=0,0,((I17*0.5)+H35-I53)*I90*I105*I$2)</f>
        <v>0</v>
      </c>
      <c r="J71" s="26">
        <f t="shared" si="41"/>
        <v>0</v>
      </c>
      <c r="K71" s="26">
        <f t="shared" si="41"/>
        <v>0</v>
      </c>
      <c r="L71" s="26">
        <f t="shared" si="41"/>
        <v>0</v>
      </c>
      <c r="M71" s="26">
        <f t="shared" si="41"/>
        <v>0</v>
      </c>
      <c r="N71" s="26">
        <f t="shared" si="41"/>
        <v>0</v>
      </c>
      <c r="O71" s="26">
        <f t="shared" si="41"/>
        <v>0</v>
      </c>
      <c r="P71" s="26">
        <f t="shared" si="41"/>
        <v>0</v>
      </c>
      <c r="Q71" s="26">
        <f t="shared" si="41"/>
        <v>0</v>
      </c>
      <c r="R71" s="26">
        <f t="shared" si="41"/>
        <v>0</v>
      </c>
      <c r="S71" s="26">
        <f t="shared" si="41"/>
        <v>0</v>
      </c>
      <c r="T71" s="26">
        <f t="shared" si="41"/>
        <v>0</v>
      </c>
      <c r="U71" s="26">
        <f t="shared" si="41"/>
        <v>0</v>
      </c>
      <c r="V71" s="26">
        <f t="shared" si="41"/>
        <v>0</v>
      </c>
      <c r="W71" s="26">
        <f t="shared" si="41"/>
        <v>0</v>
      </c>
      <c r="X71" s="26">
        <f t="shared" si="41"/>
        <v>0</v>
      </c>
      <c r="Y71" s="26">
        <f t="shared" si="41"/>
        <v>0</v>
      </c>
      <c r="Z71" s="26">
        <f t="shared" si="41"/>
        <v>0</v>
      </c>
      <c r="AA71" s="26">
        <f t="shared" si="41"/>
        <v>0</v>
      </c>
    </row>
    <row r="72" spans="1:29" ht="15.75" customHeight="1" x14ac:dyDescent="0.3">
      <c r="A72" s="789"/>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9" ht="15.75" customHeight="1" x14ac:dyDescent="0.3">
      <c r="A73" s="789"/>
      <c r="B73" s="262" t="s">
        <v>26</v>
      </c>
      <c r="C73" s="26">
        <f>SUM(C59:C72)</f>
        <v>0</v>
      </c>
      <c r="D73" s="26">
        <f>SUM(D59:D72)</f>
        <v>0</v>
      </c>
      <c r="E73" s="26">
        <f t="shared" ref="E73:AA73" si="42">SUM(E59:E72)</f>
        <v>0</v>
      </c>
      <c r="F73" s="26">
        <f t="shared" si="42"/>
        <v>0</v>
      </c>
      <c r="G73" s="26">
        <f t="shared" si="42"/>
        <v>0</v>
      </c>
      <c r="H73" s="26">
        <f t="shared" si="42"/>
        <v>0</v>
      </c>
      <c r="I73" s="26">
        <f t="shared" si="42"/>
        <v>129.48577944145998</v>
      </c>
      <c r="J73" s="26">
        <f t="shared" si="42"/>
        <v>605.91265853587993</v>
      </c>
      <c r="K73" s="26">
        <f t="shared" si="42"/>
        <v>1165.6869710191488</v>
      </c>
      <c r="L73" s="26">
        <f t="shared" si="42"/>
        <v>1012.9513539374406</v>
      </c>
      <c r="M73" s="26">
        <f t="shared" si="42"/>
        <v>939.54710979055017</v>
      </c>
      <c r="N73" s="26">
        <f t="shared" si="42"/>
        <v>941.7004413111365</v>
      </c>
      <c r="O73" s="26">
        <f t="shared" si="42"/>
        <v>1054.2794881616044</v>
      </c>
      <c r="P73" s="26">
        <f t="shared" si="42"/>
        <v>822.23995135883683</v>
      </c>
      <c r="Q73" s="26">
        <f t="shared" si="42"/>
        <v>246.94577052315663</v>
      </c>
      <c r="R73" s="26">
        <f t="shared" si="42"/>
        <v>240.39662933641321</v>
      </c>
      <c r="S73" s="26">
        <f t="shared" si="42"/>
        <v>319.93801690838399</v>
      </c>
      <c r="T73" s="26">
        <f t="shared" si="42"/>
        <v>482.22053438472904</v>
      </c>
      <c r="U73" s="26">
        <f t="shared" si="42"/>
        <v>591.85335723695994</v>
      </c>
      <c r="V73" s="26">
        <f t="shared" si="42"/>
        <v>488.84531592236755</v>
      </c>
      <c r="W73" s="26">
        <f t="shared" si="42"/>
        <v>486.82711649789286</v>
      </c>
      <c r="X73" s="26">
        <f t="shared" si="42"/>
        <v>311.91522658924328</v>
      </c>
      <c r="Y73" s="26">
        <f t="shared" si="42"/>
        <v>250.71161044776835</v>
      </c>
      <c r="Z73" s="26">
        <f t="shared" si="42"/>
        <v>251.28621198475199</v>
      </c>
      <c r="AA73" s="26">
        <f t="shared" si="42"/>
        <v>281.32714749978715</v>
      </c>
    </row>
    <row r="74" spans="1:29" ht="16.5" customHeight="1" thickBot="1" x14ac:dyDescent="0.35">
      <c r="A74" s="790"/>
      <c r="B74" s="150" t="s">
        <v>27</v>
      </c>
      <c r="C74" s="27">
        <f>C73</f>
        <v>0</v>
      </c>
      <c r="D74" s="27">
        <f>C74+D73</f>
        <v>0</v>
      </c>
      <c r="E74" s="27">
        <f t="shared" ref="E74:AA74" si="43">D74+E73</f>
        <v>0</v>
      </c>
      <c r="F74" s="27">
        <f t="shared" si="43"/>
        <v>0</v>
      </c>
      <c r="G74" s="27">
        <f t="shared" si="43"/>
        <v>0</v>
      </c>
      <c r="H74" s="27">
        <f t="shared" si="43"/>
        <v>0</v>
      </c>
      <c r="I74" s="27">
        <f t="shared" si="43"/>
        <v>129.48577944145998</v>
      </c>
      <c r="J74" s="27">
        <f t="shared" si="43"/>
        <v>735.39843797733988</v>
      </c>
      <c r="K74" s="27">
        <f t="shared" si="43"/>
        <v>1901.0854089964887</v>
      </c>
      <c r="L74" s="27">
        <f t="shared" si="43"/>
        <v>2914.0367629339294</v>
      </c>
      <c r="M74" s="27">
        <f t="shared" si="43"/>
        <v>3853.5838727244795</v>
      </c>
      <c r="N74" s="27">
        <f t="shared" si="43"/>
        <v>4795.2843140356163</v>
      </c>
      <c r="O74" s="27">
        <f t="shared" si="43"/>
        <v>5849.5638021972209</v>
      </c>
      <c r="P74" s="27">
        <f t="shared" si="43"/>
        <v>6671.8037535560579</v>
      </c>
      <c r="Q74" s="27">
        <f t="shared" si="43"/>
        <v>6918.7495240792141</v>
      </c>
      <c r="R74" s="27">
        <f t="shared" si="43"/>
        <v>7159.1461534156269</v>
      </c>
      <c r="S74" s="27">
        <f t="shared" si="43"/>
        <v>7479.0841703240112</v>
      </c>
      <c r="T74" s="27">
        <f t="shared" si="43"/>
        <v>7961.3047047087402</v>
      </c>
      <c r="U74" s="27">
        <f t="shared" si="43"/>
        <v>8553.1580619457</v>
      </c>
      <c r="V74" s="27">
        <f t="shared" si="43"/>
        <v>9042.0033778680681</v>
      </c>
      <c r="W74" s="27">
        <f t="shared" si="43"/>
        <v>9528.8304943659605</v>
      </c>
      <c r="X74" s="27">
        <f t="shared" si="43"/>
        <v>9840.7457209552031</v>
      </c>
      <c r="Y74" s="27">
        <f t="shared" si="43"/>
        <v>10091.457331402971</v>
      </c>
      <c r="Z74" s="27">
        <f t="shared" si="43"/>
        <v>10342.743543387724</v>
      </c>
      <c r="AA74" s="27">
        <f t="shared" si="43"/>
        <v>10624.070690887511</v>
      </c>
    </row>
    <row r="75" spans="1:29" x14ac:dyDescent="0.3">
      <c r="A75" s="8"/>
      <c r="B75" s="34"/>
      <c r="C75" s="31"/>
      <c r="D75" s="36"/>
      <c r="E75" s="31"/>
      <c r="F75" s="36"/>
      <c r="G75" s="31"/>
      <c r="H75" s="36"/>
      <c r="I75" s="31"/>
      <c r="J75" s="36"/>
      <c r="K75" s="31"/>
      <c r="L75" s="36"/>
      <c r="M75" s="31"/>
      <c r="N75" s="36"/>
      <c r="O75" s="31"/>
      <c r="P75" s="36"/>
      <c r="Q75" s="31"/>
      <c r="R75" s="36"/>
      <c r="S75" s="31"/>
      <c r="T75" s="36"/>
      <c r="U75" s="31"/>
      <c r="V75" s="36"/>
      <c r="W75" s="31"/>
      <c r="X75" s="36"/>
      <c r="Y75" s="31"/>
      <c r="Z75" s="36"/>
      <c r="AA75" s="31"/>
    </row>
    <row r="76" spans="1:29" ht="15" thickBot="1" x14ac:dyDescent="0.35">
      <c r="B76" s="16"/>
      <c r="C76" s="8"/>
      <c r="D76" s="8"/>
      <c r="E76" s="8"/>
      <c r="F76" s="8"/>
      <c r="G76" s="8"/>
      <c r="H76" s="8"/>
      <c r="I76" s="8"/>
      <c r="J76" s="8"/>
      <c r="K76" s="8"/>
      <c r="L76" s="8"/>
      <c r="M76" s="8"/>
      <c r="N76" s="8"/>
      <c r="O76" s="8"/>
      <c r="P76" s="8"/>
      <c r="Q76" s="8"/>
      <c r="R76" s="8"/>
      <c r="S76" s="8"/>
      <c r="T76" s="8"/>
      <c r="U76" s="8"/>
      <c r="V76" s="8"/>
      <c r="W76" s="8"/>
      <c r="X76" s="8"/>
      <c r="Y76" s="8"/>
      <c r="Z76" s="8"/>
      <c r="AA76" s="8"/>
      <c r="AB76" s="214"/>
    </row>
    <row r="77" spans="1:29" ht="16.2" thickBot="1" x14ac:dyDescent="0.35">
      <c r="A77" s="791" t="s">
        <v>12</v>
      </c>
      <c r="B77" s="17" t="s">
        <v>12</v>
      </c>
      <c r="C77" s="158">
        <f>C$4</f>
        <v>44197</v>
      </c>
      <c r="D77" s="158">
        <f t="shared" ref="D77:AA77" si="44">D$4</f>
        <v>44228</v>
      </c>
      <c r="E77" s="158">
        <f t="shared" si="44"/>
        <v>44256</v>
      </c>
      <c r="F77" s="158">
        <f t="shared" si="44"/>
        <v>44287</v>
      </c>
      <c r="G77" s="158">
        <f t="shared" si="44"/>
        <v>44317</v>
      </c>
      <c r="H77" s="158">
        <f t="shared" si="44"/>
        <v>44348</v>
      </c>
      <c r="I77" s="158">
        <f t="shared" si="44"/>
        <v>44378</v>
      </c>
      <c r="J77" s="158">
        <f t="shared" si="44"/>
        <v>44409</v>
      </c>
      <c r="K77" s="158">
        <f t="shared" si="44"/>
        <v>44440</v>
      </c>
      <c r="L77" s="158">
        <f t="shared" si="44"/>
        <v>44470</v>
      </c>
      <c r="M77" s="158">
        <f t="shared" si="44"/>
        <v>44501</v>
      </c>
      <c r="N77" s="158">
        <f t="shared" si="44"/>
        <v>44531</v>
      </c>
      <c r="O77" s="158">
        <f t="shared" si="44"/>
        <v>44562</v>
      </c>
      <c r="P77" s="158">
        <f t="shared" si="44"/>
        <v>44593</v>
      </c>
      <c r="Q77" s="158">
        <f t="shared" si="44"/>
        <v>44621</v>
      </c>
      <c r="R77" s="158">
        <f t="shared" si="44"/>
        <v>44652</v>
      </c>
      <c r="S77" s="158">
        <f t="shared" si="44"/>
        <v>44682</v>
      </c>
      <c r="T77" s="158">
        <f t="shared" si="44"/>
        <v>44713</v>
      </c>
      <c r="U77" s="158">
        <f t="shared" si="44"/>
        <v>44743</v>
      </c>
      <c r="V77" s="158">
        <f t="shared" si="44"/>
        <v>44774</v>
      </c>
      <c r="W77" s="158">
        <f t="shared" si="44"/>
        <v>44805</v>
      </c>
      <c r="X77" s="158">
        <f t="shared" si="44"/>
        <v>44835</v>
      </c>
      <c r="Y77" s="158">
        <f t="shared" si="44"/>
        <v>44866</v>
      </c>
      <c r="Z77" s="158">
        <f t="shared" si="44"/>
        <v>44896</v>
      </c>
      <c r="AA77" s="158">
        <f t="shared" si="44"/>
        <v>44927</v>
      </c>
      <c r="AC77" s="216" t="s">
        <v>190</v>
      </c>
    </row>
    <row r="78" spans="1:29" ht="15.75" customHeight="1" x14ac:dyDescent="0.3">
      <c r="A78" s="792"/>
      <c r="B78" s="13" t="str">
        <f>B59</f>
        <v>Air Comp</v>
      </c>
      <c r="C78" s="354">
        <f>'2M - SGS'!C78</f>
        <v>8.5109000000000004E-2</v>
      </c>
      <c r="D78" s="354">
        <f>'2M - SGS'!D78</f>
        <v>7.7715000000000006E-2</v>
      </c>
      <c r="E78" s="354">
        <f>'2M - SGS'!E78</f>
        <v>8.6136000000000004E-2</v>
      </c>
      <c r="F78" s="354">
        <f>'2M - SGS'!F78</f>
        <v>7.9796000000000006E-2</v>
      </c>
      <c r="G78" s="354">
        <f>'2M - SGS'!G78</f>
        <v>8.5334999999999994E-2</v>
      </c>
      <c r="H78" s="354">
        <f>'2M - SGS'!H78</f>
        <v>8.1994999999999998E-2</v>
      </c>
      <c r="I78" s="354">
        <f>'2M - SGS'!I78</f>
        <v>8.4098999999999993E-2</v>
      </c>
      <c r="J78" s="354">
        <f>'2M - SGS'!J78</f>
        <v>8.4198999999999996E-2</v>
      </c>
      <c r="K78" s="354">
        <f>'2M - SGS'!K78</f>
        <v>8.2512000000000002E-2</v>
      </c>
      <c r="L78" s="354">
        <f>'2M - SGS'!L78</f>
        <v>8.5277000000000006E-2</v>
      </c>
      <c r="M78" s="354">
        <f>'2M - SGS'!M78</f>
        <v>8.2588999999999996E-2</v>
      </c>
      <c r="N78" s="354">
        <f>'2M - SGS'!N78</f>
        <v>8.5237999999999994E-2</v>
      </c>
      <c r="O78" s="354">
        <f>'2M - SGS'!O78</f>
        <v>8.5109000000000004E-2</v>
      </c>
      <c r="P78" s="354">
        <f>'2M - SGS'!P78</f>
        <v>7.7715000000000006E-2</v>
      </c>
      <c r="Q78" s="354">
        <f>'2M - SGS'!Q78</f>
        <v>8.6136000000000004E-2</v>
      </c>
      <c r="R78" s="354">
        <f>'2M - SGS'!R78</f>
        <v>7.9796000000000006E-2</v>
      </c>
      <c r="S78" s="354">
        <f>'2M - SGS'!S78</f>
        <v>8.5334999999999994E-2</v>
      </c>
      <c r="T78" s="354">
        <f>'2M - SGS'!T78</f>
        <v>8.1994999999999998E-2</v>
      </c>
      <c r="U78" s="354">
        <f>'2M - SGS'!U78</f>
        <v>8.4098999999999993E-2</v>
      </c>
      <c r="V78" s="354">
        <f>'2M - SGS'!V78</f>
        <v>8.4198999999999996E-2</v>
      </c>
      <c r="W78" s="354">
        <f>'2M - SGS'!W78</f>
        <v>8.2512000000000002E-2</v>
      </c>
      <c r="X78" s="354">
        <f>'2M - SGS'!X78</f>
        <v>8.5277000000000006E-2</v>
      </c>
      <c r="Y78" s="354">
        <f>'2M - SGS'!Y78</f>
        <v>8.2588999999999996E-2</v>
      </c>
      <c r="Z78" s="354">
        <f>'2M - SGS'!Z78</f>
        <v>8.5237999999999994E-2</v>
      </c>
      <c r="AA78" s="354">
        <f>'2M - SGS'!AA78</f>
        <v>8.5109000000000004E-2</v>
      </c>
      <c r="AC78" s="232">
        <f t="shared" ref="AC78:AC90" si="45">SUM(C78:N78)</f>
        <v>1.0000000000000002</v>
      </c>
    </row>
    <row r="79" spans="1:29" ht="15.6" x14ac:dyDescent="0.3">
      <c r="A79" s="792"/>
      <c r="B79" s="13" t="str">
        <f t="shared" ref="B79:B90" si="46">B60</f>
        <v>Building Shell</v>
      </c>
      <c r="C79" s="354">
        <f>'2M - SGS'!C79</f>
        <v>0.107824</v>
      </c>
      <c r="D79" s="354">
        <f>'2M - SGS'!D79</f>
        <v>9.1051999999999994E-2</v>
      </c>
      <c r="E79" s="354">
        <f>'2M - SGS'!E79</f>
        <v>7.1135000000000004E-2</v>
      </c>
      <c r="F79" s="354">
        <f>'2M - SGS'!F79</f>
        <v>4.1179E-2</v>
      </c>
      <c r="G79" s="354">
        <f>'2M - SGS'!G79</f>
        <v>4.4423999999999998E-2</v>
      </c>
      <c r="H79" s="354">
        <f>'2M - SGS'!H79</f>
        <v>0.106128</v>
      </c>
      <c r="I79" s="354">
        <f>'2M - SGS'!I79</f>
        <v>0.14288100000000001</v>
      </c>
      <c r="J79" s="354">
        <f>'2M - SGS'!J79</f>
        <v>0.133494</v>
      </c>
      <c r="K79" s="354">
        <f>'2M - SGS'!K79</f>
        <v>5.781E-2</v>
      </c>
      <c r="L79" s="354">
        <f>'2M - SGS'!L79</f>
        <v>3.8018000000000003E-2</v>
      </c>
      <c r="M79" s="354">
        <f>'2M - SGS'!M79</f>
        <v>6.2103999999999999E-2</v>
      </c>
      <c r="N79" s="354">
        <f>'2M - SGS'!N79</f>
        <v>0.10395</v>
      </c>
      <c r="O79" s="354">
        <f>'2M - SGS'!O79</f>
        <v>0.107824</v>
      </c>
      <c r="P79" s="354">
        <f>'2M - SGS'!P79</f>
        <v>9.1051999999999994E-2</v>
      </c>
      <c r="Q79" s="354">
        <f>'2M - SGS'!Q79</f>
        <v>7.1135000000000004E-2</v>
      </c>
      <c r="R79" s="354">
        <f>'2M - SGS'!R79</f>
        <v>4.1179E-2</v>
      </c>
      <c r="S79" s="354">
        <f>'2M - SGS'!S79</f>
        <v>4.4423999999999998E-2</v>
      </c>
      <c r="T79" s="354">
        <f>'2M - SGS'!T79</f>
        <v>0.106128</v>
      </c>
      <c r="U79" s="354">
        <f>'2M - SGS'!U79</f>
        <v>0.14288100000000001</v>
      </c>
      <c r="V79" s="354">
        <f>'2M - SGS'!V79</f>
        <v>0.133494</v>
      </c>
      <c r="W79" s="354">
        <f>'2M - SGS'!W79</f>
        <v>5.781E-2</v>
      </c>
      <c r="X79" s="354">
        <f>'2M - SGS'!X79</f>
        <v>3.8018000000000003E-2</v>
      </c>
      <c r="Y79" s="354">
        <f>'2M - SGS'!Y79</f>
        <v>6.2103999999999999E-2</v>
      </c>
      <c r="Z79" s="354">
        <f>'2M - SGS'!Z79</f>
        <v>0.10395</v>
      </c>
      <c r="AA79" s="354">
        <f>'2M - SGS'!AA79</f>
        <v>0.107824</v>
      </c>
      <c r="AC79" s="232">
        <f t="shared" si="45"/>
        <v>0.99999900000000008</v>
      </c>
    </row>
    <row r="80" spans="1:29" ht="15.6" x14ac:dyDescent="0.3">
      <c r="A80" s="792"/>
      <c r="B80" s="13" t="str">
        <f t="shared" si="46"/>
        <v>Cooking</v>
      </c>
      <c r="C80" s="354">
        <f>'2M - SGS'!C80</f>
        <v>8.6096000000000006E-2</v>
      </c>
      <c r="D80" s="354">
        <f>'2M - SGS'!D80</f>
        <v>7.8608999999999998E-2</v>
      </c>
      <c r="E80" s="354">
        <f>'2M - SGS'!E80</f>
        <v>8.1547999999999995E-2</v>
      </c>
      <c r="F80" s="354">
        <f>'2M - SGS'!F80</f>
        <v>7.2947999999999999E-2</v>
      </c>
      <c r="G80" s="354">
        <f>'2M - SGS'!G80</f>
        <v>8.6277000000000006E-2</v>
      </c>
      <c r="H80" s="354">
        <f>'2M - SGS'!H80</f>
        <v>8.3294000000000007E-2</v>
      </c>
      <c r="I80" s="354">
        <f>'2M - SGS'!I80</f>
        <v>8.5859000000000005E-2</v>
      </c>
      <c r="J80" s="354">
        <f>'2M - SGS'!J80</f>
        <v>8.5885000000000003E-2</v>
      </c>
      <c r="K80" s="354">
        <f>'2M - SGS'!K80</f>
        <v>8.3474999999999994E-2</v>
      </c>
      <c r="L80" s="354">
        <f>'2M - SGS'!L80</f>
        <v>8.6262000000000005E-2</v>
      </c>
      <c r="M80" s="354">
        <f>'2M - SGS'!M80</f>
        <v>8.3496000000000001E-2</v>
      </c>
      <c r="N80" s="354">
        <f>'2M - SGS'!N80</f>
        <v>8.6250999999999994E-2</v>
      </c>
      <c r="O80" s="354">
        <f>'2M - SGS'!O80</f>
        <v>8.6096000000000006E-2</v>
      </c>
      <c r="P80" s="354">
        <f>'2M - SGS'!P80</f>
        <v>7.8608999999999998E-2</v>
      </c>
      <c r="Q80" s="354">
        <f>'2M - SGS'!Q80</f>
        <v>8.1547999999999995E-2</v>
      </c>
      <c r="R80" s="354">
        <f>'2M - SGS'!R80</f>
        <v>7.2947999999999999E-2</v>
      </c>
      <c r="S80" s="354">
        <f>'2M - SGS'!S80</f>
        <v>8.6277000000000006E-2</v>
      </c>
      <c r="T80" s="354">
        <f>'2M - SGS'!T80</f>
        <v>8.3294000000000007E-2</v>
      </c>
      <c r="U80" s="354">
        <f>'2M - SGS'!U80</f>
        <v>8.5859000000000005E-2</v>
      </c>
      <c r="V80" s="354">
        <f>'2M - SGS'!V80</f>
        <v>8.5885000000000003E-2</v>
      </c>
      <c r="W80" s="354">
        <f>'2M - SGS'!W80</f>
        <v>8.3474999999999994E-2</v>
      </c>
      <c r="X80" s="354">
        <f>'2M - SGS'!X80</f>
        <v>8.6262000000000005E-2</v>
      </c>
      <c r="Y80" s="354">
        <f>'2M - SGS'!Y80</f>
        <v>8.3496000000000001E-2</v>
      </c>
      <c r="Z80" s="354">
        <f>'2M - SGS'!Z80</f>
        <v>8.6250999999999994E-2</v>
      </c>
      <c r="AA80" s="354">
        <f>'2M - SGS'!AA80</f>
        <v>8.6096000000000006E-2</v>
      </c>
      <c r="AC80" s="232">
        <f t="shared" si="45"/>
        <v>0.99999999999999989</v>
      </c>
    </row>
    <row r="81" spans="1:29" ht="15.6" x14ac:dyDescent="0.3">
      <c r="A81" s="792"/>
      <c r="B81" s="13" t="str">
        <f t="shared" si="46"/>
        <v>Cooling</v>
      </c>
      <c r="C81" s="354">
        <f>'2M - SGS'!C81</f>
        <v>6.0000000000000002E-6</v>
      </c>
      <c r="D81" s="354">
        <f>'2M - SGS'!D81</f>
        <v>2.4699999999999999E-4</v>
      </c>
      <c r="E81" s="354">
        <f>'2M - SGS'!E81</f>
        <v>7.2360000000000002E-3</v>
      </c>
      <c r="F81" s="354">
        <f>'2M - SGS'!F81</f>
        <v>2.1690999999999998E-2</v>
      </c>
      <c r="G81" s="354">
        <f>'2M - SGS'!G81</f>
        <v>6.2979999999999994E-2</v>
      </c>
      <c r="H81" s="354">
        <f>'2M - SGS'!H81</f>
        <v>0.21317</v>
      </c>
      <c r="I81" s="354">
        <f>'2M - SGS'!I81</f>
        <v>0.29002899999999998</v>
      </c>
      <c r="J81" s="354">
        <f>'2M - SGS'!J81</f>
        <v>0.270206</v>
      </c>
      <c r="K81" s="354">
        <f>'2M - SGS'!K81</f>
        <v>0.108695</v>
      </c>
      <c r="L81" s="354">
        <f>'2M - SGS'!L81</f>
        <v>1.9643000000000001E-2</v>
      </c>
      <c r="M81" s="354">
        <f>'2M - SGS'!M81</f>
        <v>6.0299999999999998E-3</v>
      </c>
      <c r="N81" s="354">
        <f>'2M - SGS'!N81</f>
        <v>6.3999999999999997E-5</v>
      </c>
      <c r="O81" s="354">
        <f>'2M - SGS'!O81</f>
        <v>6.0000000000000002E-6</v>
      </c>
      <c r="P81" s="354">
        <f>'2M - SGS'!P81</f>
        <v>2.4699999999999999E-4</v>
      </c>
      <c r="Q81" s="354">
        <f>'2M - SGS'!Q81</f>
        <v>7.2360000000000002E-3</v>
      </c>
      <c r="R81" s="354">
        <f>'2M - SGS'!R81</f>
        <v>2.1690999999999998E-2</v>
      </c>
      <c r="S81" s="354">
        <f>'2M - SGS'!S81</f>
        <v>6.2979999999999994E-2</v>
      </c>
      <c r="T81" s="354">
        <f>'2M - SGS'!T81</f>
        <v>0.21317</v>
      </c>
      <c r="U81" s="354">
        <f>'2M - SGS'!U81</f>
        <v>0.29002899999999998</v>
      </c>
      <c r="V81" s="354">
        <f>'2M - SGS'!V81</f>
        <v>0.270206</v>
      </c>
      <c r="W81" s="354">
        <f>'2M - SGS'!W81</f>
        <v>0.108695</v>
      </c>
      <c r="X81" s="354">
        <f>'2M - SGS'!X81</f>
        <v>1.9643000000000001E-2</v>
      </c>
      <c r="Y81" s="354">
        <f>'2M - SGS'!Y81</f>
        <v>6.0299999999999998E-3</v>
      </c>
      <c r="Z81" s="354">
        <f>'2M - SGS'!Z81</f>
        <v>6.3999999999999997E-5</v>
      </c>
      <c r="AA81" s="354">
        <f>'2M - SGS'!AA81</f>
        <v>6.0000000000000002E-6</v>
      </c>
      <c r="AC81" s="232">
        <f t="shared" si="45"/>
        <v>0.9999969999999998</v>
      </c>
    </row>
    <row r="82" spans="1:29" ht="15.6" x14ac:dyDescent="0.3">
      <c r="A82" s="792"/>
      <c r="B82" s="13" t="str">
        <f t="shared" si="46"/>
        <v>Ext Lighting</v>
      </c>
      <c r="C82" s="354">
        <f>'2M - SGS'!C82</f>
        <v>0.106265</v>
      </c>
      <c r="D82" s="354">
        <f>'2M - SGS'!D82</f>
        <v>8.2161999999999999E-2</v>
      </c>
      <c r="E82" s="354">
        <f>'2M - SGS'!E82</f>
        <v>7.0887000000000006E-2</v>
      </c>
      <c r="F82" s="354">
        <f>'2M - SGS'!F82</f>
        <v>6.8145999999999998E-2</v>
      </c>
      <c r="G82" s="354">
        <f>'2M - SGS'!G82</f>
        <v>8.1852999999999995E-2</v>
      </c>
      <c r="H82" s="354">
        <f>'2M - SGS'!H82</f>
        <v>6.7163E-2</v>
      </c>
      <c r="I82" s="354">
        <f>'2M - SGS'!I82</f>
        <v>8.6751999999999996E-2</v>
      </c>
      <c r="J82" s="354">
        <f>'2M - SGS'!J82</f>
        <v>6.9401000000000004E-2</v>
      </c>
      <c r="K82" s="354">
        <f>'2M - SGS'!K82</f>
        <v>8.2907999999999996E-2</v>
      </c>
      <c r="L82" s="354">
        <f>'2M - SGS'!L82</f>
        <v>0.100507</v>
      </c>
      <c r="M82" s="354">
        <f>'2M - SGS'!M82</f>
        <v>8.7251999999999996E-2</v>
      </c>
      <c r="N82" s="354">
        <f>'2M - SGS'!N82</f>
        <v>9.6703999999999998E-2</v>
      </c>
      <c r="O82" s="354">
        <f>'2M - SGS'!O82</f>
        <v>0.106265</v>
      </c>
      <c r="P82" s="354">
        <f>'2M - SGS'!P82</f>
        <v>8.2161999999999999E-2</v>
      </c>
      <c r="Q82" s="354">
        <f>'2M - SGS'!Q82</f>
        <v>7.0887000000000006E-2</v>
      </c>
      <c r="R82" s="354">
        <f>'2M - SGS'!R82</f>
        <v>6.8145999999999998E-2</v>
      </c>
      <c r="S82" s="354">
        <f>'2M - SGS'!S82</f>
        <v>8.1852999999999995E-2</v>
      </c>
      <c r="T82" s="354">
        <f>'2M - SGS'!T82</f>
        <v>6.7163E-2</v>
      </c>
      <c r="U82" s="354">
        <f>'2M - SGS'!U82</f>
        <v>8.6751999999999996E-2</v>
      </c>
      <c r="V82" s="354">
        <f>'2M - SGS'!V82</f>
        <v>6.9401000000000004E-2</v>
      </c>
      <c r="W82" s="354">
        <f>'2M - SGS'!W82</f>
        <v>8.2907999999999996E-2</v>
      </c>
      <c r="X82" s="354">
        <f>'2M - SGS'!X82</f>
        <v>0.100507</v>
      </c>
      <c r="Y82" s="354">
        <f>'2M - SGS'!Y82</f>
        <v>8.7251999999999996E-2</v>
      </c>
      <c r="Z82" s="354">
        <f>'2M - SGS'!Z82</f>
        <v>9.6703999999999998E-2</v>
      </c>
      <c r="AA82" s="354">
        <f>'2M - SGS'!AA82</f>
        <v>0.106265</v>
      </c>
      <c r="AC82" s="232">
        <f t="shared" si="45"/>
        <v>1</v>
      </c>
    </row>
    <row r="83" spans="1:29" ht="15.6" x14ac:dyDescent="0.3">
      <c r="A83" s="792"/>
      <c r="B83" s="13" t="str">
        <f t="shared" si="46"/>
        <v>Heating</v>
      </c>
      <c r="C83" s="354">
        <f>'2M - SGS'!C83</f>
        <v>0.210397</v>
      </c>
      <c r="D83" s="354">
        <f>'2M - SGS'!D83</f>
        <v>0.17743600000000001</v>
      </c>
      <c r="E83" s="354">
        <f>'2M - SGS'!E83</f>
        <v>0.13192400000000001</v>
      </c>
      <c r="F83" s="354">
        <f>'2M - SGS'!F83</f>
        <v>5.9718E-2</v>
      </c>
      <c r="G83" s="354">
        <f>'2M - SGS'!G83</f>
        <v>2.6769000000000001E-2</v>
      </c>
      <c r="H83" s="354">
        <f>'2M - SGS'!H83</f>
        <v>4.2950000000000002E-3</v>
      </c>
      <c r="I83" s="354">
        <f>'2M - SGS'!I83</f>
        <v>2.895E-3</v>
      </c>
      <c r="J83" s="354">
        <f>'2M - SGS'!J83</f>
        <v>3.4320000000000002E-3</v>
      </c>
      <c r="K83" s="354">
        <f>'2M - SGS'!K83</f>
        <v>9.4020000000000006E-3</v>
      </c>
      <c r="L83" s="354">
        <f>'2M - SGS'!L83</f>
        <v>5.5496999999999998E-2</v>
      </c>
      <c r="M83" s="354">
        <f>'2M - SGS'!M83</f>
        <v>0.115452</v>
      </c>
      <c r="N83" s="354">
        <f>'2M - SGS'!N83</f>
        <v>0.20278099999999999</v>
      </c>
      <c r="O83" s="354">
        <f>'2M - SGS'!O83</f>
        <v>0.210397</v>
      </c>
      <c r="P83" s="354">
        <f>'2M - SGS'!P83</f>
        <v>0.17743600000000001</v>
      </c>
      <c r="Q83" s="354">
        <f>'2M - SGS'!Q83</f>
        <v>0.13192400000000001</v>
      </c>
      <c r="R83" s="354">
        <f>'2M - SGS'!R83</f>
        <v>5.9718E-2</v>
      </c>
      <c r="S83" s="354">
        <f>'2M - SGS'!S83</f>
        <v>2.6769000000000001E-2</v>
      </c>
      <c r="T83" s="354">
        <f>'2M - SGS'!T83</f>
        <v>4.2950000000000002E-3</v>
      </c>
      <c r="U83" s="354">
        <f>'2M - SGS'!U83</f>
        <v>2.895E-3</v>
      </c>
      <c r="V83" s="354">
        <f>'2M - SGS'!V83</f>
        <v>3.4320000000000002E-3</v>
      </c>
      <c r="W83" s="354">
        <f>'2M - SGS'!W83</f>
        <v>9.4020000000000006E-3</v>
      </c>
      <c r="X83" s="354">
        <f>'2M - SGS'!X83</f>
        <v>5.5496999999999998E-2</v>
      </c>
      <c r="Y83" s="354">
        <f>'2M - SGS'!Y83</f>
        <v>0.115452</v>
      </c>
      <c r="Z83" s="354">
        <f>'2M - SGS'!Z83</f>
        <v>0.20278099999999999</v>
      </c>
      <c r="AA83" s="354">
        <f>'2M - SGS'!AA83</f>
        <v>0.210397</v>
      </c>
      <c r="AC83" s="232">
        <f t="shared" si="45"/>
        <v>0.99999800000000016</v>
      </c>
    </row>
    <row r="84" spans="1:29" ht="15.6" x14ac:dyDescent="0.3">
      <c r="A84" s="792"/>
      <c r="B84" s="13" t="str">
        <f t="shared" si="46"/>
        <v>HVAC</v>
      </c>
      <c r="C84" s="354">
        <f>'2M - SGS'!C84</f>
        <v>0.107824</v>
      </c>
      <c r="D84" s="354">
        <f>'2M - SGS'!D84</f>
        <v>9.1051999999999994E-2</v>
      </c>
      <c r="E84" s="354">
        <f>'2M - SGS'!E84</f>
        <v>7.1135000000000004E-2</v>
      </c>
      <c r="F84" s="354">
        <f>'2M - SGS'!F84</f>
        <v>4.1179E-2</v>
      </c>
      <c r="G84" s="354">
        <f>'2M - SGS'!G84</f>
        <v>4.4423999999999998E-2</v>
      </c>
      <c r="H84" s="354">
        <f>'2M - SGS'!H84</f>
        <v>0.106128</v>
      </c>
      <c r="I84" s="354">
        <f>'2M - SGS'!I84</f>
        <v>0.14288100000000001</v>
      </c>
      <c r="J84" s="354">
        <f>'2M - SGS'!J84</f>
        <v>0.133494</v>
      </c>
      <c r="K84" s="354">
        <f>'2M - SGS'!K84</f>
        <v>5.781E-2</v>
      </c>
      <c r="L84" s="354">
        <f>'2M - SGS'!L84</f>
        <v>3.8018000000000003E-2</v>
      </c>
      <c r="M84" s="354">
        <f>'2M - SGS'!M84</f>
        <v>6.2103999999999999E-2</v>
      </c>
      <c r="N84" s="354">
        <f>'2M - SGS'!N84</f>
        <v>0.10395</v>
      </c>
      <c r="O84" s="354">
        <f>'2M - SGS'!O84</f>
        <v>0.107824</v>
      </c>
      <c r="P84" s="354">
        <f>'2M - SGS'!P84</f>
        <v>9.1051999999999994E-2</v>
      </c>
      <c r="Q84" s="354">
        <f>'2M - SGS'!Q84</f>
        <v>7.1135000000000004E-2</v>
      </c>
      <c r="R84" s="354">
        <f>'2M - SGS'!R84</f>
        <v>4.1179E-2</v>
      </c>
      <c r="S84" s="354">
        <f>'2M - SGS'!S84</f>
        <v>4.4423999999999998E-2</v>
      </c>
      <c r="T84" s="354">
        <f>'2M - SGS'!T84</f>
        <v>0.106128</v>
      </c>
      <c r="U84" s="354">
        <f>'2M - SGS'!U84</f>
        <v>0.14288100000000001</v>
      </c>
      <c r="V84" s="354">
        <f>'2M - SGS'!V84</f>
        <v>0.133494</v>
      </c>
      <c r="W84" s="354">
        <f>'2M - SGS'!W84</f>
        <v>5.781E-2</v>
      </c>
      <c r="X84" s="354">
        <f>'2M - SGS'!X84</f>
        <v>3.8018000000000003E-2</v>
      </c>
      <c r="Y84" s="354">
        <f>'2M - SGS'!Y84</f>
        <v>6.2103999999999999E-2</v>
      </c>
      <c r="Z84" s="354">
        <f>'2M - SGS'!Z84</f>
        <v>0.10395</v>
      </c>
      <c r="AA84" s="354">
        <f>'2M - SGS'!AA84</f>
        <v>0.107824</v>
      </c>
      <c r="AC84" s="232">
        <f t="shared" si="45"/>
        <v>0.99999900000000008</v>
      </c>
    </row>
    <row r="85" spans="1:29" ht="15.6" x14ac:dyDescent="0.3">
      <c r="A85" s="792"/>
      <c r="B85" s="13" t="str">
        <f t="shared" si="46"/>
        <v>Lighting</v>
      </c>
      <c r="C85" s="354">
        <f>'2M - SGS'!C85</f>
        <v>9.3563999999999994E-2</v>
      </c>
      <c r="D85" s="354">
        <f>'2M - SGS'!D85</f>
        <v>7.2162000000000004E-2</v>
      </c>
      <c r="E85" s="354">
        <f>'2M - SGS'!E85</f>
        <v>7.8372999999999998E-2</v>
      </c>
      <c r="F85" s="354">
        <f>'2M - SGS'!F85</f>
        <v>7.6534000000000005E-2</v>
      </c>
      <c r="G85" s="354">
        <f>'2M - SGS'!G85</f>
        <v>9.4246999999999997E-2</v>
      </c>
      <c r="H85" s="354">
        <f>'2M - SGS'!H85</f>
        <v>7.5599E-2</v>
      </c>
      <c r="I85" s="354">
        <f>'2M - SGS'!I85</f>
        <v>9.6199999999999994E-2</v>
      </c>
      <c r="J85" s="354">
        <f>'2M - SGS'!J85</f>
        <v>7.7077999999999994E-2</v>
      </c>
      <c r="K85" s="354">
        <f>'2M - SGS'!K85</f>
        <v>8.1374000000000002E-2</v>
      </c>
      <c r="L85" s="354">
        <f>'2M - SGS'!L85</f>
        <v>9.4072000000000003E-2</v>
      </c>
      <c r="M85" s="354">
        <f>'2M - SGS'!M85</f>
        <v>7.6706999999999997E-2</v>
      </c>
      <c r="N85" s="354">
        <f>'2M - SGS'!N85</f>
        <v>8.4089999999999998E-2</v>
      </c>
      <c r="O85" s="354">
        <f>'2M - SGS'!O85</f>
        <v>9.3563999999999994E-2</v>
      </c>
      <c r="P85" s="354">
        <f>'2M - SGS'!P85</f>
        <v>7.2162000000000004E-2</v>
      </c>
      <c r="Q85" s="354">
        <f>'2M - SGS'!Q85</f>
        <v>7.8372999999999998E-2</v>
      </c>
      <c r="R85" s="354">
        <f>'2M - SGS'!R85</f>
        <v>7.6534000000000005E-2</v>
      </c>
      <c r="S85" s="354">
        <f>'2M - SGS'!S85</f>
        <v>9.4246999999999997E-2</v>
      </c>
      <c r="T85" s="354">
        <f>'2M - SGS'!T85</f>
        <v>7.5599E-2</v>
      </c>
      <c r="U85" s="354">
        <f>'2M - SGS'!U85</f>
        <v>9.6199999999999994E-2</v>
      </c>
      <c r="V85" s="354">
        <f>'2M - SGS'!V85</f>
        <v>7.7077999999999994E-2</v>
      </c>
      <c r="W85" s="354">
        <f>'2M - SGS'!W85</f>
        <v>8.1374000000000002E-2</v>
      </c>
      <c r="X85" s="354">
        <f>'2M - SGS'!X85</f>
        <v>9.4072000000000003E-2</v>
      </c>
      <c r="Y85" s="354">
        <f>'2M - SGS'!Y85</f>
        <v>7.6706999999999997E-2</v>
      </c>
      <c r="Z85" s="354">
        <f>'2M - SGS'!Z85</f>
        <v>8.4089999999999998E-2</v>
      </c>
      <c r="AA85" s="354">
        <f>'2M - SGS'!AA85</f>
        <v>9.3563999999999994E-2</v>
      </c>
      <c r="AC85" s="232">
        <f t="shared" si="45"/>
        <v>1</v>
      </c>
    </row>
    <row r="86" spans="1:29" ht="15.6" x14ac:dyDescent="0.3">
      <c r="A86" s="792"/>
      <c r="B86" s="13" t="str">
        <f t="shared" si="46"/>
        <v>Miscellaneous</v>
      </c>
      <c r="C86" s="354">
        <f>'2M - SGS'!C86</f>
        <v>8.5109000000000004E-2</v>
      </c>
      <c r="D86" s="354">
        <f>'2M - SGS'!D86</f>
        <v>7.7715000000000006E-2</v>
      </c>
      <c r="E86" s="354">
        <f>'2M - SGS'!E86</f>
        <v>8.6136000000000004E-2</v>
      </c>
      <c r="F86" s="354">
        <f>'2M - SGS'!F86</f>
        <v>7.9796000000000006E-2</v>
      </c>
      <c r="G86" s="354">
        <f>'2M - SGS'!G86</f>
        <v>8.5334999999999994E-2</v>
      </c>
      <c r="H86" s="354">
        <f>'2M - SGS'!H86</f>
        <v>8.1994999999999998E-2</v>
      </c>
      <c r="I86" s="354">
        <f>'2M - SGS'!I86</f>
        <v>8.4098999999999993E-2</v>
      </c>
      <c r="J86" s="354">
        <f>'2M - SGS'!J86</f>
        <v>8.4198999999999996E-2</v>
      </c>
      <c r="K86" s="354">
        <f>'2M - SGS'!K86</f>
        <v>8.2512000000000002E-2</v>
      </c>
      <c r="L86" s="354">
        <f>'2M - SGS'!L86</f>
        <v>8.5277000000000006E-2</v>
      </c>
      <c r="M86" s="354">
        <f>'2M - SGS'!M86</f>
        <v>8.2588999999999996E-2</v>
      </c>
      <c r="N86" s="354">
        <f>'2M - SGS'!N86</f>
        <v>8.5237999999999994E-2</v>
      </c>
      <c r="O86" s="354">
        <f>'2M - SGS'!O86</f>
        <v>8.5109000000000004E-2</v>
      </c>
      <c r="P86" s="354">
        <f>'2M - SGS'!P86</f>
        <v>7.7715000000000006E-2</v>
      </c>
      <c r="Q86" s="354">
        <f>'2M - SGS'!Q86</f>
        <v>8.6136000000000004E-2</v>
      </c>
      <c r="R86" s="354">
        <f>'2M - SGS'!R86</f>
        <v>7.9796000000000006E-2</v>
      </c>
      <c r="S86" s="354">
        <f>'2M - SGS'!S86</f>
        <v>8.5334999999999994E-2</v>
      </c>
      <c r="T86" s="354">
        <f>'2M - SGS'!T86</f>
        <v>8.1994999999999998E-2</v>
      </c>
      <c r="U86" s="354">
        <f>'2M - SGS'!U86</f>
        <v>8.4098999999999993E-2</v>
      </c>
      <c r="V86" s="354">
        <f>'2M - SGS'!V86</f>
        <v>8.4198999999999996E-2</v>
      </c>
      <c r="W86" s="354">
        <f>'2M - SGS'!W86</f>
        <v>8.2512000000000002E-2</v>
      </c>
      <c r="X86" s="354">
        <f>'2M - SGS'!X86</f>
        <v>8.5277000000000006E-2</v>
      </c>
      <c r="Y86" s="354">
        <f>'2M - SGS'!Y86</f>
        <v>8.2588999999999996E-2</v>
      </c>
      <c r="Z86" s="354">
        <f>'2M - SGS'!Z86</f>
        <v>8.5237999999999994E-2</v>
      </c>
      <c r="AA86" s="354">
        <f>'2M - SGS'!AA86</f>
        <v>8.5109000000000004E-2</v>
      </c>
      <c r="AC86" s="232">
        <f t="shared" si="45"/>
        <v>1.0000000000000002</v>
      </c>
    </row>
    <row r="87" spans="1:29" ht="15.6" x14ac:dyDescent="0.3">
      <c r="A87" s="792"/>
      <c r="B87" s="13" t="str">
        <f t="shared" si="46"/>
        <v>Motors</v>
      </c>
      <c r="C87" s="354">
        <f>'2M - SGS'!C87</f>
        <v>8.5109000000000004E-2</v>
      </c>
      <c r="D87" s="354">
        <f>'2M - SGS'!D87</f>
        <v>7.7715000000000006E-2</v>
      </c>
      <c r="E87" s="354">
        <f>'2M - SGS'!E87</f>
        <v>8.6136000000000004E-2</v>
      </c>
      <c r="F87" s="354">
        <f>'2M - SGS'!F87</f>
        <v>7.9796000000000006E-2</v>
      </c>
      <c r="G87" s="354">
        <f>'2M - SGS'!G87</f>
        <v>8.5334999999999994E-2</v>
      </c>
      <c r="H87" s="354">
        <f>'2M - SGS'!H87</f>
        <v>8.1994999999999998E-2</v>
      </c>
      <c r="I87" s="354">
        <f>'2M - SGS'!I87</f>
        <v>8.4098999999999993E-2</v>
      </c>
      <c r="J87" s="354">
        <f>'2M - SGS'!J87</f>
        <v>8.4198999999999996E-2</v>
      </c>
      <c r="K87" s="354">
        <f>'2M - SGS'!K87</f>
        <v>8.2512000000000002E-2</v>
      </c>
      <c r="L87" s="354">
        <f>'2M - SGS'!L87</f>
        <v>8.5277000000000006E-2</v>
      </c>
      <c r="M87" s="354">
        <f>'2M - SGS'!M87</f>
        <v>8.2588999999999996E-2</v>
      </c>
      <c r="N87" s="354">
        <f>'2M - SGS'!N87</f>
        <v>8.5237999999999994E-2</v>
      </c>
      <c r="O87" s="354">
        <f>'2M - SGS'!O87</f>
        <v>8.5109000000000004E-2</v>
      </c>
      <c r="P87" s="354">
        <f>'2M - SGS'!P87</f>
        <v>7.7715000000000006E-2</v>
      </c>
      <c r="Q87" s="354">
        <f>'2M - SGS'!Q87</f>
        <v>8.6136000000000004E-2</v>
      </c>
      <c r="R87" s="354">
        <f>'2M - SGS'!R87</f>
        <v>7.9796000000000006E-2</v>
      </c>
      <c r="S87" s="354">
        <f>'2M - SGS'!S87</f>
        <v>8.5334999999999994E-2</v>
      </c>
      <c r="T87" s="354">
        <f>'2M - SGS'!T87</f>
        <v>8.1994999999999998E-2</v>
      </c>
      <c r="U87" s="354">
        <f>'2M - SGS'!U87</f>
        <v>8.4098999999999993E-2</v>
      </c>
      <c r="V87" s="354">
        <f>'2M - SGS'!V87</f>
        <v>8.4198999999999996E-2</v>
      </c>
      <c r="W87" s="354">
        <f>'2M - SGS'!W87</f>
        <v>8.2512000000000002E-2</v>
      </c>
      <c r="X87" s="354">
        <f>'2M - SGS'!X87</f>
        <v>8.5277000000000006E-2</v>
      </c>
      <c r="Y87" s="354">
        <f>'2M - SGS'!Y87</f>
        <v>8.2588999999999996E-2</v>
      </c>
      <c r="Z87" s="354">
        <f>'2M - SGS'!Z87</f>
        <v>8.5237999999999994E-2</v>
      </c>
      <c r="AA87" s="354">
        <f>'2M - SGS'!AA87</f>
        <v>8.5109000000000004E-2</v>
      </c>
      <c r="AC87" s="232">
        <f t="shared" si="45"/>
        <v>1.0000000000000002</v>
      </c>
    </row>
    <row r="88" spans="1:29" ht="15.6" x14ac:dyDescent="0.3">
      <c r="A88" s="792"/>
      <c r="B88" s="13" t="str">
        <f t="shared" si="46"/>
        <v>Process</v>
      </c>
      <c r="C88" s="354">
        <f>'2M - SGS'!C88</f>
        <v>8.5109000000000004E-2</v>
      </c>
      <c r="D88" s="354">
        <f>'2M - SGS'!D88</f>
        <v>7.7715000000000006E-2</v>
      </c>
      <c r="E88" s="354">
        <f>'2M - SGS'!E88</f>
        <v>8.6136000000000004E-2</v>
      </c>
      <c r="F88" s="354">
        <f>'2M - SGS'!F88</f>
        <v>7.9796000000000006E-2</v>
      </c>
      <c r="G88" s="354">
        <f>'2M - SGS'!G88</f>
        <v>8.5334999999999994E-2</v>
      </c>
      <c r="H88" s="354">
        <f>'2M - SGS'!H88</f>
        <v>8.1994999999999998E-2</v>
      </c>
      <c r="I88" s="354">
        <f>'2M - SGS'!I88</f>
        <v>8.4098999999999993E-2</v>
      </c>
      <c r="J88" s="354">
        <f>'2M - SGS'!J88</f>
        <v>8.4198999999999996E-2</v>
      </c>
      <c r="K88" s="354">
        <f>'2M - SGS'!K88</f>
        <v>8.2512000000000002E-2</v>
      </c>
      <c r="L88" s="354">
        <f>'2M - SGS'!L88</f>
        <v>8.5277000000000006E-2</v>
      </c>
      <c r="M88" s="354">
        <f>'2M - SGS'!M88</f>
        <v>8.2588999999999996E-2</v>
      </c>
      <c r="N88" s="354">
        <f>'2M - SGS'!N88</f>
        <v>8.5237999999999994E-2</v>
      </c>
      <c r="O88" s="354">
        <f>'2M - SGS'!O88</f>
        <v>8.5109000000000004E-2</v>
      </c>
      <c r="P88" s="354">
        <f>'2M - SGS'!P88</f>
        <v>7.7715000000000006E-2</v>
      </c>
      <c r="Q88" s="354">
        <f>'2M - SGS'!Q88</f>
        <v>8.6136000000000004E-2</v>
      </c>
      <c r="R88" s="354">
        <f>'2M - SGS'!R88</f>
        <v>7.9796000000000006E-2</v>
      </c>
      <c r="S88" s="354">
        <f>'2M - SGS'!S88</f>
        <v>8.5334999999999994E-2</v>
      </c>
      <c r="T88" s="354">
        <f>'2M - SGS'!T88</f>
        <v>8.1994999999999998E-2</v>
      </c>
      <c r="U88" s="354">
        <f>'2M - SGS'!U88</f>
        <v>8.4098999999999993E-2</v>
      </c>
      <c r="V88" s="354">
        <f>'2M - SGS'!V88</f>
        <v>8.4198999999999996E-2</v>
      </c>
      <c r="W88" s="354">
        <f>'2M - SGS'!W88</f>
        <v>8.2512000000000002E-2</v>
      </c>
      <c r="X88" s="354">
        <f>'2M - SGS'!X88</f>
        <v>8.5277000000000006E-2</v>
      </c>
      <c r="Y88" s="354">
        <f>'2M - SGS'!Y88</f>
        <v>8.2588999999999996E-2</v>
      </c>
      <c r="Z88" s="354">
        <f>'2M - SGS'!Z88</f>
        <v>8.5237999999999994E-2</v>
      </c>
      <c r="AA88" s="354">
        <f>'2M - SGS'!AA88</f>
        <v>8.5109000000000004E-2</v>
      </c>
      <c r="AC88" s="232">
        <f t="shared" si="45"/>
        <v>1.0000000000000002</v>
      </c>
    </row>
    <row r="89" spans="1:29" ht="15.6" x14ac:dyDescent="0.3">
      <c r="A89" s="792"/>
      <c r="B89" s="13" t="str">
        <f t="shared" si="46"/>
        <v>Refrigeration</v>
      </c>
      <c r="C89" s="354">
        <f>'2M - SGS'!C89</f>
        <v>8.3486000000000005E-2</v>
      </c>
      <c r="D89" s="354">
        <f>'2M - SGS'!D89</f>
        <v>7.6158000000000003E-2</v>
      </c>
      <c r="E89" s="354">
        <f>'2M - SGS'!E89</f>
        <v>8.3346000000000003E-2</v>
      </c>
      <c r="F89" s="354">
        <f>'2M - SGS'!F89</f>
        <v>8.0782999999999994E-2</v>
      </c>
      <c r="G89" s="354">
        <f>'2M - SGS'!G89</f>
        <v>8.5133E-2</v>
      </c>
      <c r="H89" s="354">
        <f>'2M - SGS'!H89</f>
        <v>8.4294999999999995E-2</v>
      </c>
      <c r="I89" s="354">
        <f>'2M - SGS'!I89</f>
        <v>8.7456999999999993E-2</v>
      </c>
      <c r="J89" s="354">
        <f>'2M - SGS'!J89</f>
        <v>8.7230000000000002E-2</v>
      </c>
      <c r="K89" s="354">
        <f>'2M - SGS'!K89</f>
        <v>8.3319000000000004E-2</v>
      </c>
      <c r="L89" s="354">
        <f>'2M - SGS'!L89</f>
        <v>8.4562999999999999E-2</v>
      </c>
      <c r="M89" s="354">
        <f>'2M - SGS'!M89</f>
        <v>8.1112000000000004E-2</v>
      </c>
      <c r="N89" s="354">
        <f>'2M - SGS'!N89</f>
        <v>8.3118999999999998E-2</v>
      </c>
      <c r="O89" s="354">
        <f>'2M - SGS'!O89</f>
        <v>8.3486000000000005E-2</v>
      </c>
      <c r="P89" s="354">
        <f>'2M - SGS'!P89</f>
        <v>7.6158000000000003E-2</v>
      </c>
      <c r="Q89" s="354">
        <f>'2M - SGS'!Q89</f>
        <v>8.3346000000000003E-2</v>
      </c>
      <c r="R89" s="354">
        <f>'2M - SGS'!R89</f>
        <v>8.0782999999999994E-2</v>
      </c>
      <c r="S89" s="354">
        <f>'2M - SGS'!S89</f>
        <v>8.5133E-2</v>
      </c>
      <c r="T89" s="354">
        <f>'2M - SGS'!T89</f>
        <v>8.4294999999999995E-2</v>
      </c>
      <c r="U89" s="354">
        <f>'2M - SGS'!U89</f>
        <v>8.7456999999999993E-2</v>
      </c>
      <c r="V89" s="354">
        <f>'2M - SGS'!V89</f>
        <v>8.7230000000000002E-2</v>
      </c>
      <c r="W89" s="354">
        <f>'2M - SGS'!W89</f>
        <v>8.3319000000000004E-2</v>
      </c>
      <c r="X89" s="354">
        <f>'2M - SGS'!X89</f>
        <v>8.4562999999999999E-2</v>
      </c>
      <c r="Y89" s="354">
        <f>'2M - SGS'!Y89</f>
        <v>8.1112000000000004E-2</v>
      </c>
      <c r="Z89" s="354">
        <f>'2M - SGS'!Z89</f>
        <v>8.3118999999999998E-2</v>
      </c>
      <c r="AA89" s="354">
        <f>'2M - SGS'!AA89</f>
        <v>8.3486000000000005E-2</v>
      </c>
      <c r="AC89" s="232">
        <f t="shared" si="45"/>
        <v>1.0000010000000001</v>
      </c>
    </row>
    <row r="90" spans="1:29" ht="16.2" thickBot="1" x14ac:dyDescent="0.35">
      <c r="A90" s="793"/>
      <c r="B90" s="14" t="str">
        <f t="shared" si="46"/>
        <v>Water Heating</v>
      </c>
      <c r="C90" s="359">
        <f>'2M - SGS'!C90</f>
        <v>0.108255</v>
      </c>
      <c r="D90" s="359">
        <f>'2M - SGS'!D90</f>
        <v>9.1078000000000006E-2</v>
      </c>
      <c r="E90" s="359">
        <f>'2M - SGS'!E90</f>
        <v>8.5239999999999996E-2</v>
      </c>
      <c r="F90" s="359">
        <f>'2M - SGS'!F90</f>
        <v>7.2980000000000003E-2</v>
      </c>
      <c r="G90" s="359">
        <f>'2M - SGS'!G90</f>
        <v>7.9849000000000003E-2</v>
      </c>
      <c r="H90" s="359">
        <f>'2M - SGS'!H90</f>
        <v>7.2720999999999994E-2</v>
      </c>
      <c r="I90" s="359">
        <f>'2M - SGS'!I90</f>
        <v>7.4929999999999997E-2</v>
      </c>
      <c r="J90" s="359">
        <f>'2M - SGS'!J90</f>
        <v>7.5861999999999999E-2</v>
      </c>
      <c r="K90" s="359">
        <f>'2M - SGS'!K90</f>
        <v>7.5733999999999996E-2</v>
      </c>
      <c r="L90" s="359">
        <f>'2M - SGS'!L90</f>
        <v>8.2808000000000007E-2</v>
      </c>
      <c r="M90" s="359">
        <f>'2M - SGS'!M90</f>
        <v>8.6345000000000005E-2</v>
      </c>
      <c r="N90" s="359">
        <f>'2M - SGS'!N90</f>
        <v>9.4200000000000006E-2</v>
      </c>
      <c r="O90" s="359">
        <f>'2M - SGS'!O90</f>
        <v>0.108255</v>
      </c>
      <c r="P90" s="359">
        <f>'2M - SGS'!P90</f>
        <v>9.1078000000000006E-2</v>
      </c>
      <c r="Q90" s="359">
        <f>'2M - SGS'!Q90</f>
        <v>8.5239999999999996E-2</v>
      </c>
      <c r="R90" s="359">
        <f>'2M - SGS'!R90</f>
        <v>7.2980000000000003E-2</v>
      </c>
      <c r="S90" s="359">
        <f>'2M - SGS'!S90</f>
        <v>7.9849000000000003E-2</v>
      </c>
      <c r="T90" s="359">
        <f>'2M - SGS'!T90</f>
        <v>7.2720999999999994E-2</v>
      </c>
      <c r="U90" s="359">
        <f>'2M - SGS'!U90</f>
        <v>7.4929999999999997E-2</v>
      </c>
      <c r="V90" s="359">
        <f>'2M - SGS'!V90</f>
        <v>7.5861999999999999E-2</v>
      </c>
      <c r="W90" s="359">
        <f>'2M - SGS'!W90</f>
        <v>7.5733999999999996E-2</v>
      </c>
      <c r="X90" s="359">
        <f>'2M - SGS'!X90</f>
        <v>8.2808000000000007E-2</v>
      </c>
      <c r="Y90" s="359">
        <f>'2M - SGS'!Y90</f>
        <v>8.6345000000000005E-2</v>
      </c>
      <c r="Z90" s="359">
        <f>'2M - SGS'!Z90</f>
        <v>9.4200000000000006E-2</v>
      </c>
      <c r="AA90" s="359">
        <f>'2M - SGS'!AA90</f>
        <v>0.108255</v>
      </c>
      <c r="AC90" s="232">
        <f t="shared" si="45"/>
        <v>1.0000020000000001</v>
      </c>
    </row>
    <row r="91" spans="1:29" ht="15" thickBot="1" x14ac:dyDescent="0.35">
      <c r="AC91" s="216" t="s">
        <v>194</v>
      </c>
    </row>
    <row r="92" spans="1:29" ht="15" customHeight="1" thickBot="1" x14ac:dyDescent="0.35">
      <c r="A92" s="832" t="s">
        <v>28</v>
      </c>
      <c r="B92" s="291" t="s">
        <v>31</v>
      </c>
      <c r="C92" s="158">
        <f>C$4</f>
        <v>44197</v>
      </c>
      <c r="D92" s="158">
        <f t="shared" ref="D92:AA92" si="47">D$4</f>
        <v>44228</v>
      </c>
      <c r="E92" s="158">
        <f t="shared" si="47"/>
        <v>44256</v>
      </c>
      <c r="F92" s="158">
        <f t="shared" si="47"/>
        <v>44287</v>
      </c>
      <c r="G92" s="158">
        <f t="shared" si="47"/>
        <v>44317</v>
      </c>
      <c r="H92" s="158">
        <f t="shared" si="47"/>
        <v>44348</v>
      </c>
      <c r="I92" s="158">
        <f t="shared" si="47"/>
        <v>44378</v>
      </c>
      <c r="J92" s="158">
        <f t="shared" si="47"/>
        <v>44409</v>
      </c>
      <c r="K92" s="158">
        <f t="shared" si="47"/>
        <v>44440</v>
      </c>
      <c r="L92" s="158">
        <f t="shared" si="47"/>
        <v>44470</v>
      </c>
      <c r="M92" s="158">
        <f t="shared" si="47"/>
        <v>44501</v>
      </c>
      <c r="N92" s="158">
        <f t="shared" si="47"/>
        <v>44531</v>
      </c>
      <c r="O92" s="158">
        <f t="shared" si="47"/>
        <v>44562</v>
      </c>
      <c r="P92" s="158">
        <f t="shared" si="47"/>
        <v>44593</v>
      </c>
      <c r="Q92" s="158">
        <f t="shared" si="47"/>
        <v>44621</v>
      </c>
      <c r="R92" s="158">
        <f t="shared" si="47"/>
        <v>44652</v>
      </c>
      <c r="S92" s="158">
        <f t="shared" si="47"/>
        <v>44682</v>
      </c>
      <c r="T92" s="158">
        <f t="shared" si="47"/>
        <v>44713</v>
      </c>
      <c r="U92" s="158">
        <f t="shared" si="47"/>
        <v>44743</v>
      </c>
      <c r="V92" s="158">
        <f t="shared" si="47"/>
        <v>44774</v>
      </c>
      <c r="W92" s="158">
        <f t="shared" si="47"/>
        <v>44805</v>
      </c>
      <c r="X92" s="158">
        <f t="shared" si="47"/>
        <v>44835</v>
      </c>
      <c r="Y92" s="158">
        <f t="shared" si="47"/>
        <v>44866</v>
      </c>
      <c r="Z92" s="158">
        <f t="shared" si="47"/>
        <v>44896</v>
      </c>
      <c r="AA92" s="158">
        <f t="shared" si="47"/>
        <v>44927</v>
      </c>
    </row>
    <row r="93" spans="1:29" ht="15.75" customHeight="1" x14ac:dyDescent="0.3">
      <c r="A93" s="833"/>
      <c r="B93" s="11" t="s">
        <v>20</v>
      </c>
      <c r="C93" s="337">
        <f>'3M - LGS'!C93</f>
        <v>3.2899999999999999E-2</v>
      </c>
      <c r="D93" s="337">
        <f>'3M - LGS'!D93</f>
        <v>3.3628999999999999E-2</v>
      </c>
      <c r="E93" s="337">
        <f>'3M - LGS'!E93</f>
        <v>3.4622E-2</v>
      </c>
      <c r="F93" s="337">
        <f>'3M - LGS'!F93</f>
        <v>3.3774999999999999E-2</v>
      </c>
      <c r="G93" s="337">
        <f>'3M - LGS'!G93</f>
        <v>3.6714999999999998E-2</v>
      </c>
      <c r="H93" s="337">
        <f>'3M - LGS'!H93</f>
        <v>6.8380999999999997E-2</v>
      </c>
      <c r="I93" s="337">
        <f>'3M - LGS'!I93</f>
        <v>6.6040000000000001E-2</v>
      </c>
      <c r="J93" s="337">
        <f>'3M - LGS'!J93</f>
        <v>6.8090999999999999E-2</v>
      </c>
      <c r="K93" s="337">
        <f>'3M - LGS'!K93</f>
        <v>6.6092999999999999E-2</v>
      </c>
      <c r="L93" s="337">
        <f>'3M - LGS'!L93</f>
        <v>3.5712000000000001E-2</v>
      </c>
      <c r="M93" s="337">
        <f>'3M - LGS'!M93</f>
        <v>3.6135E-2</v>
      </c>
      <c r="N93" s="337">
        <f>'3M - LGS'!N93</f>
        <v>3.3574E-2</v>
      </c>
      <c r="O93" s="337">
        <f>'3M - LGS'!O93</f>
        <v>3.2899999999999999E-2</v>
      </c>
      <c r="P93" s="337">
        <f>'3M - LGS'!P93</f>
        <v>3.3628999999999999E-2</v>
      </c>
      <c r="Q93" s="337">
        <f>'3M - LGS'!Q93</f>
        <v>3.4622E-2</v>
      </c>
      <c r="R93" s="337">
        <f>'3M - LGS'!R93</f>
        <v>3.3774999999999999E-2</v>
      </c>
      <c r="S93" s="337">
        <f>'3M - LGS'!S93</f>
        <v>3.6714999999999998E-2</v>
      </c>
      <c r="T93" s="337">
        <f>'3M - LGS'!T93</f>
        <v>6.8380999999999997E-2</v>
      </c>
      <c r="U93" s="337">
        <f>'3M - LGS'!U93</f>
        <v>6.6040000000000001E-2</v>
      </c>
      <c r="V93" s="337">
        <f>'3M - LGS'!V93</f>
        <v>6.8090999999999999E-2</v>
      </c>
      <c r="W93" s="337">
        <f>'3M - LGS'!W93</f>
        <v>6.6092999999999999E-2</v>
      </c>
      <c r="X93" s="337">
        <f>'3M - LGS'!X93</f>
        <v>3.5712000000000001E-2</v>
      </c>
      <c r="Y93" s="337">
        <f>'3M - LGS'!Y93</f>
        <v>3.6135E-2</v>
      </c>
      <c r="Z93" s="337">
        <f>'3M - LGS'!Z93</f>
        <v>3.3574E-2</v>
      </c>
      <c r="AA93" s="337">
        <f>'3M - LGS'!AA93</f>
        <v>3.2899999999999999E-2</v>
      </c>
      <c r="AC93" s="216" t="s">
        <v>195</v>
      </c>
    </row>
    <row r="94" spans="1:29" x14ac:dyDescent="0.3">
      <c r="A94" s="833"/>
      <c r="B94" s="11" t="s">
        <v>0</v>
      </c>
      <c r="C94" s="337">
        <f>'3M - LGS'!C94</f>
        <v>3.4639999999999997E-2</v>
      </c>
      <c r="D94" s="337">
        <f>'3M - LGS'!D94</f>
        <v>3.6375999999999999E-2</v>
      </c>
      <c r="E94" s="337">
        <f>'3M - LGS'!E94</f>
        <v>3.8793000000000001E-2</v>
      </c>
      <c r="F94" s="337">
        <f>'3M - LGS'!F94</f>
        <v>3.4112999999999997E-2</v>
      </c>
      <c r="G94" s="337">
        <f>'3M - LGS'!G94</f>
        <v>4.2518E-2</v>
      </c>
      <c r="H94" s="337">
        <f>'3M - LGS'!H94</f>
        <v>8.4876999999999994E-2</v>
      </c>
      <c r="I94" s="337">
        <f>'3M - LGS'!I94</f>
        <v>7.9538999999999999E-2</v>
      </c>
      <c r="J94" s="337">
        <f>'3M - LGS'!J94</f>
        <v>8.3308999999999994E-2</v>
      </c>
      <c r="K94" s="337">
        <f>'3M - LGS'!K94</f>
        <v>8.3042000000000005E-2</v>
      </c>
      <c r="L94" s="337">
        <f>'3M - LGS'!L94</f>
        <v>3.5901000000000002E-2</v>
      </c>
      <c r="M94" s="337">
        <f>'3M - LGS'!M94</f>
        <v>3.8133E-2</v>
      </c>
      <c r="N94" s="337">
        <f>'3M - LGS'!N94</f>
        <v>3.4439999999999998E-2</v>
      </c>
      <c r="O94" s="337">
        <f>'3M - LGS'!O94</f>
        <v>3.4639999999999997E-2</v>
      </c>
      <c r="P94" s="337">
        <f>'3M - LGS'!P94</f>
        <v>3.6375999999999999E-2</v>
      </c>
      <c r="Q94" s="337">
        <f>'3M - LGS'!Q94</f>
        <v>3.8793000000000001E-2</v>
      </c>
      <c r="R94" s="337">
        <f>'3M - LGS'!R94</f>
        <v>3.4112999999999997E-2</v>
      </c>
      <c r="S94" s="337">
        <f>'3M - LGS'!S94</f>
        <v>4.2518E-2</v>
      </c>
      <c r="T94" s="337">
        <f>'3M - LGS'!T94</f>
        <v>8.4876999999999994E-2</v>
      </c>
      <c r="U94" s="337">
        <f>'3M - LGS'!U94</f>
        <v>7.9538999999999999E-2</v>
      </c>
      <c r="V94" s="337">
        <f>'3M - LGS'!V94</f>
        <v>8.3308999999999994E-2</v>
      </c>
      <c r="W94" s="337">
        <f>'3M - LGS'!W94</f>
        <v>8.3042000000000005E-2</v>
      </c>
      <c r="X94" s="337">
        <f>'3M - LGS'!X94</f>
        <v>3.5901000000000002E-2</v>
      </c>
      <c r="Y94" s="337">
        <f>'3M - LGS'!Y94</f>
        <v>3.8133E-2</v>
      </c>
      <c r="Z94" s="337">
        <f>'3M - LGS'!Z94</f>
        <v>3.4439999999999998E-2</v>
      </c>
      <c r="AA94" s="337">
        <f>'3M - LGS'!AA94</f>
        <v>3.4639999999999997E-2</v>
      </c>
      <c r="AC94" s="216" t="s">
        <v>209</v>
      </c>
    </row>
    <row r="95" spans="1:29" x14ac:dyDescent="0.3">
      <c r="A95" s="833"/>
      <c r="B95" s="11" t="s">
        <v>21</v>
      </c>
      <c r="C95" s="337">
        <f>'3M - LGS'!C95</f>
        <v>3.3316999999999999E-2</v>
      </c>
      <c r="D95" s="337">
        <f>'3M - LGS'!D95</f>
        <v>3.3644E-2</v>
      </c>
      <c r="E95" s="337">
        <f>'3M - LGS'!E95</f>
        <v>3.4612999999999998E-2</v>
      </c>
      <c r="F95" s="337">
        <f>'3M - LGS'!F95</f>
        <v>3.6261000000000002E-2</v>
      </c>
      <c r="G95" s="337">
        <f>'3M - LGS'!G95</f>
        <v>3.8356000000000001E-2</v>
      </c>
      <c r="H95" s="337">
        <f>'3M - LGS'!H95</f>
        <v>7.3451000000000002E-2</v>
      </c>
      <c r="I95" s="337">
        <f>'3M - LGS'!I95</f>
        <v>7.0691000000000004E-2</v>
      </c>
      <c r="J95" s="337">
        <f>'3M - LGS'!J95</f>
        <v>7.3116E-2</v>
      </c>
      <c r="K95" s="337">
        <f>'3M - LGS'!K95</f>
        <v>7.0167999999999994E-2</v>
      </c>
      <c r="L95" s="337">
        <f>'3M - LGS'!L95</f>
        <v>3.7338000000000003E-2</v>
      </c>
      <c r="M95" s="337">
        <f>'3M - LGS'!M95</f>
        <v>3.6955000000000002E-2</v>
      </c>
      <c r="N95" s="337">
        <f>'3M - LGS'!N95</f>
        <v>3.4236999999999997E-2</v>
      </c>
      <c r="O95" s="337">
        <f>'3M - LGS'!O95</f>
        <v>3.3316999999999999E-2</v>
      </c>
      <c r="P95" s="337">
        <f>'3M - LGS'!P95</f>
        <v>3.3644E-2</v>
      </c>
      <c r="Q95" s="337">
        <f>'3M - LGS'!Q95</f>
        <v>3.4612999999999998E-2</v>
      </c>
      <c r="R95" s="337">
        <f>'3M - LGS'!R95</f>
        <v>3.6261000000000002E-2</v>
      </c>
      <c r="S95" s="337">
        <f>'3M - LGS'!S95</f>
        <v>3.8356000000000001E-2</v>
      </c>
      <c r="T95" s="337">
        <f>'3M - LGS'!T95</f>
        <v>7.3451000000000002E-2</v>
      </c>
      <c r="U95" s="337">
        <f>'3M - LGS'!U95</f>
        <v>7.0691000000000004E-2</v>
      </c>
      <c r="V95" s="337">
        <f>'3M - LGS'!V95</f>
        <v>7.3116E-2</v>
      </c>
      <c r="W95" s="337">
        <f>'3M - LGS'!W95</f>
        <v>7.0167999999999994E-2</v>
      </c>
      <c r="X95" s="337">
        <f>'3M - LGS'!X95</f>
        <v>3.7338000000000003E-2</v>
      </c>
      <c r="Y95" s="337">
        <f>'3M - LGS'!Y95</f>
        <v>3.6955000000000002E-2</v>
      </c>
      <c r="Z95" s="337">
        <f>'3M - LGS'!Z95</f>
        <v>3.4236999999999997E-2</v>
      </c>
      <c r="AA95" s="337">
        <f>'3M - LGS'!AA95</f>
        <v>3.3316999999999999E-2</v>
      </c>
    </row>
    <row r="96" spans="1:29" x14ac:dyDescent="0.3">
      <c r="A96" s="833"/>
      <c r="B96" s="11" t="s">
        <v>1</v>
      </c>
      <c r="C96" s="337">
        <f>'3M - LGS'!C96</f>
        <v>2.5860999999999999E-2</v>
      </c>
      <c r="D96" s="337">
        <f>'3M - LGS'!D96</f>
        <v>2.6527999999999999E-2</v>
      </c>
      <c r="E96" s="337">
        <f>'3M - LGS'!E96</f>
        <v>2.7113000000000002E-2</v>
      </c>
      <c r="F96" s="337">
        <f>'3M - LGS'!F96</f>
        <v>3.7753000000000002E-2</v>
      </c>
      <c r="G96" s="337">
        <f>'3M - LGS'!G96</f>
        <v>4.9020000000000001E-2</v>
      </c>
      <c r="H96" s="337">
        <f>'3M - LGS'!H96</f>
        <v>8.5724999999999996E-2</v>
      </c>
      <c r="I96" s="337">
        <f>'3M - LGS'!I96</f>
        <v>7.9927999999999999E-2</v>
      </c>
      <c r="J96" s="337">
        <f>'3M - LGS'!J96</f>
        <v>8.3828E-2</v>
      </c>
      <c r="K96" s="337">
        <f>'3M - LGS'!K96</f>
        <v>8.6550000000000002E-2</v>
      </c>
      <c r="L96" s="337">
        <f>'3M - LGS'!L96</f>
        <v>3.8226999999999997E-2</v>
      </c>
      <c r="M96" s="337">
        <f>'3M - LGS'!M96</f>
        <v>2.7736E-2</v>
      </c>
      <c r="N96" s="337">
        <f>'3M - LGS'!N96</f>
        <v>2.6527999999999999E-2</v>
      </c>
      <c r="O96" s="337">
        <f>'3M - LGS'!O96</f>
        <v>2.5860999999999999E-2</v>
      </c>
      <c r="P96" s="337">
        <f>'3M - LGS'!P96</f>
        <v>2.6527999999999999E-2</v>
      </c>
      <c r="Q96" s="337">
        <f>'3M - LGS'!Q96</f>
        <v>2.7113000000000002E-2</v>
      </c>
      <c r="R96" s="337">
        <f>'3M - LGS'!R96</f>
        <v>3.7753000000000002E-2</v>
      </c>
      <c r="S96" s="337">
        <f>'3M - LGS'!S96</f>
        <v>4.9020000000000001E-2</v>
      </c>
      <c r="T96" s="337">
        <f>'3M - LGS'!T96</f>
        <v>8.5724999999999996E-2</v>
      </c>
      <c r="U96" s="337">
        <f>'3M - LGS'!U96</f>
        <v>7.9927999999999999E-2</v>
      </c>
      <c r="V96" s="337">
        <f>'3M - LGS'!V96</f>
        <v>8.3828E-2</v>
      </c>
      <c r="W96" s="337">
        <f>'3M - LGS'!W96</f>
        <v>8.6550000000000002E-2</v>
      </c>
      <c r="X96" s="337">
        <f>'3M - LGS'!X96</f>
        <v>3.8226999999999997E-2</v>
      </c>
      <c r="Y96" s="337">
        <f>'3M - LGS'!Y96</f>
        <v>2.7736E-2</v>
      </c>
      <c r="Z96" s="337">
        <f>'3M - LGS'!Z96</f>
        <v>2.6527999999999999E-2</v>
      </c>
      <c r="AA96" s="337">
        <f>'3M - LGS'!AA96</f>
        <v>2.5860999999999999E-2</v>
      </c>
    </row>
    <row r="97" spans="1:27" x14ac:dyDescent="0.3">
      <c r="A97" s="833"/>
      <c r="B97" s="11" t="s">
        <v>22</v>
      </c>
      <c r="C97" s="337">
        <f>'3M - LGS'!C97</f>
        <v>2.5881000000000001E-2</v>
      </c>
      <c r="D97" s="337">
        <f>'3M - LGS'!D97</f>
        <v>2.6544000000000002E-2</v>
      </c>
      <c r="E97" s="337">
        <f>'3M - LGS'!E97</f>
        <v>2.7130999999999999E-2</v>
      </c>
      <c r="F97" s="337">
        <f>'3M - LGS'!F97</f>
        <v>2.8126000000000002E-2</v>
      </c>
      <c r="G97" s="337">
        <f>'3M - LGS'!G97</f>
        <v>2.8292999999999999E-2</v>
      </c>
      <c r="H97" s="337">
        <f>'3M - LGS'!H97</f>
        <v>4.5440000000000001E-2</v>
      </c>
      <c r="I97" s="337">
        <f>'3M - LGS'!I97</f>
        <v>4.4248999999999997E-2</v>
      </c>
      <c r="J97" s="337">
        <f>'3M - LGS'!J97</f>
        <v>4.5360999999999999E-2</v>
      </c>
      <c r="K97" s="337">
        <f>'3M - LGS'!K97</f>
        <v>4.5532000000000003E-2</v>
      </c>
      <c r="L97" s="337">
        <f>'3M - LGS'!L97</f>
        <v>2.7123000000000001E-2</v>
      </c>
      <c r="M97" s="337">
        <f>'3M - LGS'!M97</f>
        <v>2.7875E-2</v>
      </c>
      <c r="N97" s="337">
        <f>'3M - LGS'!N97</f>
        <v>2.6683999999999999E-2</v>
      </c>
      <c r="O97" s="337">
        <f>'3M - LGS'!O97</f>
        <v>2.5881000000000001E-2</v>
      </c>
      <c r="P97" s="337">
        <f>'3M - LGS'!P97</f>
        <v>2.6544000000000002E-2</v>
      </c>
      <c r="Q97" s="337">
        <f>'3M - LGS'!Q97</f>
        <v>2.7130999999999999E-2</v>
      </c>
      <c r="R97" s="337">
        <f>'3M - LGS'!R97</f>
        <v>2.8126000000000002E-2</v>
      </c>
      <c r="S97" s="337">
        <f>'3M - LGS'!S97</f>
        <v>2.8292999999999999E-2</v>
      </c>
      <c r="T97" s="337">
        <f>'3M - LGS'!T97</f>
        <v>4.5440000000000001E-2</v>
      </c>
      <c r="U97" s="337">
        <f>'3M - LGS'!U97</f>
        <v>4.4248999999999997E-2</v>
      </c>
      <c r="V97" s="337">
        <f>'3M - LGS'!V97</f>
        <v>4.5360999999999999E-2</v>
      </c>
      <c r="W97" s="337">
        <f>'3M - LGS'!W97</f>
        <v>4.5532000000000003E-2</v>
      </c>
      <c r="X97" s="337">
        <f>'3M - LGS'!X97</f>
        <v>2.7123000000000001E-2</v>
      </c>
      <c r="Y97" s="337">
        <f>'3M - LGS'!Y97</f>
        <v>2.7875E-2</v>
      </c>
      <c r="Z97" s="337">
        <f>'3M - LGS'!Z97</f>
        <v>2.6683999999999999E-2</v>
      </c>
      <c r="AA97" s="337">
        <f>'3M - LGS'!AA97</f>
        <v>2.5881000000000001E-2</v>
      </c>
    </row>
    <row r="98" spans="1:27" x14ac:dyDescent="0.3">
      <c r="A98" s="833"/>
      <c r="B98" s="11" t="s">
        <v>9</v>
      </c>
      <c r="C98" s="337">
        <f>'3M - LGS'!C98</f>
        <v>3.4639999999999997E-2</v>
      </c>
      <c r="D98" s="337">
        <f>'3M - LGS'!D98</f>
        <v>3.6391E-2</v>
      </c>
      <c r="E98" s="337">
        <f>'3M - LGS'!E98</f>
        <v>3.9224000000000002E-2</v>
      </c>
      <c r="F98" s="337">
        <f>'3M - LGS'!F98</f>
        <v>3.6452999999999999E-2</v>
      </c>
      <c r="G98" s="337">
        <f>'3M - LGS'!G98</f>
        <v>3.5632999999999998E-2</v>
      </c>
      <c r="H98" s="337">
        <f>'3M - LGS'!H98</f>
        <v>4.5009E-2</v>
      </c>
      <c r="I98" s="337">
        <f>'3M - LGS'!I98</f>
        <v>4.3836E-2</v>
      </c>
      <c r="J98" s="337">
        <f>'3M - LGS'!J98</f>
        <v>4.4943999999999998E-2</v>
      </c>
      <c r="K98" s="337">
        <f>'3M - LGS'!K98</f>
        <v>6.8141999999999994E-2</v>
      </c>
      <c r="L98" s="337">
        <f>'3M - LGS'!L98</f>
        <v>3.7690000000000001E-2</v>
      </c>
      <c r="M98" s="337">
        <f>'3M - LGS'!M98</f>
        <v>3.8654000000000001E-2</v>
      </c>
      <c r="N98" s="337">
        <f>'3M - LGS'!N98</f>
        <v>3.4444000000000002E-2</v>
      </c>
      <c r="O98" s="337">
        <f>'3M - LGS'!O98</f>
        <v>3.4639999999999997E-2</v>
      </c>
      <c r="P98" s="337">
        <f>'3M - LGS'!P98</f>
        <v>3.6391E-2</v>
      </c>
      <c r="Q98" s="337">
        <f>'3M - LGS'!Q98</f>
        <v>3.9224000000000002E-2</v>
      </c>
      <c r="R98" s="337">
        <f>'3M - LGS'!R98</f>
        <v>3.6452999999999999E-2</v>
      </c>
      <c r="S98" s="337">
        <f>'3M - LGS'!S98</f>
        <v>3.5632999999999998E-2</v>
      </c>
      <c r="T98" s="337">
        <f>'3M - LGS'!T98</f>
        <v>4.5009E-2</v>
      </c>
      <c r="U98" s="337">
        <f>'3M - LGS'!U98</f>
        <v>4.3836E-2</v>
      </c>
      <c r="V98" s="337">
        <f>'3M - LGS'!V98</f>
        <v>4.4943999999999998E-2</v>
      </c>
      <c r="W98" s="337">
        <f>'3M - LGS'!W98</f>
        <v>6.8141999999999994E-2</v>
      </c>
      <c r="X98" s="337">
        <f>'3M - LGS'!X98</f>
        <v>3.7690000000000001E-2</v>
      </c>
      <c r="Y98" s="337">
        <f>'3M - LGS'!Y98</f>
        <v>3.8654000000000001E-2</v>
      </c>
      <c r="Z98" s="337">
        <f>'3M - LGS'!Z98</f>
        <v>3.4444000000000002E-2</v>
      </c>
      <c r="AA98" s="337">
        <f>'3M - LGS'!AA98</f>
        <v>3.4639999999999997E-2</v>
      </c>
    </row>
    <row r="99" spans="1:27" x14ac:dyDescent="0.3">
      <c r="A99" s="833"/>
      <c r="B99" s="11" t="s">
        <v>3</v>
      </c>
      <c r="C99" s="337">
        <f>'3M - LGS'!C99</f>
        <v>3.4639999999999997E-2</v>
      </c>
      <c r="D99" s="337">
        <f>'3M - LGS'!D99</f>
        <v>3.6375999999999999E-2</v>
      </c>
      <c r="E99" s="337">
        <f>'3M - LGS'!E99</f>
        <v>3.8793000000000001E-2</v>
      </c>
      <c r="F99" s="337">
        <f>'3M - LGS'!F99</f>
        <v>3.4112999999999997E-2</v>
      </c>
      <c r="G99" s="337">
        <f>'3M - LGS'!G99</f>
        <v>4.2518E-2</v>
      </c>
      <c r="H99" s="337">
        <f>'3M - LGS'!H99</f>
        <v>8.4876999999999994E-2</v>
      </c>
      <c r="I99" s="337">
        <f>'3M - LGS'!I99</f>
        <v>7.9538999999999999E-2</v>
      </c>
      <c r="J99" s="337">
        <f>'3M - LGS'!J99</f>
        <v>8.3308999999999994E-2</v>
      </c>
      <c r="K99" s="337">
        <f>'3M - LGS'!K99</f>
        <v>8.3042000000000005E-2</v>
      </c>
      <c r="L99" s="337">
        <f>'3M - LGS'!L99</f>
        <v>3.5901000000000002E-2</v>
      </c>
      <c r="M99" s="337">
        <f>'3M - LGS'!M99</f>
        <v>3.8133E-2</v>
      </c>
      <c r="N99" s="337">
        <f>'3M - LGS'!N99</f>
        <v>3.4439999999999998E-2</v>
      </c>
      <c r="O99" s="337">
        <f>'3M - LGS'!O99</f>
        <v>3.4639999999999997E-2</v>
      </c>
      <c r="P99" s="337">
        <f>'3M - LGS'!P99</f>
        <v>3.6375999999999999E-2</v>
      </c>
      <c r="Q99" s="337">
        <f>'3M - LGS'!Q99</f>
        <v>3.8793000000000001E-2</v>
      </c>
      <c r="R99" s="337">
        <f>'3M - LGS'!R99</f>
        <v>3.4112999999999997E-2</v>
      </c>
      <c r="S99" s="337">
        <f>'3M - LGS'!S99</f>
        <v>4.2518E-2</v>
      </c>
      <c r="T99" s="337">
        <f>'3M - LGS'!T99</f>
        <v>8.4876999999999994E-2</v>
      </c>
      <c r="U99" s="337">
        <f>'3M - LGS'!U99</f>
        <v>7.9538999999999999E-2</v>
      </c>
      <c r="V99" s="337">
        <f>'3M - LGS'!V99</f>
        <v>8.3308999999999994E-2</v>
      </c>
      <c r="W99" s="337">
        <f>'3M - LGS'!W99</f>
        <v>8.3042000000000005E-2</v>
      </c>
      <c r="X99" s="337">
        <f>'3M - LGS'!X99</f>
        <v>3.5901000000000002E-2</v>
      </c>
      <c r="Y99" s="337">
        <f>'3M - LGS'!Y99</f>
        <v>3.8133E-2</v>
      </c>
      <c r="Z99" s="337">
        <f>'3M - LGS'!Z99</f>
        <v>3.4439999999999998E-2</v>
      </c>
      <c r="AA99" s="337">
        <f>'3M - LGS'!AA99</f>
        <v>3.4639999999999997E-2</v>
      </c>
    </row>
    <row r="100" spans="1:27" x14ac:dyDescent="0.3">
      <c r="A100" s="833"/>
      <c r="B100" s="11" t="s">
        <v>4</v>
      </c>
      <c r="C100" s="337">
        <f>'3M - LGS'!C100</f>
        <v>3.4153999999999997E-2</v>
      </c>
      <c r="D100" s="337">
        <f>'3M - LGS'!D100</f>
        <v>3.4536999999999998E-2</v>
      </c>
      <c r="E100" s="337">
        <f>'3M - LGS'!E100</f>
        <v>3.5791000000000003E-2</v>
      </c>
      <c r="F100" s="337">
        <f>'3M - LGS'!F100</f>
        <v>3.5679000000000002E-2</v>
      </c>
      <c r="G100" s="337">
        <f>'3M - LGS'!G100</f>
        <v>3.8559999999999997E-2</v>
      </c>
      <c r="H100" s="337">
        <f>'3M - LGS'!H100</f>
        <v>7.2455000000000006E-2</v>
      </c>
      <c r="I100" s="337">
        <f>'3M - LGS'!I100</f>
        <v>6.9884000000000002E-2</v>
      </c>
      <c r="J100" s="337">
        <f>'3M - LGS'!J100</f>
        <v>7.2040999999999994E-2</v>
      </c>
      <c r="K100" s="337">
        <f>'3M - LGS'!K100</f>
        <v>6.7956000000000003E-2</v>
      </c>
      <c r="L100" s="337">
        <f>'3M - LGS'!L100</f>
        <v>3.7663000000000002E-2</v>
      </c>
      <c r="M100" s="337">
        <f>'3M - LGS'!M100</f>
        <v>3.7125999999999999E-2</v>
      </c>
      <c r="N100" s="337">
        <f>'3M - LGS'!N100</f>
        <v>3.3944000000000002E-2</v>
      </c>
      <c r="O100" s="337">
        <f>'3M - LGS'!O100</f>
        <v>3.4153999999999997E-2</v>
      </c>
      <c r="P100" s="337">
        <f>'3M - LGS'!P100</f>
        <v>3.4536999999999998E-2</v>
      </c>
      <c r="Q100" s="337">
        <f>'3M - LGS'!Q100</f>
        <v>3.5791000000000003E-2</v>
      </c>
      <c r="R100" s="337">
        <f>'3M - LGS'!R100</f>
        <v>3.5679000000000002E-2</v>
      </c>
      <c r="S100" s="337">
        <f>'3M - LGS'!S100</f>
        <v>3.8559999999999997E-2</v>
      </c>
      <c r="T100" s="337">
        <f>'3M - LGS'!T100</f>
        <v>7.2455000000000006E-2</v>
      </c>
      <c r="U100" s="337">
        <f>'3M - LGS'!U100</f>
        <v>6.9884000000000002E-2</v>
      </c>
      <c r="V100" s="337">
        <f>'3M - LGS'!V100</f>
        <v>7.2040999999999994E-2</v>
      </c>
      <c r="W100" s="337">
        <f>'3M - LGS'!W100</f>
        <v>6.7956000000000003E-2</v>
      </c>
      <c r="X100" s="337">
        <f>'3M - LGS'!X100</f>
        <v>3.7663000000000002E-2</v>
      </c>
      <c r="Y100" s="337">
        <f>'3M - LGS'!Y100</f>
        <v>3.7125999999999999E-2</v>
      </c>
      <c r="Z100" s="337">
        <f>'3M - LGS'!Z100</f>
        <v>3.3944000000000002E-2</v>
      </c>
      <c r="AA100" s="337">
        <f>'3M - LGS'!AA100</f>
        <v>3.4153999999999997E-2</v>
      </c>
    </row>
    <row r="101" spans="1:27" x14ac:dyDescent="0.3">
      <c r="A101" s="833"/>
      <c r="B101" s="11" t="s">
        <v>5</v>
      </c>
      <c r="C101" s="337">
        <f>'3M - LGS'!C101</f>
        <v>3.2899999999999999E-2</v>
      </c>
      <c r="D101" s="337">
        <f>'3M - LGS'!D101</f>
        <v>3.3628999999999999E-2</v>
      </c>
      <c r="E101" s="337">
        <f>'3M - LGS'!E101</f>
        <v>3.4622E-2</v>
      </c>
      <c r="F101" s="337">
        <f>'3M - LGS'!F101</f>
        <v>3.3774999999999999E-2</v>
      </c>
      <c r="G101" s="337">
        <f>'3M - LGS'!G101</f>
        <v>3.6714999999999998E-2</v>
      </c>
      <c r="H101" s="337">
        <f>'3M - LGS'!H101</f>
        <v>6.8380999999999997E-2</v>
      </c>
      <c r="I101" s="337">
        <f>'3M - LGS'!I101</f>
        <v>6.6040000000000001E-2</v>
      </c>
      <c r="J101" s="337">
        <f>'3M - LGS'!J101</f>
        <v>6.8090999999999999E-2</v>
      </c>
      <c r="K101" s="337">
        <f>'3M - LGS'!K101</f>
        <v>6.6092999999999999E-2</v>
      </c>
      <c r="L101" s="337">
        <f>'3M - LGS'!L101</f>
        <v>3.5712000000000001E-2</v>
      </c>
      <c r="M101" s="337">
        <f>'3M - LGS'!M101</f>
        <v>3.6135E-2</v>
      </c>
      <c r="N101" s="337">
        <f>'3M - LGS'!N101</f>
        <v>3.3574E-2</v>
      </c>
      <c r="O101" s="337">
        <f>'3M - LGS'!O101</f>
        <v>3.2899999999999999E-2</v>
      </c>
      <c r="P101" s="337">
        <f>'3M - LGS'!P101</f>
        <v>3.3628999999999999E-2</v>
      </c>
      <c r="Q101" s="337">
        <f>'3M - LGS'!Q101</f>
        <v>3.4622E-2</v>
      </c>
      <c r="R101" s="337">
        <f>'3M - LGS'!R101</f>
        <v>3.3774999999999999E-2</v>
      </c>
      <c r="S101" s="337">
        <f>'3M - LGS'!S101</f>
        <v>3.6714999999999998E-2</v>
      </c>
      <c r="T101" s="337">
        <f>'3M - LGS'!T101</f>
        <v>6.8380999999999997E-2</v>
      </c>
      <c r="U101" s="337">
        <f>'3M - LGS'!U101</f>
        <v>6.6040000000000001E-2</v>
      </c>
      <c r="V101" s="337">
        <f>'3M - LGS'!V101</f>
        <v>6.8090999999999999E-2</v>
      </c>
      <c r="W101" s="337">
        <f>'3M - LGS'!W101</f>
        <v>6.6092999999999999E-2</v>
      </c>
      <c r="X101" s="337">
        <f>'3M - LGS'!X101</f>
        <v>3.5712000000000001E-2</v>
      </c>
      <c r="Y101" s="337">
        <f>'3M - LGS'!Y101</f>
        <v>3.6135E-2</v>
      </c>
      <c r="Z101" s="337">
        <f>'3M - LGS'!Z101</f>
        <v>3.3574E-2</v>
      </c>
      <c r="AA101" s="337">
        <f>'3M - LGS'!AA101</f>
        <v>3.2899999999999999E-2</v>
      </c>
    </row>
    <row r="102" spans="1:27" x14ac:dyDescent="0.3">
      <c r="A102" s="833"/>
      <c r="B102" s="11" t="s">
        <v>23</v>
      </c>
      <c r="C102" s="337">
        <f>'3M - LGS'!C102</f>
        <v>3.2899999999999999E-2</v>
      </c>
      <c r="D102" s="337">
        <f>'3M - LGS'!D102</f>
        <v>3.3628999999999999E-2</v>
      </c>
      <c r="E102" s="337">
        <f>'3M - LGS'!E102</f>
        <v>3.4622E-2</v>
      </c>
      <c r="F102" s="337">
        <f>'3M - LGS'!F102</f>
        <v>3.3774999999999999E-2</v>
      </c>
      <c r="G102" s="337">
        <f>'3M - LGS'!G102</f>
        <v>3.6714999999999998E-2</v>
      </c>
      <c r="H102" s="337">
        <f>'3M - LGS'!H102</f>
        <v>6.8380999999999997E-2</v>
      </c>
      <c r="I102" s="337">
        <f>'3M - LGS'!I102</f>
        <v>6.6040000000000001E-2</v>
      </c>
      <c r="J102" s="337">
        <f>'3M - LGS'!J102</f>
        <v>6.8090999999999999E-2</v>
      </c>
      <c r="K102" s="337">
        <f>'3M - LGS'!K102</f>
        <v>6.6092999999999999E-2</v>
      </c>
      <c r="L102" s="337">
        <f>'3M - LGS'!L102</f>
        <v>3.5712000000000001E-2</v>
      </c>
      <c r="M102" s="337">
        <f>'3M - LGS'!M102</f>
        <v>3.6135E-2</v>
      </c>
      <c r="N102" s="337">
        <f>'3M - LGS'!N102</f>
        <v>3.3574E-2</v>
      </c>
      <c r="O102" s="337">
        <f>'3M - LGS'!O102</f>
        <v>3.2899999999999999E-2</v>
      </c>
      <c r="P102" s="337">
        <f>'3M - LGS'!P102</f>
        <v>3.3628999999999999E-2</v>
      </c>
      <c r="Q102" s="337">
        <f>'3M - LGS'!Q102</f>
        <v>3.4622E-2</v>
      </c>
      <c r="R102" s="337">
        <f>'3M - LGS'!R102</f>
        <v>3.3774999999999999E-2</v>
      </c>
      <c r="S102" s="337">
        <f>'3M - LGS'!S102</f>
        <v>3.6714999999999998E-2</v>
      </c>
      <c r="T102" s="337">
        <f>'3M - LGS'!T102</f>
        <v>6.8380999999999997E-2</v>
      </c>
      <c r="U102" s="337">
        <f>'3M - LGS'!U102</f>
        <v>6.6040000000000001E-2</v>
      </c>
      <c r="V102" s="337">
        <f>'3M - LGS'!V102</f>
        <v>6.8090999999999999E-2</v>
      </c>
      <c r="W102" s="337">
        <f>'3M - LGS'!W102</f>
        <v>6.6092999999999999E-2</v>
      </c>
      <c r="X102" s="337">
        <f>'3M - LGS'!X102</f>
        <v>3.5712000000000001E-2</v>
      </c>
      <c r="Y102" s="337">
        <f>'3M - LGS'!Y102</f>
        <v>3.6135E-2</v>
      </c>
      <c r="Z102" s="337">
        <f>'3M - LGS'!Z102</f>
        <v>3.3574E-2</v>
      </c>
      <c r="AA102" s="337">
        <f>'3M - LGS'!AA102</f>
        <v>3.2899999999999999E-2</v>
      </c>
    </row>
    <row r="103" spans="1:27" x14ac:dyDescent="0.3">
      <c r="A103" s="833"/>
      <c r="B103" s="11" t="s">
        <v>24</v>
      </c>
      <c r="C103" s="337">
        <f>'3M - LGS'!C103</f>
        <v>3.2899999999999999E-2</v>
      </c>
      <c r="D103" s="337">
        <f>'3M - LGS'!D103</f>
        <v>3.3628999999999999E-2</v>
      </c>
      <c r="E103" s="337">
        <f>'3M - LGS'!E103</f>
        <v>3.4622E-2</v>
      </c>
      <c r="F103" s="337">
        <f>'3M - LGS'!F103</f>
        <v>3.3774999999999999E-2</v>
      </c>
      <c r="G103" s="337">
        <f>'3M - LGS'!G103</f>
        <v>3.6714999999999998E-2</v>
      </c>
      <c r="H103" s="337">
        <f>'3M - LGS'!H103</f>
        <v>6.8380999999999997E-2</v>
      </c>
      <c r="I103" s="337">
        <f>'3M - LGS'!I103</f>
        <v>6.6040000000000001E-2</v>
      </c>
      <c r="J103" s="337">
        <f>'3M - LGS'!J103</f>
        <v>6.8090999999999999E-2</v>
      </c>
      <c r="K103" s="337">
        <f>'3M - LGS'!K103</f>
        <v>6.6092999999999999E-2</v>
      </c>
      <c r="L103" s="337">
        <f>'3M - LGS'!L103</f>
        <v>3.5712000000000001E-2</v>
      </c>
      <c r="M103" s="337">
        <f>'3M - LGS'!M103</f>
        <v>3.6135E-2</v>
      </c>
      <c r="N103" s="337">
        <f>'3M - LGS'!N103</f>
        <v>3.3574E-2</v>
      </c>
      <c r="O103" s="337">
        <f>'3M - LGS'!O103</f>
        <v>3.2899999999999999E-2</v>
      </c>
      <c r="P103" s="337">
        <f>'3M - LGS'!P103</f>
        <v>3.3628999999999999E-2</v>
      </c>
      <c r="Q103" s="337">
        <f>'3M - LGS'!Q103</f>
        <v>3.4622E-2</v>
      </c>
      <c r="R103" s="337">
        <f>'3M - LGS'!R103</f>
        <v>3.3774999999999999E-2</v>
      </c>
      <c r="S103" s="337">
        <f>'3M - LGS'!S103</f>
        <v>3.6714999999999998E-2</v>
      </c>
      <c r="T103" s="337">
        <f>'3M - LGS'!T103</f>
        <v>6.8380999999999997E-2</v>
      </c>
      <c r="U103" s="337">
        <f>'3M - LGS'!U103</f>
        <v>6.6040000000000001E-2</v>
      </c>
      <c r="V103" s="337">
        <f>'3M - LGS'!V103</f>
        <v>6.8090999999999999E-2</v>
      </c>
      <c r="W103" s="337">
        <f>'3M - LGS'!W103</f>
        <v>6.6092999999999999E-2</v>
      </c>
      <c r="X103" s="337">
        <f>'3M - LGS'!X103</f>
        <v>3.5712000000000001E-2</v>
      </c>
      <c r="Y103" s="337">
        <f>'3M - LGS'!Y103</f>
        <v>3.6135E-2</v>
      </c>
      <c r="Z103" s="337">
        <f>'3M - LGS'!Z103</f>
        <v>3.3574E-2</v>
      </c>
      <c r="AA103" s="337">
        <f>'3M - LGS'!AA103</f>
        <v>3.2899999999999999E-2</v>
      </c>
    </row>
    <row r="104" spans="1:27" x14ac:dyDescent="0.3">
      <c r="A104" s="833"/>
      <c r="B104" s="11" t="s">
        <v>7</v>
      </c>
      <c r="C104" s="337">
        <f>'3M - LGS'!C104</f>
        <v>3.1757000000000001E-2</v>
      </c>
      <c r="D104" s="337">
        <f>'3M - LGS'!D104</f>
        <v>3.2323999999999999E-2</v>
      </c>
      <c r="E104" s="337">
        <f>'3M - LGS'!E104</f>
        <v>3.3225999999999999E-2</v>
      </c>
      <c r="F104" s="337">
        <f>'3M - LGS'!F104</f>
        <v>3.3493000000000002E-2</v>
      </c>
      <c r="G104" s="337">
        <f>'3M - LGS'!G104</f>
        <v>3.5507999999999998E-2</v>
      </c>
      <c r="H104" s="337">
        <f>'3M - LGS'!H104</f>
        <v>6.5448999999999993E-2</v>
      </c>
      <c r="I104" s="337">
        <f>'3M - LGS'!I104</f>
        <v>6.3149999999999998E-2</v>
      </c>
      <c r="J104" s="337">
        <f>'3M - LGS'!J104</f>
        <v>6.5251000000000003E-2</v>
      </c>
      <c r="K104" s="337">
        <f>'3M - LGS'!K104</f>
        <v>6.3331999999999999E-2</v>
      </c>
      <c r="L104" s="337">
        <f>'3M - LGS'!L104</f>
        <v>3.4426999999999999E-2</v>
      </c>
      <c r="M104" s="337">
        <f>'3M - LGS'!M104</f>
        <v>3.4855999999999998E-2</v>
      </c>
      <c r="N104" s="337">
        <f>'3M - LGS'!N104</f>
        <v>3.2490999999999999E-2</v>
      </c>
      <c r="O104" s="337">
        <f>'3M - LGS'!O104</f>
        <v>3.1757000000000001E-2</v>
      </c>
      <c r="P104" s="337">
        <f>'3M - LGS'!P104</f>
        <v>3.2323999999999999E-2</v>
      </c>
      <c r="Q104" s="337">
        <f>'3M - LGS'!Q104</f>
        <v>3.3225999999999999E-2</v>
      </c>
      <c r="R104" s="337">
        <f>'3M - LGS'!R104</f>
        <v>3.3493000000000002E-2</v>
      </c>
      <c r="S104" s="337">
        <f>'3M - LGS'!S104</f>
        <v>3.5507999999999998E-2</v>
      </c>
      <c r="T104" s="337">
        <f>'3M - LGS'!T104</f>
        <v>6.5448999999999993E-2</v>
      </c>
      <c r="U104" s="337">
        <f>'3M - LGS'!U104</f>
        <v>6.3149999999999998E-2</v>
      </c>
      <c r="V104" s="337">
        <f>'3M - LGS'!V104</f>
        <v>6.5251000000000003E-2</v>
      </c>
      <c r="W104" s="337">
        <f>'3M - LGS'!W104</f>
        <v>6.3331999999999999E-2</v>
      </c>
      <c r="X104" s="337">
        <f>'3M - LGS'!X104</f>
        <v>3.4426999999999999E-2</v>
      </c>
      <c r="Y104" s="337">
        <f>'3M - LGS'!Y104</f>
        <v>3.4855999999999998E-2</v>
      </c>
      <c r="Z104" s="337">
        <f>'3M - LGS'!Z104</f>
        <v>3.2490999999999999E-2</v>
      </c>
      <c r="AA104" s="337">
        <f>'3M - LGS'!AA104</f>
        <v>3.1757000000000001E-2</v>
      </c>
    </row>
    <row r="105" spans="1:27" ht="15" thickBot="1" x14ac:dyDescent="0.35">
      <c r="A105" s="834"/>
      <c r="B105" s="15" t="s">
        <v>8</v>
      </c>
      <c r="C105" s="336">
        <f>'3M - LGS'!C105</f>
        <v>3.3896000000000003E-2</v>
      </c>
      <c r="D105" s="336">
        <f>'3M - LGS'!D105</f>
        <v>3.3889000000000002E-2</v>
      </c>
      <c r="E105" s="336">
        <f>'3M - LGS'!E105</f>
        <v>3.4446999999999998E-2</v>
      </c>
      <c r="F105" s="336">
        <f>'3M - LGS'!F105</f>
        <v>3.6944999999999999E-2</v>
      </c>
      <c r="G105" s="336">
        <f>'3M - LGS'!G105</f>
        <v>3.9467000000000002E-2</v>
      </c>
      <c r="H105" s="336">
        <f>'3M - LGS'!H105</f>
        <v>7.3371000000000006E-2</v>
      </c>
      <c r="I105" s="336">
        <f>'3M - LGS'!I105</f>
        <v>7.0692000000000005E-2</v>
      </c>
      <c r="J105" s="336">
        <f>'3M - LGS'!J105</f>
        <v>7.3050000000000004E-2</v>
      </c>
      <c r="K105" s="336">
        <f>'3M - LGS'!K105</f>
        <v>6.9253999999999996E-2</v>
      </c>
      <c r="L105" s="336">
        <f>'3M - LGS'!L105</f>
        <v>3.8316000000000003E-2</v>
      </c>
      <c r="M105" s="336">
        <f>'3M - LGS'!M105</f>
        <v>3.8210000000000001E-2</v>
      </c>
      <c r="N105" s="336">
        <f>'3M - LGS'!N105</f>
        <v>3.5223999999999998E-2</v>
      </c>
      <c r="O105" s="336">
        <f>'3M - LGS'!O105</f>
        <v>3.3896000000000003E-2</v>
      </c>
      <c r="P105" s="336">
        <f>'3M - LGS'!P105</f>
        <v>3.3889000000000002E-2</v>
      </c>
      <c r="Q105" s="336">
        <f>'3M - LGS'!Q105</f>
        <v>3.4446999999999998E-2</v>
      </c>
      <c r="R105" s="336">
        <f>'3M - LGS'!R105</f>
        <v>3.6944999999999999E-2</v>
      </c>
      <c r="S105" s="336">
        <f>'3M - LGS'!S105</f>
        <v>3.9467000000000002E-2</v>
      </c>
      <c r="T105" s="336">
        <f>'3M - LGS'!T105</f>
        <v>7.3371000000000006E-2</v>
      </c>
      <c r="U105" s="336">
        <f>'3M - LGS'!U105</f>
        <v>7.0692000000000005E-2</v>
      </c>
      <c r="V105" s="336">
        <f>'3M - LGS'!V105</f>
        <v>7.3050000000000004E-2</v>
      </c>
      <c r="W105" s="336">
        <f>'3M - LGS'!W105</f>
        <v>6.9253999999999996E-2</v>
      </c>
      <c r="X105" s="336">
        <f>'3M - LGS'!X105</f>
        <v>3.8316000000000003E-2</v>
      </c>
      <c r="Y105" s="336">
        <f>'3M - LGS'!Y105</f>
        <v>3.8210000000000001E-2</v>
      </c>
      <c r="Z105" s="336">
        <f>'3M - LGS'!Z105</f>
        <v>3.5223999999999998E-2</v>
      </c>
      <c r="AA105" s="336">
        <f>'3M - LGS'!AA105</f>
        <v>3.3896000000000003E-2</v>
      </c>
    </row>
    <row r="107" spans="1:27" ht="15" hidden="1" customHeight="1" x14ac:dyDescent="0.3">
      <c r="A107" s="801" t="s">
        <v>126</v>
      </c>
      <c r="B107" s="135" t="s">
        <v>127</v>
      </c>
      <c r="C107" s="136"/>
      <c r="D107" s="136"/>
      <c r="E107" s="136"/>
      <c r="F107" s="136"/>
      <c r="G107" s="136"/>
      <c r="H107" s="136"/>
      <c r="I107" s="136"/>
      <c r="J107" s="136"/>
      <c r="K107" s="136"/>
      <c r="L107" s="136"/>
      <c r="M107" s="136"/>
      <c r="N107" s="136"/>
      <c r="O107" s="133" t="s">
        <v>127</v>
      </c>
      <c r="P107" s="132"/>
      <c r="Q107" s="132"/>
      <c r="R107" s="132"/>
      <c r="S107" s="132"/>
      <c r="T107" s="132"/>
      <c r="U107" s="132"/>
      <c r="V107" s="132"/>
      <c r="W107" s="132"/>
      <c r="X107" s="132"/>
      <c r="Y107" s="132"/>
      <c r="Z107" s="134"/>
      <c r="AA107" s="132" t="s">
        <v>127</v>
      </c>
    </row>
    <row r="108" spans="1:27" ht="15" hidden="1" thickBot="1" x14ac:dyDescent="0.35">
      <c r="A108" s="802"/>
      <c r="B108" s="835" t="s">
        <v>128</v>
      </c>
      <c r="C108" s="836"/>
      <c r="D108" s="836"/>
      <c r="E108" s="836"/>
      <c r="F108" s="836"/>
      <c r="G108" s="836"/>
      <c r="H108" s="836"/>
      <c r="I108" s="836"/>
      <c r="J108" s="836"/>
      <c r="K108" s="836"/>
      <c r="L108" s="836"/>
      <c r="M108" s="836"/>
      <c r="N108" s="837"/>
      <c r="O108" s="829" t="s">
        <v>128</v>
      </c>
      <c r="P108" s="830"/>
      <c r="Q108" s="830"/>
      <c r="R108" s="830"/>
      <c r="S108" s="830"/>
      <c r="T108" s="830"/>
      <c r="U108" s="830"/>
      <c r="V108" s="830"/>
      <c r="W108" s="830"/>
      <c r="X108" s="830"/>
      <c r="Y108" s="830"/>
      <c r="Z108" s="831"/>
      <c r="AA108" s="632" t="s">
        <v>128</v>
      </c>
    </row>
    <row r="109" spans="1:27" ht="15" hidden="1" thickBot="1" x14ac:dyDescent="0.35">
      <c r="A109" s="795"/>
      <c r="B109" s="292" t="s">
        <v>129</v>
      </c>
      <c r="C109" s="158">
        <f>C$4</f>
        <v>44197</v>
      </c>
      <c r="D109" s="158">
        <f t="shared" ref="D109:AA109" si="48">D$4</f>
        <v>44228</v>
      </c>
      <c r="E109" s="158">
        <f t="shared" si="48"/>
        <v>44256</v>
      </c>
      <c r="F109" s="158">
        <f t="shared" si="48"/>
        <v>44287</v>
      </c>
      <c r="G109" s="158">
        <f t="shared" si="48"/>
        <v>44317</v>
      </c>
      <c r="H109" s="158">
        <f t="shared" si="48"/>
        <v>44348</v>
      </c>
      <c r="I109" s="158">
        <f t="shared" si="48"/>
        <v>44378</v>
      </c>
      <c r="J109" s="158">
        <f t="shared" si="48"/>
        <v>44409</v>
      </c>
      <c r="K109" s="158">
        <f t="shared" si="48"/>
        <v>44440</v>
      </c>
      <c r="L109" s="158">
        <f t="shared" si="48"/>
        <v>44470</v>
      </c>
      <c r="M109" s="158">
        <f t="shared" si="48"/>
        <v>44501</v>
      </c>
      <c r="N109" s="158">
        <f t="shared" si="48"/>
        <v>44531</v>
      </c>
      <c r="O109" s="158">
        <f t="shared" si="48"/>
        <v>44562</v>
      </c>
      <c r="P109" s="158">
        <f t="shared" si="48"/>
        <v>44593</v>
      </c>
      <c r="Q109" s="158">
        <f t="shared" si="48"/>
        <v>44621</v>
      </c>
      <c r="R109" s="158">
        <f t="shared" si="48"/>
        <v>44652</v>
      </c>
      <c r="S109" s="158">
        <f t="shared" si="48"/>
        <v>44682</v>
      </c>
      <c r="T109" s="158">
        <f t="shared" si="48"/>
        <v>44713</v>
      </c>
      <c r="U109" s="158">
        <f t="shared" si="48"/>
        <v>44743</v>
      </c>
      <c r="V109" s="158">
        <f t="shared" si="48"/>
        <v>44774</v>
      </c>
      <c r="W109" s="158">
        <f t="shared" si="48"/>
        <v>44805</v>
      </c>
      <c r="X109" s="158">
        <f t="shared" si="48"/>
        <v>44835</v>
      </c>
      <c r="Y109" s="158">
        <f t="shared" si="48"/>
        <v>44866</v>
      </c>
      <c r="Z109" s="158">
        <f t="shared" si="48"/>
        <v>44896</v>
      </c>
      <c r="AA109" s="158">
        <f t="shared" si="48"/>
        <v>44927</v>
      </c>
    </row>
    <row r="110" spans="1:27" hidden="1" x14ac:dyDescent="0.3">
      <c r="A110" s="795"/>
      <c r="B110" s="266" t="s">
        <v>20</v>
      </c>
      <c r="C110" s="346">
        <v>3.0047435906328628E-2</v>
      </c>
      <c r="D110" s="346">
        <v>3.0682951773254422E-2</v>
      </c>
      <c r="E110" s="346">
        <v>3.1521241016378376E-2</v>
      </c>
      <c r="F110" s="346">
        <v>3.1083464351229287E-2</v>
      </c>
      <c r="G110" s="346">
        <v>3.30671550853395E-2</v>
      </c>
      <c r="H110" s="346">
        <v>5.898198580192094E-2</v>
      </c>
      <c r="I110" s="346">
        <v>5.7406322354516301E-2</v>
      </c>
      <c r="J110" s="346">
        <v>5.8854176634972645E-2</v>
      </c>
      <c r="K110" s="346">
        <v>5.7598349214851484E-2</v>
      </c>
      <c r="L110" s="346">
        <v>3.2066354392640169E-2</v>
      </c>
      <c r="M110" s="346">
        <v>3.2516302023050919E-2</v>
      </c>
      <c r="N110" s="346">
        <v>3.0728329424068494E-2</v>
      </c>
      <c r="O110" s="346">
        <v>3.0047435906328628E-2</v>
      </c>
      <c r="P110" s="346">
        <v>3.0682951773254422E-2</v>
      </c>
      <c r="Q110" s="346">
        <v>3.1521241016378376E-2</v>
      </c>
      <c r="R110" s="346">
        <v>3.1083464351229287E-2</v>
      </c>
      <c r="S110" s="346">
        <v>3.30671550853395E-2</v>
      </c>
      <c r="T110" s="346">
        <v>5.898198580192094E-2</v>
      </c>
      <c r="U110" s="346">
        <v>5.7406322354516301E-2</v>
      </c>
      <c r="V110" s="346">
        <v>5.8854176634972645E-2</v>
      </c>
      <c r="W110" s="346">
        <v>5.7598349214851484E-2</v>
      </c>
      <c r="X110" s="346">
        <v>3.2066354392640169E-2</v>
      </c>
      <c r="Y110" s="346">
        <v>3.2516302023050919E-2</v>
      </c>
      <c r="Z110" s="346">
        <v>3.0728329424068494E-2</v>
      </c>
      <c r="AA110" s="346">
        <v>3.0047435906328628E-2</v>
      </c>
    </row>
    <row r="111" spans="1:27" hidden="1" x14ac:dyDescent="0.3">
      <c r="A111" s="795"/>
      <c r="B111" s="266" t="s">
        <v>0</v>
      </c>
      <c r="C111" s="346">
        <v>3.1088718298159661E-2</v>
      </c>
      <c r="D111" s="346">
        <v>3.2310141385779451E-2</v>
      </c>
      <c r="E111" s="346">
        <v>3.4009812477182967E-2</v>
      </c>
      <c r="F111" s="346">
        <v>3.1287121412679954E-2</v>
      </c>
      <c r="G111" s="346">
        <v>3.6500600077863397E-2</v>
      </c>
      <c r="H111" s="346">
        <v>6.9150929119490973E-2</v>
      </c>
      <c r="I111" s="346">
        <v>6.5867332180788413E-2</v>
      </c>
      <c r="J111" s="346">
        <v>6.8271763685987169E-2</v>
      </c>
      <c r="K111" s="346">
        <v>6.7981341517486346E-2</v>
      </c>
      <c r="L111" s="346">
        <v>3.2177869568350823E-2</v>
      </c>
      <c r="M111" s="346">
        <v>3.3675250196518916E-2</v>
      </c>
      <c r="N111" s="346">
        <v>3.1249280141862588E-2</v>
      </c>
      <c r="O111" s="346">
        <v>3.1088718298159661E-2</v>
      </c>
      <c r="P111" s="346">
        <v>3.2310141385779451E-2</v>
      </c>
      <c r="Q111" s="346">
        <v>3.4009812477182967E-2</v>
      </c>
      <c r="R111" s="346">
        <v>3.1287121412679954E-2</v>
      </c>
      <c r="S111" s="346">
        <v>3.6500600077863397E-2</v>
      </c>
      <c r="T111" s="346">
        <v>6.9150929119490973E-2</v>
      </c>
      <c r="U111" s="346">
        <v>6.5867332180788413E-2</v>
      </c>
      <c r="V111" s="346">
        <v>6.8271763685987169E-2</v>
      </c>
      <c r="W111" s="346">
        <v>6.7981341517486346E-2</v>
      </c>
      <c r="X111" s="346">
        <v>3.2177869568350823E-2</v>
      </c>
      <c r="Y111" s="346">
        <v>3.3675250196518916E-2</v>
      </c>
      <c r="Z111" s="346">
        <v>3.1249280141862588E-2</v>
      </c>
      <c r="AA111" s="346">
        <v>3.1088718298159661E-2</v>
      </c>
    </row>
    <row r="112" spans="1:27" hidden="1" x14ac:dyDescent="0.3">
      <c r="A112" s="795"/>
      <c r="B112" s="266" t="s">
        <v>21</v>
      </c>
      <c r="C112" s="346">
        <v>3.029705946816429E-2</v>
      </c>
      <c r="D112" s="346">
        <v>3.0692206516073458E-2</v>
      </c>
      <c r="E112" s="346">
        <v>3.1515990769204173E-2</v>
      </c>
      <c r="F112" s="346">
        <v>3.2581147788740064E-2</v>
      </c>
      <c r="G112" s="346">
        <v>3.4030484753869335E-2</v>
      </c>
      <c r="H112" s="346">
        <v>6.2083116741552077E-2</v>
      </c>
      <c r="I112" s="346">
        <v>6.0306053609823676E-2</v>
      </c>
      <c r="J112" s="346">
        <v>6.1941044573503183E-2</v>
      </c>
      <c r="K112" s="346">
        <v>6.0070705003849423E-2</v>
      </c>
      <c r="L112" s="346">
        <v>3.3029966213668778E-2</v>
      </c>
      <c r="M112" s="346">
        <v>3.2990619582801396E-2</v>
      </c>
      <c r="N112" s="346">
        <v>3.1126386353450688E-2</v>
      </c>
      <c r="O112" s="346">
        <v>3.029705946816429E-2</v>
      </c>
      <c r="P112" s="346">
        <v>3.0692206516073458E-2</v>
      </c>
      <c r="Q112" s="346">
        <v>3.1515990769204173E-2</v>
      </c>
      <c r="R112" s="346">
        <v>3.2581147788740064E-2</v>
      </c>
      <c r="S112" s="346">
        <v>3.4030484753869335E-2</v>
      </c>
      <c r="T112" s="346">
        <v>6.2083116741552077E-2</v>
      </c>
      <c r="U112" s="346">
        <v>6.0306053609823676E-2</v>
      </c>
      <c r="V112" s="346">
        <v>6.1941044573503183E-2</v>
      </c>
      <c r="W112" s="346">
        <v>6.0070705003849423E-2</v>
      </c>
      <c r="X112" s="346">
        <v>3.3029966213668778E-2</v>
      </c>
      <c r="Y112" s="346">
        <v>3.2990619582801396E-2</v>
      </c>
      <c r="Z112" s="346">
        <v>3.1126386353450688E-2</v>
      </c>
      <c r="AA112" s="346">
        <v>3.029705946816429E-2</v>
      </c>
    </row>
    <row r="113" spans="1:27" hidden="1" x14ac:dyDescent="0.3">
      <c r="A113" s="795"/>
      <c r="B113" s="266" t="s">
        <v>1</v>
      </c>
      <c r="C113" s="346">
        <v>2.5860572795162531E-2</v>
      </c>
      <c r="D113" s="346">
        <v>2.652833230827558E-2</v>
      </c>
      <c r="E113" s="346">
        <v>2.7112651173639406E-2</v>
      </c>
      <c r="F113" s="346">
        <v>3.3484101029381416E-2</v>
      </c>
      <c r="G113" s="346">
        <v>4.0432631701588333E-2</v>
      </c>
      <c r="H113" s="346">
        <v>6.9679419701354439E-2</v>
      </c>
      <c r="I113" s="346">
        <v>6.6112062017944839E-2</v>
      </c>
      <c r="J113" s="346">
        <v>6.8596251305118663E-2</v>
      </c>
      <c r="K113" s="346">
        <v>7.0159702602657775E-2</v>
      </c>
      <c r="L113" s="346">
        <v>3.3559498265374979E-2</v>
      </c>
      <c r="M113" s="346">
        <v>2.7735911412729124E-2</v>
      </c>
      <c r="N113" s="346">
        <v>2.652823729934119E-2</v>
      </c>
      <c r="O113" s="346">
        <v>2.5860572795162531E-2</v>
      </c>
      <c r="P113" s="346">
        <v>2.652833230827558E-2</v>
      </c>
      <c r="Q113" s="346">
        <v>2.7112651173639406E-2</v>
      </c>
      <c r="R113" s="346">
        <v>3.3484101029381416E-2</v>
      </c>
      <c r="S113" s="346">
        <v>4.0432631701588333E-2</v>
      </c>
      <c r="T113" s="346">
        <v>6.9679419701354439E-2</v>
      </c>
      <c r="U113" s="346">
        <v>6.6112062017944839E-2</v>
      </c>
      <c r="V113" s="346">
        <v>6.8596251305118663E-2</v>
      </c>
      <c r="W113" s="346">
        <v>7.0159702602657775E-2</v>
      </c>
      <c r="X113" s="346">
        <v>3.3559498265374979E-2</v>
      </c>
      <c r="Y113" s="346">
        <v>2.7735911412729124E-2</v>
      </c>
      <c r="Z113" s="346">
        <v>2.652823729934119E-2</v>
      </c>
      <c r="AA113" s="346">
        <v>2.5860572795162531E-2</v>
      </c>
    </row>
    <row r="114" spans="1:27" hidden="1" x14ac:dyDescent="0.3">
      <c r="A114" s="795"/>
      <c r="B114" s="266" t="s">
        <v>22</v>
      </c>
      <c r="C114" s="346">
        <v>2.5875926900525859E-2</v>
      </c>
      <c r="D114" s="346">
        <v>2.6540537748047474E-2</v>
      </c>
      <c r="E114" s="346">
        <v>2.7127079018739036E-2</v>
      </c>
      <c r="F114" s="346">
        <v>2.7725410801511231E-2</v>
      </c>
      <c r="G114" s="346">
        <v>2.8220949986221516E-2</v>
      </c>
      <c r="H114" s="346">
        <v>4.5273461784829723E-2</v>
      </c>
      <c r="I114" s="346">
        <v>4.4087893556852581E-2</v>
      </c>
      <c r="J114" s="346">
        <v>4.5194738620845686E-2</v>
      </c>
      <c r="K114" s="346">
        <v>4.5363470113842473E-2</v>
      </c>
      <c r="L114" s="346">
        <v>2.7061998455206474E-2</v>
      </c>
      <c r="M114" s="346">
        <v>2.7817778730303621E-2</v>
      </c>
      <c r="N114" s="346">
        <v>2.6627275382035749E-2</v>
      </c>
      <c r="O114" s="346">
        <v>2.5875926900525859E-2</v>
      </c>
      <c r="P114" s="346">
        <v>2.6540537748047474E-2</v>
      </c>
      <c r="Q114" s="346">
        <v>2.7127079018739036E-2</v>
      </c>
      <c r="R114" s="346">
        <v>2.7725410801511231E-2</v>
      </c>
      <c r="S114" s="346">
        <v>2.8220949986221516E-2</v>
      </c>
      <c r="T114" s="346">
        <v>4.5273461784829723E-2</v>
      </c>
      <c r="U114" s="346">
        <v>4.4087893556852581E-2</v>
      </c>
      <c r="V114" s="346">
        <v>4.5194738620845686E-2</v>
      </c>
      <c r="W114" s="346">
        <v>4.5363470113842473E-2</v>
      </c>
      <c r="X114" s="346">
        <v>2.7061998455206474E-2</v>
      </c>
      <c r="Y114" s="346">
        <v>2.7817778730303621E-2</v>
      </c>
      <c r="Z114" s="346">
        <v>2.6627275382035749E-2</v>
      </c>
      <c r="AA114" s="346">
        <v>2.5875926900525859E-2</v>
      </c>
    </row>
    <row r="115" spans="1:27" hidden="1" x14ac:dyDescent="0.3">
      <c r="A115" s="795"/>
      <c r="B115" s="267" t="s">
        <v>9</v>
      </c>
      <c r="C115" s="346">
        <v>3.108900830684997E-2</v>
      </c>
      <c r="D115" s="346">
        <v>3.2318880451583896E-2</v>
      </c>
      <c r="E115" s="346">
        <v>3.4268850536707036E-2</v>
      </c>
      <c r="F115" s="346">
        <v>3.2696885174976473E-2</v>
      </c>
      <c r="G115" s="346">
        <v>3.2435026940329049E-2</v>
      </c>
      <c r="H115" s="346">
        <v>4.500936747919055E-2</v>
      </c>
      <c r="I115" s="346">
        <v>4.3836302091463192E-2</v>
      </c>
      <c r="J115" s="346">
        <v>4.4944202522712556E-2</v>
      </c>
      <c r="K115" s="346">
        <v>5.8840155056961316E-2</v>
      </c>
      <c r="L115" s="346">
        <v>3.3240009191326289E-2</v>
      </c>
      <c r="M115" s="346">
        <v>3.3978256055586256E-2</v>
      </c>
      <c r="N115" s="346">
        <v>3.1251062077392665E-2</v>
      </c>
      <c r="O115" s="346">
        <v>3.108900830684997E-2</v>
      </c>
      <c r="P115" s="346">
        <v>3.2318880451583896E-2</v>
      </c>
      <c r="Q115" s="346">
        <v>3.4268850536707036E-2</v>
      </c>
      <c r="R115" s="346">
        <v>3.2696885174976473E-2</v>
      </c>
      <c r="S115" s="346">
        <v>3.2435026940329049E-2</v>
      </c>
      <c r="T115" s="346">
        <v>4.500936747919055E-2</v>
      </c>
      <c r="U115" s="346">
        <v>4.3836302091463192E-2</v>
      </c>
      <c r="V115" s="346">
        <v>4.4944202522712556E-2</v>
      </c>
      <c r="W115" s="346">
        <v>5.8840155056961316E-2</v>
      </c>
      <c r="X115" s="346">
        <v>3.3240009191326289E-2</v>
      </c>
      <c r="Y115" s="346">
        <v>3.3978256055586256E-2</v>
      </c>
      <c r="Z115" s="346">
        <v>3.1251062077392665E-2</v>
      </c>
      <c r="AA115" s="346">
        <v>3.108900830684997E-2</v>
      </c>
    </row>
    <row r="116" spans="1:27" hidden="1" x14ac:dyDescent="0.3">
      <c r="A116" s="795"/>
      <c r="B116" s="267" t="s">
        <v>3</v>
      </c>
      <c r="C116" s="346">
        <v>3.1088718298159661E-2</v>
      </c>
      <c r="D116" s="346">
        <v>3.2310141385779451E-2</v>
      </c>
      <c r="E116" s="346">
        <v>3.4009812477182967E-2</v>
      </c>
      <c r="F116" s="346">
        <v>3.1287121412679954E-2</v>
      </c>
      <c r="G116" s="346">
        <v>3.6500600077863397E-2</v>
      </c>
      <c r="H116" s="346">
        <v>6.9150929119490973E-2</v>
      </c>
      <c r="I116" s="346">
        <v>6.5867332180788413E-2</v>
      </c>
      <c r="J116" s="346">
        <v>6.8271763685987169E-2</v>
      </c>
      <c r="K116" s="346">
        <v>6.7981341517486346E-2</v>
      </c>
      <c r="L116" s="346">
        <v>3.2177869568350823E-2</v>
      </c>
      <c r="M116" s="346">
        <v>3.3675250196518916E-2</v>
      </c>
      <c r="N116" s="346">
        <v>3.1249280141862588E-2</v>
      </c>
      <c r="O116" s="346">
        <v>3.1088718298159661E-2</v>
      </c>
      <c r="P116" s="346">
        <v>3.2310141385779451E-2</v>
      </c>
      <c r="Q116" s="346">
        <v>3.4009812477182967E-2</v>
      </c>
      <c r="R116" s="346">
        <v>3.1287121412679954E-2</v>
      </c>
      <c r="S116" s="346">
        <v>3.6500600077863397E-2</v>
      </c>
      <c r="T116" s="346">
        <v>6.9150929119490973E-2</v>
      </c>
      <c r="U116" s="346">
        <v>6.5867332180788413E-2</v>
      </c>
      <c r="V116" s="346">
        <v>6.8271763685987169E-2</v>
      </c>
      <c r="W116" s="346">
        <v>6.7981341517486346E-2</v>
      </c>
      <c r="X116" s="346">
        <v>3.2177869568350823E-2</v>
      </c>
      <c r="Y116" s="346">
        <v>3.3675250196518916E-2</v>
      </c>
      <c r="Z116" s="346">
        <v>3.1249280141862588E-2</v>
      </c>
      <c r="AA116" s="346">
        <v>3.1088718298159661E-2</v>
      </c>
    </row>
    <row r="117" spans="1:27" hidden="1" x14ac:dyDescent="0.3">
      <c r="A117" s="795"/>
      <c r="B117" s="267" t="s">
        <v>4</v>
      </c>
      <c r="C117" s="346">
        <v>3.0797422272452961E-2</v>
      </c>
      <c r="D117" s="346">
        <v>3.1219753394793454E-2</v>
      </c>
      <c r="E117" s="346">
        <v>3.2215924669279007E-2</v>
      </c>
      <c r="F117" s="346">
        <v>3.2229392176094822E-2</v>
      </c>
      <c r="G117" s="346">
        <v>3.4150535545563028E-2</v>
      </c>
      <c r="H117" s="346">
        <v>6.1472124203911391E-2</v>
      </c>
      <c r="I117" s="346">
        <v>5.980062225002921E-2</v>
      </c>
      <c r="J117" s="346">
        <v>6.127920395300715E-2</v>
      </c>
      <c r="K117" s="346">
        <v>5.8726988781891254E-2</v>
      </c>
      <c r="L117" s="346">
        <v>3.3224194412387956E-2</v>
      </c>
      <c r="M117" s="346">
        <v>3.3089948772374186E-2</v>
      </c>
      <c r="N117" s="346">
        <v>3.0950461741892941E-2</v>
      </c>
      <c r="O117" s="346">
        <v>3.0797422272452961E-2</v>
      </c>
      <c r="P117" s="346">
        <v>3.1219753394793454E-2</v>
      </c>
      <c r="Q117" s="346">
        <v>3.2215924669279007E-2</v>
      </c>
      <c r="R117" s="346">
        <v>3.2229392176094822E-2</v>
      </c>
      <c r="S117" s="346">
        <v>3.4150535545563028E-2</v>
      </c>
      <c r="T117" s="346">
        <v>6.1472124203911391E-2</v>
      </c>
      <c r="U117" s="346">
        <v>5.980062225002921E-2</v>
      </c>
      <c r="V117" s="346">
        <v>6.127920395300715E-2</v>
      </c>
      <c r="W117" s="346">
        <v>5.8726988781891254E-2</v>
      </c>
      <c r="X117" s="346">
        <v>3.3224194412387956E-2</v>
      </c>
      <c r="Y117" s="346">
        <v>3.3089948772374186E-2</v>
      </c>
      <c r="Z117" s="346">
        <v>3.0950461741892941E-2</v>
      </c>
      <c r="AA117" s="346">
        <v>3.0797422272452961E-2</v>
      </c>
    </row>
    <row r="118" spans="1:27" hidden="1" x14ac:dyDescent="0.3">
      <c r="A118" s="795"/>
      <c r="B118" s="267" t="s">
        <v>5</v>
      </c>
      <c r="C118" s="346">
        <v>3.0047435906328628E-2</v>
      </c>
      <c r="D118" s="346">
        <v>3.0682951773254422E-2</v>
      </c>
      <c r="E118" s="346">
        <v>3.1521241016378376E-2</v>
      </c>
      <c r="F118" s="346">
        <v>3.1083464351229287E-2</v>
      </c>
      <c r="G118" s="346">
        <v>3.30671550853395E-2</v>
      </c>
      <c r="H118" s="346">
        <v>5.898198580192094E-2</v>
      </c>
      <c r="I118" s="346">
        <v>5.7406322354516301E-2</v>
      </c>
      <c r="J118" s="346">
        <v>5.8854176634972645E-2</v>
      </c>
      <c r="K118" s="346">
        <v>5.7598349214851484E-2</v>
      </c>
      <c r="L118" s="346">
        <v>3.2066354392640169E-2</v>
      </c>
      <c r="M118" s="346">
        <v>3.2516302023050919E-2</v>
      </c>
      <c r="N118" s="346">
        <v>3.0728329424068494E-2</v>
      </c>
      <c r="O118" s="346">
        <v>3.0047435906328628E-2</v>
      </c>
      <c r="P118" s="346">
        <v>3.0682951773254422E-2</v>
      </c>
      <c r="Q118" s="346">
        <v>3.1521241016378376E-2</v>
      </c>
      <c r="R118" s="346">
        <v>3.1083464351229287E-2</v>
      </c>
      <c r="S118" s="346">
        <v>3.30671550853395E-2</v>
      </c>
      <c r="T118" s="346">
        <v>5.898198580192094E-2</v>
      </c>
      <c r="U118" s="346">
        <v>5.7406322354516301E-2</v>
      </c>
      <c r="V118" s="346">
        <v>5.8854176634972645E-2</v>
      </c>
      <c r="W118" s="346">
        <v>5.7598349214851484E-2</v>
      </c>
      <c r="X118" s="346">
        <v>3.2066354392640169E-2</v>
      </c>
      <c r="Y118" s="346">
        <v>3.2516302023050919E-2</v>
      </c>
      <c r="Z118" s="346">
        <v>3.0728329424068494E-2</v>
      </c>
      <c r="AA118" s="346">
        <v>3.0047435906328628E-2</v>
      </c>
    </row>
    <row r="119" spans="1:27" hidden="1" x14ac:dyDescent="0.3">
      <c r="A119" s="795"/>
      <c r="B119" s="267" t="s">
        <v>23</v>
      </c>
      <c r="C119" s="346">
        <v>3.0047435906328628E-2</v>
      </c>
      <c r="D119" s="346">
        <v>3.0682951773254422E-2</v>
      </c>
      <c r="E119" s="346">
        <v>3.1521241016378376E-2</v>
      </c>
      <c r="F119" s="346">
        <v>3.1083464351229287E-2</v>
      </c>
      <c r="G119" s="346">
        <v>3.30671550853395E-2</v>
      </c>
      <c r="H119" s="346">
        <v>5.898198580192094E-2</v>
      </c>
      <c r="I119" s="346">
        <v>5.7406322354516301E-2</v>
      </c>
      <c r="J119" s="346">
        <v>5.8854176634972645E-2</v>
      </c>
      <c r="K119" s="346">
        <v>5.7598349214851484E-2</v>
      </c>
      <c r="L119" s="346">
        <v>3.2066354392640169E-2</v>
      </c>
      <c r="M119" s="346">
        <v>3.2516302023050919E-2</v>
      </c>
      <c r="N119" s="346">
        <v>3.0728329424068494E-2</v>
      </c>
      <c r="O119" s="346">
        <v>3.0047435906328628E-2</v>
      </c>
      <c r="P119" s="346">
        <v>3.0682951773254422E-2</v>
      </c>
      <c r="Q119" s="346">
        <v>3.1521241016378376E-2</v>
      </c>
      <c r="R119" s="346">
        <v>3.1083464351229287E-2</v>
      </c>
      <c r="S119" s="346">
        <v>3.30671550853395E-2</v>
      </c>
      <c r="T119" s="346">
        <v>5.898198580192094E-2</v>
      </c>
      <c r="U119" s="346">
        <v>5.7406322354516301E-2</v>
      </c>
      <c r="V119" s="346">
        <v>5.8854176634972645E-2</v>
      </c>
      <c r="W119" s="346">
        <v>5.7598349214851484E-2</v>
      </c>
      <c r="X119" s="346">
        <v>3.2066354392640169E-2</v>
      </c>
      <c r="Y119" s="346">
        <v>3.2516302023050919E-2</v>
      </c>
      <c r="Z119" s="346">
        <v>3.0728329424068494E-2</v>
      </c>
      <c r="AA119" s="346">
        <v>3.0047435906328628E-2</v>
      </c>
    </row>
    <row r="120" spans="1:27" hidden="1" x14ac:dyDescent="0.3">
      <c r="A120" s="795"/>
      <c r="B120" s="267" t="s">
        <v>24</v>
      </c>
      <c r="C120" s="346">
        <v>3.0047435906328628E-2</v>
      </c>
      <c r="D120" s="346">
        <v>3.0682951773254422E-2</v>
      </c>
      <c r="E120" s="346">
        <v>3.1521241016378376E-2</v>
      </c>
      <c r="F120" s="346">
        <v>3.1083464351229287E-2</v>
      </c>
      <c r="G120" s="346">
        <v>3.30671550853395E-2</v>
      </c>
      <c r="H120" s="346">
        <v>5.898198580192094E-2</v>
      </c>
      <c r="I120" s="346">
        <v>5.7406322354516301E-2</v>
      </c>
      <c r="J120" s="346">
        <v>5.8854176634972645E-2</v>
      </c>
      <c r="K120" s="346">
        <v>5.7598349214851484E-2</v>
      </c>
      <c r="L120" s="346">
        <v>3.2066354392640169E-2</v>
      </c>
      <c r="M120" s="346">
        <v>3.2516302023050919E-2</v>
      </c>
      <c r="N120" s="346">
        <v>3.0728329424068494E-2</v>
      </c>
      <c r="O120" s="346">
        <v>3.0047435906328628E-2</v>
      </c>
      <c r="P120" s="346">
        <v>3.0682951773254422E-2</v>
      </c>
      <c r="Q120" s="346">
        <v>3.1521241016378376E-2</v>
      </c>
      <c r="R120" s="346">
        <v>3.1083464351229287E-2</v>
      </c>
      <c r="S120" s="346">
        <v>3.30671550853395E-2</v>
      </c>
      <c r="T120" s="346">
        <v>5.898198580192094E-2</v>
      </c>
      <c r="U120" s="346">
        <v>5.7406322354516301E-2</v>
      </c>
      <c r="V120" s="346">
        <v>5.8854176634972645E-2</v>
      </c>
      <c r="W120" s="346">
        <v>5.7598349214851484E-2</v>
      </c>
      <c r="X120" s="346">
        <v>3.2066354392640169E-2</v>
      </c>
      <c r="Y120" s="346">
        <v>3.2516302023050919E-2</v>
      </c>
      <c r="Z120" s="346">
        <v>3.0728329424068494E-2</v>
      </c>
      <c r="AA120" s="346">
        <v>3.0047435906328628E-2</v>
      </c>
    </row>
    <row r="121" spans="1:27" hidden="1" x14ac:dyDescent="0.3">
      <c r="A121" s="795"/>
      <c r="B121" s="267" t="s">
        <v>7</v>
      </c>
      <c r="C121" s="346">
        <v>2.9364297074451706E-2</v>
      </c>
      <c r="D121" s="346">
        <v>2.9913555412812067E-2</v>
      </c>
      <c r="E121" s="346">
        <v>3.0693897157094273E-2</v>
      </c>
      <c r="F121" s="346">
        <v>3.0913889558165635E-2</v>
      </c>
      <c r="G121" s="346">
        <v>3.2361737819521917E-2</v>
      </c>
      <c r="H121" s="346">
        <v>5.7200797399378348E-2</v>
      </c>
      <c r="I121" s="346">
        <v>5.561483381777961E-2</v>
      </c>
      <c r="J121" s="346">
        <v>5.7118172868544495E-2</v>
      </c>
      <c r="K121" s="346">
        <v>5.5929828386218315E-2</v>
      </c>
      <c r="L121" s="346">
        <v>3.1307587547243554E-2</v>
      </c>
      <c r="M121" s="346">
        <v>3.1778355335990688E-2</v>
      </c>
      <c r="N121" s="346">
        <v>3.0077842757225165E-2</v>
      </c>
      <c r="O121" s="346">
        <v>2.9364297074451706E-2</v>
      </c>
      <c r="P121" s="346">
        <v>2.9913555412812067E-2</v>
      </c>
      <c r="Q121" s="346">
        <v>3.0693897157094273E-2</v>
      </c>
      <c r="R121" s="346">
        <v>3.0913889558165635E-2</v>
      </c>
      <c r="S121" s="346">
        <v>3.2361737819521917E-2</v>
      </c>
      <c r="T121" s="346">
        <v>5.7200797399378348E-2</v>
      </c>
      <c r="U121" s="346">
        <v>5.561483381777961E-2</v>
      </c>
      <c r="V121" s="346">
        <v>5.7118172868544495E-2</v>
      </c>
      <c r="W121" s="346">
        <v>5.5929828386218315E-2</v>
      </c>
      <c r="X121" s="346">
        <v>3.1307587547243554E-2</v>
      </c>
      <c r="Y121" s="346">
        <v>3.1778355335990688E-2</v>
      </c>
      <c r="Z121" s="346">
        <v>3.0077842757225165E-2</v>
      </c>
      <c r="AA121" s="346">
        <v>2.9364297074451706E-2</v>
      </c>
    </row>
    <row r="122" spans="1:27" ht="15" hidden="1" thickBot="1" x14ac:dyDescent="0.35">
      <c r="A122" s="796"/>
      <c r="B122" s="268" t="s">
        <v>8</v>
      </c>
      <c r="C122" s="346">
        <v>3.1017221923380616E-2</v>
      </c>
      <c r="D122" s="346">
        <v>3.1200685692449472E-2</v>
      </c>
      <c r="E122" s="346">
        <v>3.1801403442750183E-2</v>
      </c>
      <c r="F122" s="346">
        <v>3.349236331787657E-2</v>
      </c>
      <c r="G122" s="346">
        <v>3.5292013748440362E-2</v>
      </c>
      <c r="H122" s="346">
        <v>6.2033911329458021E-2</v>
      </c>
      <c r="I122" s="346">
        <v>6.0306201724596678E-2</v>
      </c>
      <c r="J122" s="346">
        <v>6.1900404553814445E-2</v>
      </c>
      <c r="K122" s="346">
        <v>5.9514655708048605E-2</v>
      </c>
      <c r="L122" s="346">
        <v>3.4153693100780286E-2</v>
      </c>
      <c r="M122" s="346">
        <v>3.4295547748655897E-2</v>
      </c>
      <c r="N122" s="346">
        <v>3.2150655678149544E-2</v>
      </c>
      <c r="O122" s="346">
        <v>3.1017221923380616E-2</v>
      </c>
      <c r="P122" s="346">
        <v>3.1200685692449472E-2</v>
      </c>
      <c r="Q122" s="346">
        <v>3.1801403442750183E-2</v>
      </c>
      <c r="R122" s="346">
        <v>3.349236331787657E-2</v>
      </c>
      <c r="S122" s="346">
        <v>3.5292013748440362E-2</v>
      </c>
      <c r="T122" s="346">
        <v>6.2033911329458021E-2</v>
      </c>
      <c r="U122" s="346">
        <v>6.0306201724596678E-2</v>
      </c>
      <c r="V122" s="346">
        <v>6.1900404553814445E-2</v>
      </c>
      <c r="W122" s="346">
        <v>5.9514655708048605E-2</v>
      </c>
      <c r="X122" s="346">
        <v>3.4153693100780286E-2</v>
      </c>
      <c r="Y122" s="346">
        <v>3.4295547748655897E-2</v>
      </c>
      <c r="Z122" s="346">
        <v>3.2150655678149544E-2</v>
      </c>
      <c r="AA122" s="346">
        <v>3.1017221923380616E-2</v>
      </c>
    </row>
    <row r="123" spans="1:27" hidden="1" x14ac:dyDescent="0.3">
      <c r="A123" s="107"/>
      <c r="B123" s="107"/>
      <c r="C123" s="108"/>
      <c r="D123" s="108"/>
      <c r="E123" s="108"/>
      <c r="F123" s="108"/>
      <c r="G123" s="108"/>
      <c r="H123" s="108"/>
      <c r="I123" s="108"/>
      <c r="J123" s="108"/>
      <c r="K123" s="108"/>
      <c r="L123" s="108"/>
      <c r="M123" s="108"/>
      <c r="N123" s="108"/>
      <c r="O123" s="109"/>
    </row>
    <row r="124" spans="1:27" ht="15" hidden="1" thickBot="1" x14ac:dyDescent="0.35"/>
    <row r="125" spans="1:27" ht="15" hidden="1" thickBot="1" x14ac:dyDescent="0.35">
      <c r="C125" s="797" t="s">
        <v>130</v>
      </c>
      <c r="D125" s="798"/>
      <c r="E125" s="798"/>
      <c r="F125" s="798"/>
      <c r="G125" s="798"/>
      <c r="H125" s="798"/>
      <c r="I125" s="798"/>
      <c r="J125" s="798"/>
      <c r="K125" s="798"/>
      <c r="L125" s="798"/>
      <c r="M125" s="798"/>
      <c r="N125" s="799"/>
      <c r="O125" s="800" t="s">
        <v>130</v>
      </c>
      <c r="P125" s="798"/>
      <c r="Q125" s="798"/>
      <c r="R125" s="798"/>
      <c r="S125" s="798"/>
      <c r="T125" s="798"/>
      <c r="U125" s="798"/>
      <c r="V125" s="798"/>
      <c r="W125" s="798"/>
      <c r="X125" s="798"/>
      <c r="Y125" s="798"/>
      <c r="Z125" s="799"/>
      <c r="AA125" s="624" t="s">
        <v>130</v>
      </c>
    </row>
    <row r="126" spans="1:27" ht="15" hidden="1" customHeight="1" thickBot="1" x14ac:dyDescent="0.35">
      <c r="A126" s="794" t="s">
        <v>131</v>
      </c>
      <c r="B126" s="292" t="s">
        <v>129</v>
      </c>
      <c r="C126" s="158">
        <f>C$4</f>
        <v>44197</v>
      </c>
      <c r="D126" s="158">
        <f t="shared" ref="D126:AA126" si="49">D$4</f>
        <v>44228</v>
      </c>
      <c r="E126" s="158">
        <f t="shared" si="49"/>
        <v>44256</v>
      </c>
      <c r="F126" s="158">
        <f t="shared" si="49"/>
        <v>44287</v>
      </c>
      <c r="G126" s="158">
        <f t="shared" si="49"/>
        <v>44317</v>
      </c>
      <c r="H126" s="158">
        <f t="shared" si="49"/>
        <v>44348</v>
      </c>
      <c r="I126" s="158">
        <f t="shared" si="49"/>
        <v>44378</v>
      </c>
      <c r="J126" s="158">
        <f t="shared" si="49"/>
        <v>44409</v>
      </c>
      <c r="K126" s="158">
        <f t="shared" si="49"/>
        <v>44440</v>
      </c>
      <c r="L126" s="158">
        <f t="shared" si="49"/>
        <v>44470</v>
      </c>
      <c r="M126" s="158">
        <f t="shared" si="49"/>
        <v>44501</v>
      </c>
      <c r="N126" s="158">
        <f t="shared" si="49"/>
        <v>44531</v>
      </c>
      <c r="O126" s="158">
        <f t="shared" si="49"/>
        <v>44562</v>
      </c>
      <c r="P126" s="158">
        <f t="shared" si="49"/>
        <v>44593</v>
      </c>
      <c r="Q126" s="158">
        <f t="shared" si="49"/>
        <v>44621</v>
      </c>
      <c r="R126" s="158">
        <f t="shared" si="49"/>
        <v>44652</v>
      </c>
      <c r="S126" s="158">
        <f t="shared" si="49"/>
        <v>44682</v>
      </c>
      <c r="T126" s="158">
        <f t="shared" si="49"/>
        <v>44713</v>
      </c>
      <c r="U126" s="158">
        <f t="shared" si="49"/>
        <v>44743</v>
      </c>
      <c r="V126" s="158">
        <f t="shared" si="49"/>
        <v>44774</v>
      </c>
      <c r="W126" s="158">
        <f t="shared" si="49"/>
        <v>44805</v>
      </c>
      <c r="X126" s="158">
        <f t="shared" si="49"/>
        <v>44835</v>
      </c>
      <c r="Y126" s="158">
        <f t="shared" si="49"/>
        <v>44866</v>
      </c>
      <c r="Z126" s="158">
        <f t="shared" si="49"/>
        <v>44896</v>
      </c>
      <c r="AA126" s="158">
        <f t="shared" si="49"/>
        <v>44927</v>
      </c>
    </row>
    <row r="127" spans="1:27" ht="15" hidden="1" customHeight="1" x14ac:dyDescent="0.3">
      <c r="A127" s="795"/>
      <c r="B127" s="266" t="s">
        <v>20</v>
      </c>
      <c r="C127" s="347">
        <v>2.8530000000000001E-3</v>
      </c>
      <c r="D127" s="347">
        <v>2.9459999999999998E-3</v>
      </c>
      <c r="E127" s="347">
        <v>3.101E-3</v>
      </c>
      <c r="F127" s="347">
        <v>2.6919999999999999E-3</v>
      </c>
      <c r="G127" s="347">
        <v>3.6480000000000002E-3</v>
      </c>
      <c r="H127" s="347">
        <v>9.3989999999999994E-3</v>
      </c>
      <c r="I127" s="347">
        <v>8.6339999999999993E-3</v>
      </c>
      <c r="J127" s="347">
        <v>9.2370000000000004E-3</v>
      </c>
      <c r="K127" s="347">
        <v>8.4950000000000008E-3</v>
      </c>
      <c r="L127" s="347">
        <v>3.6459999999999999E-3</v>
      </c>
      <c r="M127" s="347">
        <v>3.6189999999999998E-3</v>
      </c>
      <c r="N127" s="347">
        <v>2.846E-3</v>
      </c>
      <c r="O127" s="347">
        <v>2.8530000000000001E-3</v>
      </c>
      <c r="P127" s="347">
        <v>2.9459999999999998E-3</v>
      </c>
      <c r="Q127" s="347">
        <v>3.101E-3</v>
      </c>
      <c r="R127" s="347">
        <v>2.6919999999999999E-3</v>
      </c>
      <c r="S127" s="347">
        <v>3.6480000000000002E-3</v>
      </c>
      <c r="T127" s="347">
        <v>9.3989999999999994E-3</v>
      </c>
      <c r="U127" s="347">
        <v>8.6339999999999993E-3</v>
      </c>
      <c r="V127" s="347">
        <v>9.2370000000000004E-3</v>
      </c>
      <c r="W127" s="347">
        <v>8.4950000000000008E-3</v>
      </c>
      <c r="X127" s="347">
        <v>3.6459999999999999E-3</v>
      </c>
      <c r="Y127" s="347">
        <v>3.6189999999999998E-3</v>
      </c>
      <c r="Z127" s="347">
        <v>2.846E-3</v>
      </c>
      <c r="AA127" s="347">
        <v>2.8530000000000001E-3</v>
      </c>
    </row>
    <row r="128" spans="1:27" hidden="1" x14ac:dyDescent="0.3">
      <c r="A128" s="795"/>
      <c r="B128" s="266" t="s">
        <v>0</v>
      </c>
      <c r="C128" s="347">
        <v>3.5509999999999999E-3</v>
      </c>
      <c r="D128" s="347">
        <v>4.0660000000000002E-3</v>
      </c>
      <c r="E128" s="347">
        <v>4.7829999999999999E-3</v>
      </c>
      <c r="F128" s="347">
        <v>2.826E-3</v>
      </c>
      <c r="G128" s="347">
        <v>6.0169999999999998E-3</v>
      </c>
      <c r="H128" s="347">
        <v>1.5726E-2</v>
      </c>
      <c r="I128" s="347">
        <v>1.3672E-2</v>
      </c>
      <c r="J128" s="347">
        <v>1.5037E-2</v>
      </c>
      <c r="K128" s="347">
        <v>1.5061E-2</v>
      </c>
      <c r="L128" s="347">
        <v>3.7230000000000002E-3</v>
      </c>
      <c r="M128" s="347">
        <v>4.4580000000000002E-3</v>
      </c>
      <c r="N128" s="347">
        <v>3.1909999999999998E-3</v>
      </c>
      <c r="O128" s="347">
        <v>3.5509999999999999E-3</v>
      </c>
      <c r="P128" s="347">
        <v>4.0660000000000002E-3</v>
      </c>
      <c r="Q128" s="347">
        <v>4.7829999999999999E-3</v>
      </c>
      <c r="R128" s="347">
        <v>2.826E-3</v>
      </c>
      <c r="S128" s="347">
        <v>6.0169999999999998E-3</v>
      </c>
      <c r="T128" s="347">
        <v>1.5726E-2</v>
      </c>
      <c r="U128" s="347">
        <v>1.3672E-2</v>
      </c>
      <c r="V128" s="347">
        <v>1.5037E-2</v>
      </c>
      <c r="W128" s="347">
        <v>1.5061E-2</v>
      </c>
      <c r="X128" s="347">
        <v>3.7230000000000002E-3</v>
      </c>
      <c r="Y128" s="347">
        <v>4.4580000000000002E-3</v>
      </c>
      <c r="Z128" s="347">
        <v>3.1909999999999998E-3</v>
      </c>
      <c r="AA128" s="347">
        <v>3.5509999999999999E-3</v>
      </c>
    </row>
    <row r="129" spans="1:27" hidden="1" x14ac:dyDescent="0.3">
      <c r="A129" s="795"/>
      <c r="B129" s="266" t="s">
        <v>21</v>
      </c>
      <c r="C129" s="347">
        <v>3.0200000000000001E-3</v>
      </c>
      <c r="D129" s="347">
        <v>2.9520000000000002E-3</v>
      </c>
      <c r="E129" s="347">
        <v>3.0969999999999999E-3</v>
      </c>
      <c r="F129" s="347">
        <v>3.6800000000000001E-3</v>
      </c>
      <c r="G129" s="347">
        <v>4.326E-3</v>
      </c>
      <c r="H129" s="347">
        <v>1.1368E-2</v>
      </c>
      <c r="I129" s="347">
        <v>1.0385E-2</v>
      </c>
      <c r="J129" s="347">
        <v>1.1174999999999999E-2</v>
      </c>
      <c r="K129" s="347">
        <v>1.0097E-2</v>
      </c>
      <c r="L129" s="347">
        <v>4.3080000000000002E-3</v>
      </c>
      <c r="M129" s="347">
        <v>3.9639999999999996E-3</v>
      </c>
      <c r="N129" s="347">
        <v>3.1110000000000001E-3</v>
      </c>
      <c r="O129" s="347">
        <v>3.0200000000000001E-3</v>
      </c>
      <c r="P129" s="347">
        <v>2.9520000000000002E-3</v>
      </c>
      <c r="Q129" s="347">
        <v>3.0969999999999999E-3</v>
      </c>
      <c r="R129" s="347">
        <v>3.6800000000000001E-3</v>
      </c>
      <c r="S129" s="347">
        <v>4.326E-3</v>
      </c>
      <c r="T129" s="347">
        <v>1.1368E-2</v>
      </c>
      <c r="U129" s="347">
        <v>1.0385E-2</v>
      </c>
      <c r="V129" s="347">
        <v>1.1174999999999999E-2</v>
      </c>
      <c r="W129" s="347">
        <v>1.0097E-2</v>
      </c>
      <c r="X129" s="347">
        <v>4.3080000000000002E-3</v>
      </c>
      <c r="Y129" s="347">
        <v>3.9639999999999996E-3</v>
      </c>
      <c r="Z129" s="347">
        <v>3.1110000000000001E-3</v>
      </c>
      <c r="AA129" s="347">
        <v>3.0200000000000001E-3</v>
      </c>
    </row>
    <row r="130" spans="1:27" hidden="1" x14ac:dyDescent="0.3">
      <c r="A130" s="795"/>
      <c r="B130" s="266" t="s">
        <v>1</v>
      </c>
      <c r="C130" s="347">
        <v>0</v>
      </c>
      <c r="D130" s="347">
        <v>0</v>
      </c>
      <c r="E130" s="347">
        <v>0</v>
      </c>
      <c r="F130" s="347">
        <v>4.2690000000000002E-3</v>
      </c>
      <c r="G130" s="347">
        <v>8.5869999999999991E-3</v>
      </c>
      <c r="H130" s="347">
        <v>1.6046000000000001E-2</v>
      </c>
      <c r="I130" s="347">
        <v>1.3816E-2</v>
      </c>
      <c r="J130" s="347">
        <v>1.5232000000000001E-2</v>
      </c>
      <c r="K130" s="347">
        <v>1.6389999999999998E-2</v>
      </c>
      <c r="L130" s="347">
        <v>4.6680000000000003E-3</v>
      </c>
      <c r="M130" s="347">
        <v>0</v>
      </c>
      <c r="N130" s="347">
        <v>0</v>
      </c>
      <c r="O130" s="347">
        <v>0</v>
      </c>
      <c r="P130" s="347">
        <v>0</v>
      </c>
      <c r="Q130" s="347">
        <v>0</v>
      </c>
      <c r="R130" s="347">
        <v>4.2690000000000002E-3</v>
      </c>
      <c r="S130" s="347">
        <v>8.5869999999999991E-3</v>
      </c>
      <c r="T130" s="347">
        <v>1.6046000000000001E-2</v>
      </c>
      <c r="U130" s="347">
        <v>1.3816E-2</v>
      </c>
      <c r="V130" s="347">
        <v>1.5232000000000001E-2</v>
      </c>
      <c r="W130" s="347">
        <v>1.6389999999999998E-2</v>
      </c>
      <c r="X130" s="347">
        <v>4.6680000000000003E-3</v>
      </c>
      <c r="Y130" s="347">
        <v>0</v>
      </c>
      <c r="Z130" s="347">
        <v>0</v>
      </c>
      <c r="AA130" s="347">
        <v>0</v>
      </c>
    </row>
    <row r="131" spans="1:27" hidden="1" x14ac:dyDescent="0.3">
      <c r="A131" s="795"/>
      <c r="B131" s="266" t="s">
        <v>22</v>
      </c>
      <c r="C131" s="347">
        <v>5.0000000000000004E-6</v>
      </c>
      <c r="D131" s="347">
        <v>3.0000000000000001E-6</v>
      </c>
      <c r="E131" s="347">
        <v>3.9999999999999998E-6</v>
      </c>
      <c r="F131" s="347">
        <v>4.0099999999999999E-4</v>
      </c>
      <c r="G131" s="347">
        <v>7.2000000000000002E-5</v>
      </c>
      <c r="H131" s="347">
        <v>1.6699999999999999E-4</v>
      </c>
      <c r="I131" s="347">
        <v>1.6100000000000001E-4</v>
      </c>
      <c r="J131" s="347">
        <v>1.66E-4</v>
      </c>
      <c r="K131" s="347">
        <v>1.6899999999999999E-4</v>
      </c>
      <c r="L131" s="347">
        <v>6.0999999999999999E-5</v>
      </c>
      <c r="M131" s="347">
        <v>5.7000000000000003E-5</v>
      </c>
      <c r="N131" s="347">
        <v>5.7000000000000003E-5</v>
      </c>
      <c r="O131" s="347">
        <v>5.0000000000000004E-6</v>
      </c>
      <c r="P131" s="347">
        <v>3.0000000000000001E-6</v>
      </c>
      <c r="Q131" s="347">
        <v>3.9999999999999998E-6</v>
      </c>
      <c r="R131" s="347">
        <v>4.0099999999999999E-4</v>
      </c>
      <c r="S131" s="347">
        <v>7.2000000000000002E-5</v>
      </c>
      <c r="T131" s="347">
        <v>1.6699999999999999E-4</v>
      </c>
      <c r="U131" s="347">
        <v>1.6100000000000001E-4</v>
      </c>
      <c r="V131" s="347">
        <v>1.66E-4</v>
      </c>
      <c r="W131" s="347">
        <v>1.6899999999999999E-4</v>
      </c>
      <c r="X131" s="347">
        <v>6.0999999999999999E-5</v>
      </c>
      <c r="Y131" s="347">
        <v>5.7000000000000003E-5</v>
      </c>
      <c r="Z131" s="347">
        <v>5.7000000000000003E-5</v>
      </c>
      <c r="AA131" s="347">
        <v>5.0000000000000004E-6</v>
      </c>
    </row>
    <row r="132" spans="1:27" hidden="1" x14ac:dyDescent="0.3">
      <c r="A132" s="795"/>
      <c r="B132" s="267" t="s">
        <v>9</v>
      </c>
      <c r="C132" s="347">
        <v>3.5509999999999999E-3</v>
      </c>
      <c r="D132" s="347">
        <v>4.0720000000000001E-3</v>
      </c>
      <c r="E132" s="347">
        <v>4.9550000000000002E-3</v>
      </c>
      <c r="F132" s="347">
        <v>3.7559999999999998E-3</v>
      </c>
      <c r="G132" s="347">
        <v>3.1979999999999999E-3</v>
      </c>
      <c r="H132" s="347">
        <v>0</v>
      </c>
      <c r="I132" s="347">
        <v>0</v>
      </c>
      <c r="J132" s="347">
        <v>0</v>
      </c>
      <c r="K132" s="347">
        <v>9.3019999999999995E-3</v>
      </c>
      <c r="L132" s="347">
        <v>4.45E-3</v>
      </c>
      <c r="M132" s="347">
        <v>4.6759999999999996E-3</v>
      </c>
      <c r="N132" s="347">
        <v>3.1930000000000001E-3</v>
      </c>
      <c r="O132" s="347">
        <v>3.5509999999999999E-3</v>
      </c>
      <c r="P132" s="347">
        <v>4.0720000000000001E-3</v>
      </c>
      <c r="Q132" s="347">
        <v>4.9550000000000002E-3</v>
      </c>
      <c r="R132" s="347">
        <v>3.7559999999999998E-3</v>
      </c>
      <c r="S132" s="347">
        <v>3.1979999999999999E-3</v>
      </c>
      <c r="T132" s="347">
        <v>0</v>
      </c>
      <c r="U132" s="347">
        <v>0</v>
      </c>
      <c r="V132" s="347">
        <v>0</v>
      </c>
      <c r="W132" s="347">
        <v>9.3019999999999995E-3</v>
      </c>
      <c r="X132" s="347">
        <v>4.45E-3</v>
      </c>
      <c r="Y132" s="347">
        <v>4.6759999999999996E-3</v>
      </c>
      <c r="Z132" s="347">
        <v>3.1930000000000001E-3</v>
      </c>
      <c r="AA132" s="347">
        <v>3.5509999999999999E-3</v>
      </c>
    </row>
    <row r="133" spans="1:27" hidden="1" x14ac:dyDescent="0.3">
      <c r="A133" s="795"/>
      <c r="B133" s="267" t="s">
        <v>3</v>
      </c>
      <c r="C133" s="347">
        <v>3.5509999999999999E-3</v>
      </c>
      <c r="D133" s="347">
        <v>4.0660000000000002E-3</v>
      </c>
      <c r="E133" s="347">
        <v>4.7829999999999999E-3</v>
      </c>
      <c r="F133" s="347">
        <v>2.826E-3</v>
      </c>
      <c r="G133" s="347">
        <v>6.0169999999999998E-3</v>
      </c>
      <c r="H133" s="347">
        <v>1.5726E-2</v>
      </c>
      <c r="I133" s="347">
        <v>1.3672E-2</v>
      </c>
      <c r="J133" s="347">
        <v>1.5037E-2</v>
      </c>
      <c r="K133" s="347">
        <v>1.5061E-2</v>
      </c>
      <c r="L133" s="347">
        <v>3.7230000000000002E-3</v>
      </c>
      <c r="M133" s="347">
        <v>4.4580000000000002E-3</v>
      </c>
      <c r="N133" s="347">
        <v>3.1909999999999998E-3</v>
      </c>
      <c r="O133" s="347">
        <v>3.5509999999999999E-3</v>
      </c>
      <c r="P133" s="347">
        <v>4.0660000000000002E-3</v>
      </c>
      <c r="Q133" s="347">
        <v>4.7829999999999999E-3</v>
      </c>
      <c r="R133" s="347">
        <v>2.826E-3</v>
      </c>
      <c r="S133" s="347">
        <v>6.0169999999999998E-3</v>
      </c>
      <c r="T133" s="347">
        <v>1.5726E-2</v>
      </c>
      <c r="U133" s="347">
        <v>1.3672E-2</v>
      </c>
      <c r="V133" s="347">
        <v>1.5037E-2</v>
      </c>
      <c r="W133" s="347">
        <v>1.5061E-2</v>
      </c>
      <c r="X133" s="347">
        <v>3.7230000000000002E-3</v>
      </c>
      <c r="Y133" s="347">
        <v>4.4580000000000002E-3</v>
      </c>
      <c r="Z133" s="347">
        <v>3.1909999999999998E-3</v>
      </c>
      <c r="AA133" s="347">
        <v>3.5509999999999999E-3</v>
      </c>
    </row>
    <row r="134" spans="1:27" hidden="1" x14ac:dyDescent="0.3">
      <c r="A134" s="795"/>
      <c r="B134" s="267" t="s">
        <v>4</v>
      </c>
      <c r="C134" s="347">
        <v>3.3570000000000002E-3</v>
      </c>
      <c r="D134" s="347">
        <v>3.3170000000000001E-3</v>
      </c>
      <c r="E134" s="347">
        <v>3.5750000000000001E-3</v>
      </c>
      <c r="F134" s="347">
        <v>3.4499999999999999E-3</v>
      </c>
      <c r="G134" s="347">
        <v>4.4089999999999997E-3</v>
      </c>
      <c r="H134" s="347">
        <v>1.0983E-2</v>
      </c>
      <c r="I134" s="347">
        <v>1.0083E-2</v>
      </c>
      <c r="J134" s="347">
        <v>1.0762000000000001E-2</v>
      </c>
      <c r="K134" s="347">
        <v>9.2289999999999994E-3</v>
      </c>
      <c r="L134" s="347">
        <v>4.4390000000000002E-3</v>
      </c>
      <c r="M134" s="347">
        <v>4.0359999999999997E-3</v>
      </c>
      <c r="N134" s="347">
        <v>2.9940000000000001E-3</v>
      </c>
      <c r="O134" s="347">
        <v>3.3570000000000002E-3</v>
      </c>
      <c r="P134" s="347">
        <v>3.3170000000000001E-3</v>
      </c>
      <c r="Q134" s="347">
        <v>3.5750000000000001E-3</v>
      </c>
      <c r="R134" s="347">
        <v>3.4499999999999999E-3</v>
      </c>
      <c r="S134" s="347">
        <v>4.4089999999999997E-3</v>
      </c>
      <c r="T134" s="347">
        <v>1.0983E-2</v>
      </c>
      <c r="U134" s="347">
        <v>1.0083E-2</v>
      </c>
      <c r="V134" s="347">
        <v>1.0762000000000001E-2</v>
      </c>
      <c r="W134" s="347">
        <v>9.2289999999999994E-3</v>
      </c>
      <c r="X134" s="347">
        <v>4.4390000000000002E-3</v>
      </c>
      <c r="Y134" s="347">
        <v>4.0359999999999997E-3</v>
      </c>
      <c r="Z134" s="347">
        <v>2.9940000000000001E-3</v>
      </c>
      <c r="AA134" s="347">
        <v>3.3570000000000002E-3</v>
      </c>
    </row>
    <row r="135" spans="1:27" hidden="1" x14ac:dyDescent="0.3">
      <c r="A135" s="795"/>
      <c r="B135" s="267" t="s">
        <v>5</v>
      </c>
      <c r="C135" s="347">
        <v>2.8530000000000001E-3</v>
      </c>
      <c r="D135" s="347">
        <v>2.9459999999999998E-3</v>
      </c>
      <c r="E135" s="347">
        <v>3.101E-3</v>
      </c>
      <c r="F135" s="347">
        <v>2.6919999999999999E-3</v>
      </c>
      <c r="G135" s="347">
        <v>3.6480000000000002E-3</v>
      </c>
      <c r="H135" s="347">
        <v>9.3989999999999994E-3</v>
      </c>
      <c r="I135" s="347">
        <v>8.6339999999999993E-3</v>
      </c>
      <c r="J135" s="347">
        <v>9.2370000000000004E-3</v>
      </c>
      <c r="K135" s="347">
        <v>8.4950000000000008E-3</v>
      </c>
      <c r="L135" s="347">
        <v>3.6459999999999999E-3</v>
      </c>
      <c r="M135" s="347">
        <v>3.6189999999999998E-3</v>
      </c>
      <c r="N135" s="347">
        <v>2.846E-3</v>
      </c>
      <c r="O135" s="347">
        <v>2.8530000000000001E-3</v>
      </c>
      <c r="P135" s="347">
        <v>2.9459999999999998E-3</v>
      </c>
      <c r="Q135" s="347">
        <v>3.101E-3</v>
      </c>
      <c r="R135" s="347">
        <v>2.6919999999999999E-3</v>
      </c>
      <c r="S135" s="347">
        <v>3.6480000000000002E-3</v>
      </c>
      <c r="T135" s="347">
        <v>9.3989999999999994E-3</v>
      </c>
      <c r="U135" s="347">
        <v>8.6339999999999993E-3</v>
      </c>
      <c r="V135" s="347">
        <v>9.2370000000000004E-3</v>
      </c>
      <c r="W135" s="347">
        <v>8.4950000000000008E-3</v>
      </c>
      <c r="X135" s="347">
        <v>3.6459999999999999E-3</v>
      </c>
      <c r="Y135" s="347">
        <v>3.6189999999999998E-3</v>
      </c>
      <c r="Z135" s="347">
        <v>2.846E-3</v>
      </c>
      <c r="AA135" s="347">
        <v>2.8530000000000001E-3</v>
      </c>
    </row>
    <row r="136" spans="1:27" hidden="1" x14ac:dyDescent="0.3">
      <c r="A136" s="795"/>
      <c r="B136" s="267" t="s">
        <v>23</v>
      </c>
      <c r="C136" s="347">
        <v>2.8530000000000001E-3</v>
      </c>
      <c r="D136" s="347">
        <v>2.9459999999999998E-3</v>
      </c>
      <c r="E136" s="347">
        <v>3.101E-3</v>
      </c>
      <c r="F136" s="347">
        <v>2.6919999999999999E-3</v>
      </c>
      <c r="G136" s="347">
        <v>3.6480000000000002E-3</v>
      </c>
      <c r="H136" s="347">
        <v>9.3989999999999994E-3</v>
      </c>
      <c r="I136" s="347">
        <v>8.6339999999999993E-3</v>
      </c>
      <c r="J136" s="347">
        <v>9.2370000000000004E-3</v>
      </c>
      <c r="K136" s="347">
        <v>8.4950000000000008E-3</v>
      </c>
      <c r="L136" s="347">
        <v>3.6459999999999999E-3</v>
      </c>
      <c r="M136" s="347">
        <v>3.6189999999999998E-3</v>
      </c>
      <c r="N136" s="347">
        <v>2.846E-3</v>
      </c>
      <c r="O136" s="347">
        <v>2.8530000000000001E-3</v>
      </c>
      <c r="P136" s="347">
        <v>2.9459999999999998E-3</v>
      </c>
      <c r="Q136" s="347">
        <v>3.101E-3</v>
      </c>
      <c r="R136" s="347">
        <v>2.6919999999999999E-3</v>
      </c>
      <c r="S136" s="347">
        <v>3.6480000000000002E-3</v>
      </c>
      <c r="T136" s="347">
        <v>9.3989999999999994E-3</v>
      </c>
      <c r="U136" s="347">
        <v>8.6339999999999993E-3</v>
      </c>
      <c r="V136" s="347">
        <v>9.2370000000000004E-3</v>
      </c>
      <c r="W136" s="347">
        <v>8.4950000000000008E-3</v>
      </c>
      <c r="X136" s="347">
        <v>3.6459999999999999E-3</v>
      </c>
      <c r="Y136" s="347">
        <v>3.6189999999999998E-3</v>
      </c>
      <c r="Z136" s="347">
        <v>2.846E-3</v>
      </c>
      <c r="AA136" s="347">
        <v>2.8530000000000001E-3</v>
      </c>
    </row>
    <row r="137" spans="1:27" hidden="1" x14ac:dyDescent="0.3">
      <c r="A137" s="795"/>
      <c r="B137" s="267" t="s">
        <v>24</v>
      </c>
      <c r="C137" s="347">
        <v>2.8530000000000001E-3</v>
      </c>
      <c r="D137" s="347">
        <v>2.9459999999999998E-3</v>
      </c>
      <c r="E137" s="347">
        <v>3.101E-3</v>
      </c>
      <c r="F137" s="347">
        <v>2.6919999999999999E-3</v>
      </c>
      <c r="G137" s="347">
        <v>3.6480000000000002E-3</v>
      </c>
      <c r="H137" s="347">
        <v>9.3989999999999994E-3</v>
      </c>
      <c r="I137" s="347">
        <v>8.6339999999999993E-3</v>
      </c>
      <c r="J137" s="347">
        <v>9.2370000000000004E-3</v>
      </c>
      <c r="K137" s="347">
        <v>8.4950000000000008E-3</v>
      </c>
      <c r="L137" s="347">
        <v>3.6459999999999999E-3</v>
      </c>
      <c r="M137" s="347">
        <v>3.6189999999999998E-3</v>
      </c>
      <c r="N137" s="347">
        <v>2.846E-3</v>
      </c>
      <c r="O137" s="347">
        <v>2.8530000000000001E-3</v>
      </c>
      <c r="P137" s="347">
        <v>2.9459999999999998E-3</v>
      </c>
      <c r="Q137" s="347">
        <v>3.101E-3</v>
      </c>
      <c r="R137" s="347">
        <v>2.6919999999999999E-3</v>
      </c>
      <c r="S137" s="347">
        <v>3.6480000000000002E-3</v>
      </c>
      <c r="T137" s="347">
        <v>9.3989999999999994E-3</v>
      </c>
      <c r="U137" s="347">
        <v>8.6339999999999993E-3</v>
      </c>
      <c r="V137" s="347">
        <v>9.2370000000000004E-3</v>
      </c>
      <c r="W137" s="347">
        <v>8.4950000000000008E-3</v>
      </c>
      <c r="X137" s="347">
        <v>3.6459999999999999E-3</v>
      </c>
      <c r="Y137" s="347">
        <v>3.6189999999999998E-3</v>
      </c>
      <c r="Z137" s="347">
        <v>2.846E-3</v>
      </c>
      <c r="AA137" s="347">
        <v>2.8530000000000001E-3</v>
      </c>
    </row>
    <row r="138" spans="1:27" hidden="1" x14ac:dyDescent="0.3">
      <c r="A138" s="795"/>
      <c r="B138" s="267" t="s">
        <v>7</v>
      </c>
      <c r="C138" s="347">
        <v>2.3930000000000002E-3</v>
      </c>
      <c r="D138" s="347">
        <v>2.4099999999999998E-3</v>
      </c>
      <c r="E138" s="347">
        <v>2.532E-3</v>
      </c>
      <c r="F138" s="347">
        <v>2.5790000000000001E-3</v>
      </c>
      <c r="G138" s="347">
        <v>3.1459999999999999E-3</v>
      </c>
      <c r="H138" s="347">
        <v>8.2480000000000001E-3</v>
      </c>
      <c r="I138" s="347">
        <v>7.535E-3</v>
      </c>
      <c r="J138" s="347">
        <v>8.1329999999999996E-3</v>
      </c>
      <c r="K138" s="347">
        <v>7.4019999999999997E-3</v>
      </c>
      <c r="L138" s="347">
        <v>3.1189999999999998E-3</v>
      </c>
      <c r="M138" s="347">
        <v>3.078E-3</v>
      </c>
      <c r="N138" s="347">
        <v>2.4130000000000002E-3</v>
      </c>
      <c r="O138" s="347">
        <v>2.3930000000000002E-3</v>
      </c>
      <c r="P138" s="347">
        <v>2.4099999999999998E-3</v>
      </c>
      <c r="Q138" s="347">
        <v>2.532E-3</v>
      </c>
      <c r="R138" s="347">
        <v>2.5790000000000001E-3</v>
      </c>
      <c r="S138" s="347">
        <v>3.1459999999999999E-3</v>
      </c>
      <c r="T138" s="347">
        <v>8.2480000000000001E-3</v>
      </c>
      <c r="U138" s="347">
        <v>7.535E-3</v>
      </c>
      <c r="V138" s="347">
        <v>8.1329999999999996E-3</v>
      </c>
      <c r="W138" s="347">
        <v>7.4019999999999997E-3</v>
      </c>
      <c r="X138" s="347">
        <v>3.1189999999999998E-3</v>
      </c>
      <c r="Y138" s="347">
        <v>3.078E-3</v>
      </c>
      <c r="Z138" s="347">
        <v>2.4130000000000002E-3</v>
      </c>
      <c r="AA138" s="347">
        <v>2.3930000000000002E-3</v>
      </c>
    </row>
    <row r="139" spans="1:27" ht="15" hidden="1" thickBot="1" x14ac:dyDescent="0.35">
      <c r="A139" s="796"/>
      <c r="B139" s="268" t="s">
        <v>8</v>
      </c>
      <c r="C139" s="348">
        <v>2.879E-3</v>
      </c>
      <c r="D139" s="348">
        <v>2.6879999999999999E-3</v>
      </c>
      <c r="E139" s="348">
        <v>2.6459999999999999E-3</v>
      </c>
      <c r="F139" s="348">
        <v>3.4529999999999999E-3</v>
      </c>
      <c r="G139" s="348">
        <v>4.1749999999999999E-3</v>
      </c>
      <c r="H139" s="348">
        <v>1.1337E-2</v>
      </c>
      <c r="I139" s="348">
        <v>1.0385999999999999E-2</v>
      </c>
      <c r="J139" s="348">
        <v>1.115E-2</v>
      </c>
      <c r="K139" s="348">
        <v>9.7389999999999994E-3</v>
      </c>
      <c r="L139" s="348">
        <v>4.1619999999999999E-3</v>
      </c>
      <c r="M139" s="348">
        <v>3.9139999999999999E-3</v>
      </c>
      <c r="N139" s="348">
        <v>3.0730000000000002E-3</v>
      </c>
      <c r="O139" s="348">
        <v>2.879E-3</v>
      </c>
      <c r="P139" s="348">
        <v>2.6879999999999999E-3</v>
      </c>
      <c r="Q139" s="348">
        <v>2.6459999999999999E-3</v>
      </c>
      <c r="R139" s="348">
        <v>3.4529999999999999E-3</v>
      </c>
      <c r="S139" s="348">
        <v>4.1749999999999999E-3</v>
      </c>
      <c r="T139" s="348">
        <v>1.1337E-2</v>
      </c>
      <c r="U139" s="348">
        <v>1.0385999999999999E-2</v>
      </c>
      <c r="V139" s="348">
        <v>1.115E-2</v>
      </c>
      <c r="W139" s="348">
        <v>9.7389999999999994E-3</v>
      </c>
      <c r="X139" s="348">
        <v>4.1619999999999999E-3</v>
      </c>
      <c r="Y139" s="348">
        <v>3.9139999999999999E-3</v>
      </c>
      <c r="Z139" s="348">
        <v>3.0730000000000002E-3</v>
      </c>
      <c r="AA139" s="348">
        <v>2.879E-3</v>
      </c>
    </row>
    <row r="140" spans="1:27" ht="15" hidden="1" thickBot="1" x14ac:dyDescent="0.35">
      <c r="A140" s="107"/>
      <c r="B140" s="107"/>
      <c r="C140" s="110"/>
      <c r="D140" s="110"/>
      <c r="E140" s="110"/>
      <c r="F140" s="110"/>
      <c r="G140" s="110"/>
      <c r="H140" s="110"/>
      <c r="I140" s="110"/>
      <c r="J140" s="110"/>
      <c r="K140" s="110"/>
      <c r="L140" s="110"/>
      <c r="M140" s="110"/>
      <c r="N140" s="110"/>
    </row>
    <row r="141" spans="1:27" ht="15.75" hidden="1" customHeight="1" thickBot="1" x14ac:dyDescent="0.35">
      <c r="A141" s="788" t="s">
        <v>132</v>
      </c>
      <c r="B141" s="293" t="s">
        <v>129</v>
      </c>
      <c r="C141" s="158">
        <f>C$4</f>
        <v>44197</v>
      </c>
      <c r="D141" s="158">
        <f t="shared" ref="D141:AA141" si="50">D$4</f>
        <v>44228</v>
      </c>
      <c r="E141" s="158">
        <f t="shared" si="50"/>
        <v>44256</v>
      </c>
      <c r="F141" s="158">
        <f t="shared" si="50"/>
        <v>44287</v>
      </c>
      <c r="G141" s="158">
        <f t="shared" si="50"/>
        <v>44317</v>
      </c>
      <c r="H141" s="158">
        <f t="shared" si="50"/>
        <v>44348</v>
      </c>
      <c r="I141" s="158">
        <f t="shared" si="50"/>
        <v>44378</v>
      </c>
      <c r="J141" s="158">
        <f t="shared" si="50"/>
        <v>44409</v>
      </c>
      <c r="K141" s="158">
        <f t="shared" si="50"/>
        <v>44440</v>
      </c>
      <c r="L141" s="158">
        <f t="shared" si="50"/>
        <v>44470</v>
      </c>
      <c r="M141" s="158">
        <f t="shared" si="50"/>
        <v>44501</v>
      </c>
      <c r="N141" s="158">
        <f t="shared" si="50"/>
        <v>44531</v>
      </c>
      <c r="O141" s="158">
        <f t="shared" si="50"/>
        <v>44562</v>
      </c>
      <c r="P141" s="158">
        <f t="shared" si="50"/>
        <v>44593</v>
      </c>
      <c r="Q141" s="158">
        <f t="shared" si="50"/>
        <v>44621</v>
      </c>
      <c r="R141" s="158">
        <f t="shared" si="50"/>
        <v>44652</v>
      </c>
      <c r="S141" s="158">
        <f t="shared" si="50"/>
        <v>44682</v>
      </c>
      <c r="T141" s="158">
        <f t="shared" si="50"/>
        <v>44713</v>
      </c>
      <c r="U141" s="158">
        <f t="shared" si="50"/>
        <v>44743</v>
      </c>
      <c r="V141" s="158">
        <f t="shared" si="50"/>
        <v>44774</v>
      </c>
      <c r="W141" s="158">
        <f t="shared" si="50"/>
        <v>44805</v>
      </c>
      <c r="X141" s="158">
        <f t="shared" si="50"/>
        <v>44835</v>
      </c>
      <c r="Y141" s="158">
        <f t="shared" si="50"/>
        <v>44866</v>
      </c>
      <c r="Z141" s="158">
        <f t="shared" si="50"/>
        <v>44896</v>
      </c>
      <c r="AA141" s="158">
        <f t="shared" si="50"/>
        <v>44927</v>
      </c>
    </row>
    <row r="142" spans="1:27" hidden="1" x14ac:dyDescent="0.3">
      <c r="A142" s="789"/>
      <c r="B142" s="266" t="s">
        <v>20</v>
      </c>
      <c r="C142" s="26">
        <f>IF(C23=0,0,((C5*0.5)-C41)*C78*C110*C$2)</f>
        <v>0</v>
      </c>
      <c r="D142" s="26">
        <f>IF(D23=0,0,((D5*0.5)+C23-D41)*D78*D110*D$2)</f>
        <v>0</v>
      </c>
      <c r="E142" s="26">
        <f t="shared" ref="E142:AA143" si="51">IF(E23=0,0,((E5*0.5)+D23-E41)*E78*E110*E$2)</f>
        <v>0</v>
      </c>
      <c r="F142" s="26">
        <f t="shared" si="51"/>
        <v>0</v>
      </c>
      <c r="G142" s="26">
        <f t="shared" si="51"/>
        <v>0</v>
      </c>
      <c r="H142" s="26">
        <f t="shared" si="51"/>
        <v>0</v>
      </c>
      <c r="I142" s="26">
        <f t="shared" si="51"/>
        <v>0</v>
      </c>
      <c r="J142" s="26">
        <f t="shared" si="51"/>
        <v>0</v>
      </c>
      <c r="K142" s="26">
        <f t="shared" si="51"/>
        <v>0</v>
      </c>
      <c r="L142" s="26">
        <f t="shared" si="51"/>
        <v>0</v>
      </c>
      <c r="M142" s="26">
        <f t="shared" si="51"/>
        <v>0</v>
      </c>
      <c r="N142" s="26">
        <f t="shared" si="51"/>
        <v>0</v>
      </c>
      <c r="O142" s="26">
        <f t="shared" si="51"/>
        <v>0</v>
      </c>
      <c r="P142" s="26">
        <f t="shared" si="51"/>
        <v>0</v>
      </c>
      <c r="Q142" s="26">
        <f t="shared" si="51"/>
        <v>0</v>
      </c>
      <c r="R142" s="26">
        <f t="shared" si="51"/>
        <v>0</v>
      </c>
      <c r="S142" s="26">
        <f t="shared" si="51"/>
        <v>0</v>
      </c>
      <c r="T142" s="26">
        <f t="shared" si="51"/>
        <v>0</v>
      </c>
      <c r="U142" s="26">
        <f t="shared" si="51"/>
        <v>0</v>
      </c>
      <c r="V142" s="26">
        <f t="shared" si="51"/>
        <v>0</v>
      </c>
      <c r="W142" s="26">
        <f t="shared" si="51"/>
        <v>0</v>
      </c>
      <c r="X142" s="26">
        <f t="shared" si="51"/>
        <v>0</v>
      </c>
      <c r="Y142" s="26">
        <f t="shared" si="51"/>
        <v>0</v>
      </c>
      <c r="Z142" s="26">
        <f t="shared" si="51"/>
        <v>0</v>
      </c>
      <c r="AA142" s="26">
        <f t="shared" si="51"/>
        <v>0</v>
      </c>
    </row>
    <row r="143" spans="1:27" hidden="1" x14ac:dyDescent="0.3">
      <c r="A143" s="789"/>
      <c r="B143" s="266" t="s">
        <v>0</v>
      </c>
      <c r="C143" s="26">
        <f t="shared" ref="C143:C154" si="52">IF(C24=0,0,((C6*0.5)-C42)*C79*C111*C$2)</f>
        <v>0</v>
      </c>
      <c r="D143" s="26">
        <f t="shared" ref="D143:S154" si="53">IF(D24=0,0,((D6*0.5)+C24-D42)*D79*D111*D$2)</f>
        <v>0</v>
      </c>
      <c r="E143" s="26">
        <f t="shared" si="53"/>
        <v>0</v>
      </c>
      <c r="F143" s="26">
        <f t="shared" si="53"/>
        <v>0</v>
      </c>
      <c r="G143" s="26">
        <f t="shared" si="53"/>
        <v>0</v>
      </c>
      <c r="H143" s="26">
        <f t="shared" si="53"/>
        <v>0</v>
      </c>
      <c r="I143" s="26">
        <f t="shared" si="53"/>
        <v>0</v>
      </c>
      <c r="J143" s="26">
        <f t="shared" si="53"/>
        <v>0</v>
      </c>
      <c r="K143" s="26">
        <f t="shared" si="53"/>
        <v>0</v>
      </c>
      <c r="L143" s="26">
        <f t="shared" si="53"/>
        <v>0</v>
      </c>
      <c r="M143" s="26">
        <f t="shared" si="53"/>
        <v>0</v>
      </c>
      <c r="N143" s="26">
        <f t="shared" si="53"/>
        <v>0</v>
      </c>
      <c r="O143" s="26">
        <f t="shared" si="53"/>
        <v>0</v>
      </c>
      <c r="P143" s="26">
        <f t="shared" si="53"/>
        <v>0</v>
      </c>
      <c r="Q143" s="26">
        <f t="shared" si="53"/>
        <v>0</v>
      </c>
      <c r="R143" s="26">
        <f t="shared" si="53"/>
        <v>0</v>
      </c>
      <c r="S143" s="26">
        <f t="shared" si="53"/>
        <v>0</v>
      </c>
      <c r="T143" s="26">
        <f t="shared" si="51"/>
        <v>0</v>
      </c>
      <c r="U143" s="26">
        <f t="shared" si="51"/>
        <v>0</v>
      </c>
      <c r="V143" s="26">
        <f t="shared" si="51"/>
        <v>0</v>
      </c>
      <c r="W143" s="26">
        <f t="shared" si="51"/>
        <v>0</v>
      </c>
      <c r="X143" s="26">
        <f t="shared" si="51"/>
        <v>0</v>
      </c>
      <c r="Y143" s="26">
        <f t="shared" si="51"/>
        <v>0</v>
      </c>
      <c r="Z143" s="26">
        <f t="shared" si="51"/>
        <v>0</v>
      </c>
      <c r="AA143" s="26">
        <f t="shared" si="51"/>
        <v>0</v>
      </c>
    </row>
    <row r="144" spans="1:27" hidden="1" x14ac:dyDescent="0.3">
      <c r="A144" s="789"/>
      <c r="B144" s="266" t="s">
        <v>21</v>
      </c>
      <c r="C144" s="26">
        <f t="shared" si="52"/>
        <v>0</v>
      </c>
      <c r="D144" s="26">
        <f t="shared" si="53"/>
        <v>0</v>
      </c>
      <c r="E144" s="26">
        <f t="shared" ref="E144:AA147" si="54">IF(E25=0,0,((E7*0.5)+D25-E43)*E80*E112*E$2)</f>
        <v>0</v>
      </c>
      <c r="F144" s="26">
        <f t="shared" si="54"/>
        <v>0</v>
      </c>
      <c r="G144" s="26">
        <f t="shared" si="54"/>
        <v>0</v>
      </c>
      <c r="H144" s="26">
        <f t="shared" si="54"/>
        <v>0</v>
      </c>
      <c r="I144" s="26">
        <f t="shared" si="54"/>
        <v>0</v>
      </c>
      <c r="J144" s="26">
        <f t="shared" si="54"/>
        <v>0</v>
      </c>
      <c r="K144" s="26">
        <f t="shared" si="54"/>
        <v>0</v>
      </c>
      <c r="L144" s="26">
        <f t="shared" si="54"/>
        <v>0</v>
      </c>
      <c r="M144" s="26">
        <f t="shared" si="54"/>
        <v>0</v>
      </c>
      <c r="N144" s="26">
        <f t="shared" si="54"/>
        <v>0</v>
      </c>
      <c r="O144" s="26">
        <f t="shared" si="54"/>
        <v>0</v>
      </c>
      <c r="P144" s="26">
        <f t="shared" si="54"/>
        <v>0</v>
      </c>
      <c r="Q144" s="26">
        <f t="shared" si="54"/>
        <v>0</v>
      </c>
      <c r="R144" s="26">
        <f t="shared" si="54"/>
        <v>0</v>
      </c>
      <c r="S144" s="26">
        <f t="shared" si="54"/>
        <v>0</v>
      </c>
      <c r="T144" s="26">
        <f t="shared" si="54"/>
        <v>0</v>
      </c>
      <c r="U144" s="26">
        <f t="shared" si="54"/>
        <v>0</v>
      </c>
      <c r="V144" s="26">
        <f t="shared" si="54"/>
        <v>0</v>
      </c>
      <c r="W144" s="26">
        <f t="shared" si="54"/>
        <v>0</v>
      </c>
      <c r="X144" s="26">
        <f t="shared" si="54"/>
        <v>0</v>
      </c>
      <c r="Y144" s="26">
        <f t="shared" si="54"/>
        <v>0</v>
      </c>
      <c r="Z144" s="26">
        <f t="shared" si="54"/>
        <v>0</v>
      </c>
      <c r="AA144" s="26">
        <f t="shared" si="54"/>
        <v>0</v>
      </c>
    </row>
    <row r="145" spans="1:27" hidden="1" x14ac:dyDescent="0.3">
      <c r="A145" s="789"/>
      <c r="B145" s="266" t="s">
        <v>1</v>
      </c>
      <c r="C145" s="26">
        <f t="shared" si="52"/>
        <v>0</v>
      </c>
      <c r="D145" s="26">
        <f t="shared" si="53"/>
        <v>0</v>
      </c>
      <c r="E145" s="26">
        <f t="shared" si="54"/>
        <v>0</v>
      </c>
      <c r="F145" s="26">
        <f t="shared" si="54"/>
        <v>0</v>
      </c>
      <c r="G145" s="26">
        <f t="shared" si="54"/>
        <v>0</v>
      </c>
      <c r="H145" s="26">
        <f t="shared" si="54"/>
        <v>0</v>
      </c>
      <c r="I145" s="26">
        <f t="shared" si="54"/>
        <v>0</v>
      </c>
      <c r="J145" s="26">
        <f t="shared" si="54"/>
        <v>0</v>
      </c>
      <c r="K145" s="26">
        <f t="shared" si="54"/>
        <v>0</v>
      </c>
      <c r="L145" s="26">
        <f t="shared" si="54"/>
        <v>0</v>
      </c>
      <c r="M145" s="26">
        <f t="shared" si="54"/>
        <v>0</v>
      </c>
      <c r="N145" s="26">
        <f t="shared" si="54"/>
        <v>0</v>
      </c>
      <c r="O145" s="26">
        <f t="shared" si="54"/>
        <v>0</v>
      </c>
      <c r="P145" s="26">
        <f t="shared" si="54"/>
        <v>0</v>
      </c>
      <c r="Q145" s="26">
        <f t="shared" si="54"/>
        <v>0</v>
      </c>
      <c r="R145" s="26">
        <f t="shared" si="54"/>
        <v>0</v>
      </c>
      <c r="S145" s="26">
        <f t="shared" si="54"/>
        <v>0</v>
      </c>
      <c r="T145" s="26">
        <f t="shared" si="54"/>
        <v>0</v>
      </c>
      <c r="U145" s="26">
        <f t="shared" si="54"/>
        <v>0</v>
      </c>
      <c r="V145" s="26">
        <f t="shared" si="54"/>
        <v>0</v>
      </c>
      <c r="W145" s="26">
        <f t="shared" si="54"/>
        <v>0</v>
      </c>
      <c r="X145" s="26">
        <f t="shared" si="54"/>
        <v>0</v>
      </c>
      <c r="Y145" s="26">
        <f t="shared" si="54"/>
        <v>0</v>
      </c>
      <c r="Z145" s="26">
        <f t="shared" si="54"/>
        <v>0</v>
      </c>
      <c r="AA145" s="26">
        <f t="shared" si="54"/>
        <v>0</v>
      </c>
    </row>
    <row r="146" spans="1:27" hidden="1" x14ac:dyDescent="0.3">
      <c r="A146" s="789"/>
      <c r="B146" s="266" t="s">
        <v>22</v>
      </c>
      <c r="C146" s="26">
        <f t="shared" si="52"/>
        <v>0</v>
      </c>
      <c r="D146" s="26">
        <f t="shared" si="53"/>
        <v>0</v>
      </c>
      <c r="E146" s="26">
        <f t="shared" si="54"/>
        <v>0</v>
      </c>
      <c r="F146" s="26">
        <f t="shared" si="54"/>
        <v>0</v>
      </c>
      <c r="G146" s="26">
        <f t="shared" si="54"/>
        <v>0</v>
      </c>
      <c r="H146" s="26">
        <f t="shared" si="54"/>
        <v>0</v>
      </c>
      <c r="I146" s="26">
        <f t="shared" si="54"/>
        <v>0</v>
      </c>
      <c r="J146" s="26">
        <f t="shared" si="54"/>
        <v>0</v>
      </c>
      <c r="K146" s="26">
        <f t="shared" si="54"/>
        <v>0</v>
      </c>
      <c r="L146" s="26">
        <f t="shared" si="54"/>
        <v>0</v>
      </c>
      <c r="M146" s="26">
        <f t="shared" si="54"/>
        <v>0</v>
      </c>
      <c r="N146" s="26">
        <f t="shared" si="54"/>
        <v>0</v>
      </c>
      <c r="O146" s="26">
        <f t="shared" si="54"/>
        <v>0</v>
      </c>
      <c r="P146" s="26">
        <f t="shared" si="54"/>
        <v>0</v>
      </c>
      <c r="Q146" s="26">
        <f t="shared" si="54"/>
        <v>0</v>
      </c>
      <c r="R146" s="26">
        <f t="shared" si="54"/>
        <v>0</v>
      </c>
      <c r="S146" s="26">
        <f t="shared" si="54"/>
        <v>0</v>
      </c>
      <c r="T146" s="26">
        <f t="shared" si="54"/>
        <v>0</v>
      </c>
      <c r="U146" s="26">
        <f t="shared" si="54"/>
        <v>0</v>
      </c>
      <c r="V146" s="26">
        <f t="shared" si="54"/>
        <v>0</v>
      </c>
      <c r="W146" s="26">
        <f t="shared" si="54"/>
        <v>0</v>
      </c>
      <c r="X146" s="26">
        <f t="shared" si="54"/>
        <v>0</v>
      </c>
      <c r="Y146" s="26">
        <f t="shared" si="54"/>
        <v>0</v>
      </c>
      <c r="Z146" s="26">
        <f t="shared" si="54"/>
        <v>0</v>
      </c>
      <c r="AA146" s="26">
        <f t="shared" si="54"/>
        <v>0</v>
      </c>
    </row>
    <row r="147" spans="1:27" hidden="1" x14ac:dyDescent="0.3">
      <c r="A147" s="789"/>
      <c r="B147" s="267" t="s">
        <v>9</v>
      </c>
      <c r="C147" s="26">
        <f t="shared" si="52"/>
        <v>0</v>
      </c>
      <c r="D147" s="26">
        <f t="shared" si="53"/>
        <v>0</v>
      </c>
      <c r="E147" s="26">
        <f t="shared" si="54"/>
        <v>0</v>
      </c>
      <c r="F147" s="26">
        <f t="shared" si="54"/>
        <v>0</v>
      </c>
      <c r="G147" s="26">
        <f t="shared" si="54"/>
        <v>0</v>
      </c>
      <c r="H147" s="26">
        <f t="shared" si="54"/>
        <v>0</v>
      </c>
      <c r="I147" s="26">
        <f t="shared" si="54"/>
        <v>0</v>
      </c>
      <c r="J147" s="26">
        <f t="shared" si="54"/>
        <v>0</v>
      </c>
      <c r="K147" s="26">
        <f t="shared" si="54"/>
        <v>0</v>
      </c>
      <c r="L147" s="26">
        <f t="shared" si="54"/>
        <v>0</v>
      </c>
      <c r="M147" s="26">
        <f t="shared" si="54"/>
        <v>0</v>
      </c>
      <c r="N147" s="26">
        <f t="shared" si="54"/>
        <v>0</v>
      </c>
      <c r="O147" s="26">
        <f t="shared" si="54"/>
        <v>0</v>
      </c>
      <c r="P147" s="26">
        <f t="shared" si="54"/>
        <v>0</v>
      </c>
      <c r="Q147" s="26">
        <f t="shared" si="54"/>
        <v>0</v>
      </c>
      <c r="R147" s="26">
        <f t="shared" si="54"/>
        <v>0</v>
      </c>
      <c r="S147" s="26">
        <f t="shared" si="54"/>
        <v>0</v>
      </c>
      <c r="T147" s="26">
        <f t="shared" si="54"/>
        <v>0</v>
      </c>
      <c r="U147" s="26">
        <f t="shared" si="54"/>
        <v>0</v>
      </c>
      <c r="V147" s="26">
        <f t="shared" si="54"/>
        <v>0</v>
      </c>
      <c r="W147" s="26">
        <f t="shared" si="54"/>
        <v>0</v>
      </c>
      <c r="X147" s="26">
        <f t="shared" si="54"/>
        <v>0</v>
      </c>
      <c r="Y147" s="26">
        <f t="shared" si="54"/>
        <v>0</v>
      </c>
      <c r="Z147" s="26">
        <f t="shared" si="54"/>
        <v>0</v>
      </c>
      <c r="AA147" s="26">
        <f t="shared" si="54"/>
        <v>0</v>
      </c>
    </row>
    <row r="148" spans="1:27" hidden="1" x14ac:dyDescent="0.3">
      <c r="A148" s="789"/>
      <c r="B148" s="267" t="s">
        <v>3</v>
      </c>
      <c r="C148" s="26">
        <f t="shared" si="52"/>
        <v>0</v>
      </c>
      <c r="D148" s="26">
        <f t="shared" si="53"/>
        <v>0</v>
      </c>
      <c r="E148" s="26">
        <f t="shared" ref="E148:AA151" si="55">IF(E29=0,0,((E11*0.5)+D29-E47)*E84*E116*E$2)</f>
        <v>0</v>
      </c>
      <c r="F148" s="26">
        <f t="shared" si="55"/>
        <v>0</v>
      </c>
      <c r="G148" s="26">
        <f t="shared" si="55"/>
        <v>0</v>
      </c>
      <c r="H148" s="26">
        <f t="shared" si="55"/>
        <v>0</v>
      </c>
      <c r="I148" s="26">
        <f t="shared" si="55"/>
        <v>0</v>
      </c>
      <c r="J148" s="26">
        <f t="shared" si="55"/>
        <v>0</v>
      </c>
      <c r="K148" s="26">
        <f t="shared" si="55"/>
        <v>0</v>
      </c>
      <c r="L148" s="26">
        <f t="shared" si="55"/>
        <v>0</v>
      </c>
      <c r="M148" s="26">
        <f t="shared" si="55"/>
        <v>0</v>
      </c>
      <c r="N148" s="26">
        <f t="shared" si="55"/>
        <v>0</v>
      </c>
      <c r="O148" s="26">
        <f t="shared" si="55"/>
        <v>0</v>
      </c>
      <c r="P148" s="26">
        <f t="shared" si="55"/>
        <v>0</v>
      </c>
      <c r="Q148" s="26">
        <f t="shared" si="55"/>
        <v>0</v>
      </c>
      <c r="R148" s="26">
        <f t="shared" si="55"/>
        <v>0</v>
      </c>
      <c r="S148" s="26">
        <f t="shared" si="55"/>
        <v>0</v>
      </c>
      <c r="T148" s="26">
        <f t="shared" si="55"/>
        <v>0</v>
      </c>
      <c r="U148" s="26">
        <f t="shared" si="55"/>
        <v>0</v>
      </c>
      <c r="V148" s="26">
        <f t="shared" si="55"/>
        <v>0</v>
      </c>
      <c r="W148" s="26">
        <f t="shared" si="55"/>
        <v>0</v>
      </c>
      <c r="X148" s="26">
        <f t="shared" si="55"/>
        <v>0</v>
      </c>
      <c r="Y148" s="26">
        <f t="shared" si="55"/>
        <v>0</v>
      </c>
      <c r="Z148" s="26">
        <f t="shared" si="55"/>
        <v>0</v>
      </c>
      <c r="AA148" s="26">
        <f t="shared" si="55"/>
        <v>0</v>
      </c>
    </row>
    <row r="149" spans="1:27" ht="15.75" hidden="1" customHeight="1" x14ac:dyDescent="0.3">
      <c r="A149" s="789"/>
      <c r="B149" s="267" t="s">
        <v>4</v>
      </c>
      <c r="C149" s="26">
        <f t="shared" si="52"/>
        <v>0</v>
      </c>
      <c r="D149" s="26">
        <f t="shared" si="53"/>
        <v>0</v>
      </c>
      <c r="E149" s="26">
        <f t="shared" si="55"/>
        <v>0</v>
      </c>
      <c r="F149" s="26">
        <f t="shared" si="55"/>
        <v>0</v>
      </c>
      <c r="G149" s="26">
        <f t="shared" si="55"/>
        <v>0</v>
      </c>
      <c r="H149" s="26">
        <f t="shared" si="55"/>
        <v>0</v>
      </c>
      <c r="I149" s="26">
        <f t="shared" si="55"/>
        <v>110.80261838374086</v>
      </c>
      <c r="J149" s="26">
        <f t="shared" si="55"/>
        <v>515.39880595950876</v>
      </c>
      <c r="K149" s="26">
        <f t="shared" si="55"/>
        <v>1007.3766211995755</v>
      </c>
      <c r="L149" s="26">
        <f t="shared" si="55"/>
        <v>893.56909204017529</v>
      </c>
      <c r="M149" s="26">
        <f t="shared" si="55"/>
        <v>837.406823579204</v>
      </c>
      <c r="N149" s="26">
        <f t="shared" si="55"/>
        <v>858.65141059168127</v>
      </c>
      <c r="O149" s="26">
        <f t="shared" si="55"/>
        <v>950.66728904662727</v>
      </c>
      <c r="P149" s="26">
        <f t="shared" si="55"/>
        <v>743.26457169904302</v>
      </c>
      <c r="Q149" s="26">
        <f t="shared" si="55"/>
        <v>222.27896232491614</v>
      </c>
      <c r="R149" s="26">
        <f t="shared" si="55"/>
        <v>217.15399099455036</v>
      </c>
      <c r="S149" s="26">
        <f t="shared" si="55"/>
        <v>283.35203886946869</v>
      </c>
      <c r="T149" s="26">
        <f t="shared" si="55"/>
        <v>409.1245681233122</v>
      </c>
      <c r="U149" s="26">
        <f t="shared" si="55"/>
        <v>506.45639979879559</v>
      </c>
      <c r="V149" s="26">
        <f t="shared" si="55"/>
        <v>415.81948912256877</v>
      </c>
      <c r="W149" s="26">
        <f t="shared" si="55"/>
        <v>420.71179306157245</v>
      </c>
      <c r="X149" s="26">
        <f t="shared" si="55"/>
        <v>275.15418655935684</v>
      </c>
      <c r="Y149" s="26">
        <f t="shared" si="55"/>
        <v>223.45618559381805</v>
      </c>
      <c r="Z149" s="26">
        <f t="shared" si="55"/>
        <v>229.12515585373751</v>
      </c>
      <c r="AA149" s="26">
        <f t="shared" si="55"/>
        <v>253.67895292661487</v>
      </c>
    </row>
    <row r="150" spans="1:27" hidden="1" x14ac:dyDescent="0.3">
      <c r="A150" s="789"/>
      <c r="B150" s="267" t="s">
        <v>5</v>
      </c>
      <c r="C150" s="26">
        <f t="shared" si="52"/>
        <v>0</v>
      </c>
      <c r="D150" s="26">
        <f t="shared" si="53"/>
        <v>0</v>
      </c>
      <c r="E150" s="26">
        <f t="shared" si="55"/>
        <v>0</v>
      </c>
      <c r="F150" s="26">
        <f t="shared" si="55"/>
        <v>0</v>
      </c>
      <c r="G150" s="26">
        <f t="shared" si="55"/>
        <v>0</v>
      </c>
      <c r="H150" s="26">
        <f t="shared" si="55"/>
        <v>0</v>
      </c>
      <c r="I150" s="26">
        <f t="shared" si="55"/>
        <v>0</v>
      </c>
      <c r="J150" s="26">
        <f t="shared" si="55"/>
        <v>0</v>
      </c>
      <c r="K150" s="26">
        <f t="shared" si="55"/>
        <v>0</v>
      </c>
      <c r="L150" s="26">
        <f t="shared" si="55"/>
        <v>0</v>
      </c>
      <c r="M150" s="26">
        <f t="shared" si="55"/>
        <v>0</v>
      </c>
      <c r="N150" s="26">
        <f t="shared" si="55"/>
        <v>0</v>
      </c>
      <c r="O150" s="26">
        <f t="shared" si="55"/>
        <v>0</v>
      </c>
      <c r="P150" s="26">
        <f t="shared" si="55"/>
        <v>0</v>
      </c>
      <c r="Q150" s="26">
        <f t="shared" si="55"/>
        <v>0</v>
      </c>
      <c r="R150" s="26">
        <f t="shared" si="55"/>
        <v>0</v>
      </c>
      <c r="S150" s="26">
        <f t="shared" si="55"/>
        <v>0</v>
      </c>
      <c r="T150" s="26">
        <f t="shared" si="55"/>
        <v>0</v>
      </c>
      <c r="U150" s="26">
        <f t="shared" si="55"/>
        <v>0</v>
      </c>
      <c r="V150" s="26">
        <f t="shared" si="55"/>
        <v>0</v>
      </c>
      <c r="W150" s="26">
        <f t="shared" si="55"/>
        <v>0</v>
      </c>
      <c r="X150" s="26">
        <f t="shared" si="55"/>
        <v>0</v>
      </c>
      <c r="Y150" s="26">
        <f t="shared" si="55"/>
        <v>0</v>
      </c>
      <c r="Z150" s="26">
        <f t="shared" si="55"/>
        <v>0</v>
      </c>
      <c r="AA150" s="26">
        <f t="shared" si="55"/>
        <v>0</v>
      </c>
    </row>
    <row r="151" spans="1:27" hidden="1" x14ac:dyDescent="0.3">
      <c r="A151" s="789"/>
      <c r="B151" s="267" t="s">
        <v>23</v>
      </c>
      <c r="C151" s="26">
        <f t="shared" si="52"/>
        <v>0</v>
      </c>
      <c r="D151" s="26">
        <f t="shared" si="53"/>
        <v>0</v>
      </c>
      <c r="E151" s="26">
        <f t="shared" si="55"/>
        <v>0</v>
      </c>
      <c r="F151" s="26">
        <f t="shared" si="55"/>
        <v>0</v>
      </c>
      <c r="G151" s="26">
        <f t="shared" si="55"/>
        <v>0</v>
      </c>
      <c r="H151" s="26">
        <f t="shared" si="55"/>
        <v>0</v>
      </c>
      <c r="I151" s="26">
        <f t="shared" si="55"/>
        <v>0</v>
      </c>
      <c r="J151" s="26">
        <f t="shared" si="55"/>
        <v>0</v>
      </c>
      <c r="K151" s="26">
        <f t="shared" si="55"/>
        <v>0</v>
      </c>
      <c r="L151" s="26">
        <f t="shared" si="55"/>
        <v>0</v>
      </c>
      <c r="M151" s="26">
        <f t="shared" si="55"/>
        <v>0</v>
      </c>
      <c r="N151" s="26">
        <f t="shared" si="55"/>
        <v>0</v>
      </c>
      <c r="O151" s="26">
        <f t="shared" si="55"/>
        <v>0</v>
      </c>
      <c r="P151" s="26">
        <f t="shared" si="55"/>
        <v>0</v>
      </c>
      <c r="Q151" s="26">
        <f t="shared" si="55"/>
        <v>0</v>
      </c>
      <c r="R151" s="26">
        <f t="shared" si="55"/>
        <v>0</v>
      </c>
      <c r="S151" s="26">
        <f t="shared" si="55"/>
        <v>0</v>
      </c>
      <c r="T151" s="26">
        <f t="shared" si="55"/>
        <v>0</v>
      </c>
      <c r="U151" s="26">
        <f t="shared" si="55"/>
        <v>0</v>
      </c>
      <c r="V151" s="26">
        <f t="shared" si="55"/>
        <v>0</v>
      </c>
      <c r="W151" s="26">
        <f t="shared" si="55"/>
        <v>0</v>
      </c>
      <c r="X151" s="26">
        <f t="shared" si="55"/>
        <v>0</v>
      </c>
      <c r="Y151" s="26">
        <f t="shared" si="55"/>
        <v>0</v>
      </c>
      <c r="Z151" s="26">
        <f t="shared" si="55"/>
        <v>0</v>
      </c>
      <c r="AA151" s="26">
        <f t="shared" si="55"/>
        <v>0</v>
      </c>
    </row>
    <row r="152" spans="1:27" hidden="1" x14ac:dyDescent="0.3">
      <c r="A152" s="789"/>
      <c r="B152" s="267" t="s">
        <v>24</v>
      </c>
      <c r="C152" s="26">
        <f t="shared" si="52"/>
        <v>0</v>
      </c>
      <c r="D152" s="26">
        <f t="shared" si="53"/>
        <v>0</v>
      </c>
      <c r="E152" s="26">
        <f t="shared" ref="E152:AA154" si="56">IF(E33=0,0,((E15*0.5)+D33-E51)*E88*E120*E$2)</f>
        <v>0</v>
      </c>
      <c r="F152" s="26">
        <f t="shared" si="56"/>
        <v>0</v>
      </c>
      <c r="G152" s="26">
        <f t="shared" si="56"/>
        <v>0</v>
      </c>
      <c r="H152" s="26">
        <f t="shared" si="56"/>
        <v>0</v>
      </c>
      <c r="I152" s="26">
        <f t="shared" si="56"/>
        <v>0</v>
      </c>
      <c r="J152" s="26">
        <f t="shared" si="56"/>
        <v>0</v>
      </c>
      <c r="K152" s="26">
        <f t="shared" si="56"/>
        <v>0</v>
      </c>
      <c r="L152" s="26">
        <f t="shared" si="56"/>
        <v>0</v>
      </c>
      <c r="M152" s="26">
        <f t="shared" si="56"/>
        <v>0</v>
      </c>
      <c r="N152" s="26">
        <f t="shared" si="56"/>
        <v>0</v>
      </c>
      <c r="O152" s="26">
        <f t="shared" si="56"/>
        <v>0</v>
      </c>
      <c r="P152" s="26">
        <f t="shared" si="56"/>
        <v>0</v>
      </c>
      <c r="Q152" s="26">
        <f t="shared" si="56"/>
        <v>0</v>
      </c>
      <c r="R152" s="26">
        <f t="shared" si="56"/>
        <v>0</v>
      </c>
      <c r="S152" s="26">
        <f t="shared" si="56"/>
        <v>0</v>
      </c>
      <c r="T152" s="26">
        <f t="shared" si="56"/>
        <v>0</v>
      </c>
      <c r="U152" s="26">
        <f t="shared" si="56"/>
        <v>0</v>
      </c>
      <c r="V152" s="26">
        <f t="shared" si="56"/>
        <v>0</v>
      </c>
      <c r="W152" s="26">
        <f t="shared" si="56"/>
        <v>0</v>
      </c>
      <c r="X152" s="26">
        <f t="shared" si="56"/>
        <v>0</v>
      </c>
      <c r="Y152" s="26">
        <f t="shared" si="56"/>
        <v>0</v>
      </c>
      <c r="Z152" s="26">
        <f t="shared" si="56"/>
        <v>0</v>
      </c>
      <c r="AA152" s="26">
        <f t="shared" si="56"/>
        <v>0</v>
      </c>
    </row>
    <row r="153" spans="1:27" ht="15.75" hidden="1" customHeight="1" x14ac:dyDescent="0.3">
      <c r="A153" s="789"/>
      <c r="B153" s="267" t="s">
        <v>7</v>
      </c>
      <c r="C153" s="26">
        <f t="shared" si="52"/>
        <v>0</v>
      </c>
      <c r="D153" s="26">
        <f t="shared" si="53"/>
        <v>0</v>
      </c>
      <c r="E153" s="26">
        <f t="shared" si="56"/>
        <v>0</v>
      </c>
      <c r="F153" s="26">
        <f t="shared" si="56"/>
        <v>0</v>
      </c>
      <c r="G153" s="26">
        <f t="shared" si="56"/>
        <v>0</v>
      </c>
      <c r="H153" s="26">
        <f t="shared" si="56"/>
        <v>0</v>
      </c>
      <c r="I153" s="26">
        <f t="shared" si="56"/>
        <v>0</v>
      </c>
      <c r="J153" s="26">
        <f t="shared" si="56"/>
        <v>0</v>
      </c>
      <c r="K153" s="26">
        <f t="shared" si="56"/>
        <v>0</v>
      </c>
      <c r="L153" s="26">
        <f t="shared" si="56"/>
        <v>0</v>
      </c>
      <c r="M153" s="26">
        <f t="shared" si="56"/>
        <v>0</v>
      </c>
      <c r="N153" s="26">
        <f t="shared" si="56"/>
        <v>0</v>
      </c>
      <c r="O153" s="26">
        <f t="shared" si="56"/>
        <v>0</v>
      </c>
      <c r="P153" s="26">
        <f t="shared" si="56"/>
        <v>0</v>
      </c>
      <c r="Q153" s="26">
        <f t="shared" si="56"/>
        <v>0</v>
      </c>
      <c r="R153" s="26">
        <f t="shared" si="56"/>
        <v>0</v>
      </c>
      <c r="S153" s="26">
        <f t="shared" si="56"/>
        <v>0</v>
      </c>
      <c r="T153" s="26">
        <f t="shared" si="56"/>
        <v>0</v>
      </c>
      <c r="U153" s="26">
        <f t="shared" si="56"/>
        <v>0</v>
      </c>
      <c r="V153" s="26">
        <f t="shared" si="56"/>
        <v>0</v>
      </c>
      <c r="W153" s="26">
        <f t="shared" si="56"/>
        <v>0</v>
      </c>
      <c r="X153" s="26">
        <f t="shared" si="56"/>
        <v>0</v>
      </c>
      <c r="Y153" s="26">
        <f t="shared" si="56"/>
        <v>0</v>
      </c>
      <c r="Z153" s="26">
        <f t="shared" si="56"/>
        <v>0</v>
      </c>
      <c r="AA153" s="26">
        <f t="shared" si="56"/>
        <v>0</v>
      </c>
    </row>
    <row r="154" spans="1:27" ht="15.75" hidden="1" customHeight="1" x14ac:dyDescent="0.3">
      <c r="A154" s="789"/>
      <c r="B154" s="267" t="s">
        <v>8</v>
      </c>
      <c r="C154" s="26">
        <f t="shared" si="52"/>
        <v>0</v>
      </c>
      <c r="D154" s="26">
        <f t="shared" si="53"/>
        <v>0</v>
      </c>
      <c r="E154" s="26">
        <f t="shared" si="56"/>
        <v>0</v>
      </c>
      <c r="F154" s="26">
        <f t="shared" si="56"/>
        <v>0</v>
      </c>
      <c r="G154" s="26">
        <f t="shared" si="56"/>
        <v>0</v>
      </c>
      <c r="H154" s="26">
        <f t="shared" si="56"/>
        <v>0</v>
      </c>
      <c r="I154" s="26">
        <f t="shared" si="56"/>
        <v>0</v>
      </c>
      <c r="J154" s="26">
        <f t="shared" si="56"/>
        <v>0</v>
      </c>
      <c r="K154" s="26">
        <f t="shared" si="56"/>
        <v>0</v>
      </c>
      <c r="L154" s="26">
        <f t="shared" si="56"/>
        <v>0</v>
      </c>
      <c r="M154" s="26">
        <f t="shared" si="56"/>
        <v>0</v>
      </c>
      <c r="N154" s="26">
        <f t="shared" si="56"/>
        <v>0</v>
      </c>
      <c r="O154" s="26">
        <f t="shared" si="56"/>
        <v>0</v>
      </c>
      <c r="P154" s="26">
        <f t="shared" si="56"/>
        <v>0</v>
      </c>
      <c r="Q154" s="26">
        <f t="shared" si="56"/>
        <v>0</v>
      </c>
      <c r="R154" s="26">
        <f t="shared" si="56"/>
        <v>0</v>
      </c>
      <c r="S154" s="26">
        <f t="shared" si="56"/>
        <v>0</v>
      </c>
      <c r="T154" s="26">
        <f t="shared" si="56"/>
        <v>0</v>
      </c>
      <c r="U154" s="26">
        <f t="shared" si="56"/>
        <v>0</v>
      </c>
      <c r="V154" s="26">
        <f t="shared" si="56"/>
        <v>0</v>
      </c>
      <c r="W154" s="26">
        <f t="shared" si="56"/>
        <v>0</v>
      </c>
      <c r="X154" s="26">
        <f t="shared" si="56"/>
        <v>0</v>
      </c>
      <c r="Y154" s="26">
        <f t="shared" si="56"/>
        <v>0</v>
      </c>
      <c r="Z154" s="26">
        <f t="shared" si="56"/>
        <v>0</v>
      </c>
      <c r="AA154" s="26">
        <f t="shared" si="56"/>
        <v>0</v>
      </c>
    </row>
    <row r="155" spans="1:27" ht="15.75" hidden="1" customHeight="1" x14ac:dyDescent="0.3">
      <c r="A155" s="789"/>
      <c r="B155" s="1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5.75" hidden="1" customHeight="1" x14ac:dyDescent="0.3">
      <c r="A156" s="789"/>
      <c r="B156" s="262" t="s">
        <v>26</v>
      </c>
      <c r="C156" s="26">
        <f>SUM(C142:C155)</f>
        <v>0</v>
      </c>
      <c r="D156" s="26">
        <f>SUM(D142:D155)</f>
        <v>0</v>
      </c>
      <c r="E156" s="26">
        <f t="shared" ref="E156:AA156" si="57">SUM(E142:E155)</f>
        <v>0</v>
      </c>
      <c r="F156" s="26">
        <f t="shared" si="57"/>
        <v>0</v>
      </c>
      <c r="G156" s="26">
        <f t="shared" si="57"/>
        <v>0</v>
      </c>
      <c r="H156" s="26">
        <f t="shared" si="57"/>
        <v>0</v>
      </c>
      <c r="I156" s="26">
        <f t="shared" si="57"/>
        <v>110.80261838374086</v>
      </c>
      <c r="J156" s="26">
        <f t="shared" si="57"/>
        <v>515.39880595950876</v>
      </c>
      <c r="K156" s="26">
        <f t="shared" si="57"/>
        <v>1007.3766211995755</v>
      </c>
      <c r="L156" s="112">
        <f t="shared" si="57"/>
        <v>893.56909204017529</v>
      </c>
      <c r="M156" s="26">
        <f t="shared" si="57"/>
        <v>837.406823579204</v>
      </c>
      <c r="N156" s="26">
        <f t="shared" si="57"/>
        <v>858.65141059168127</v>
      </c>
      <c r="O156" s="26">
        <f t="shared" si="57"/>
        <v>950.66728904662727</v>
      </c>
      <c r="P156" s="26">
        <f t="shared" si="57"/>
        <v>743.26457169904302</v>
      </c>
      <c r="Q156" s="26">
        <f t="shared" si="57"/>
        <v>222.27896232491614</v>
      </c>
      <c r="R156" s="26">
        <f t="shared" si="57"/>
        <v>217.15399099455036</v>
      </c>
      <c r="S156" s="26">
        <f t="shared" si="57"/>
        <v>283.35203886946869</v>
      </c>
      <c r="T156" s="26">
        <f t="shared" si="57"/>
        <v>409.1245681233122</v>
      </c>
      <c r="U156" s="26">
        <f t="shared" si="57"/>
        <v>506.45639979879559</v>
      </c>
      <c r="V156" s="26">
        <f t="shared" si="57"/>
        <v>415.81948912256877</v>
      </c>
      <c r="W156" s="26">
        <f t="shared" si="57"/>
        <v>420.71179306157245</v>
      </c>
      <c r="X156" s="26">
        <f t="shared" si="57"/>
        <v>275.15418655935684</v>
      </c>
      <c r="Y156" s="26">
        <f t="shared" si="57"/>
        <v>223.45618559381805</v>
      </c>
      <c r="Z156" s="26">
        <f t="shared" si="57"/>
        <v>229.12515585373751</v>
      </c>
      <c r="AA156" s="26">
        <f t="shared" si="57"/>
        <v>253.67895292661487</v>
      </c>
    </row>
    <row r="157" spans="1:27" ht="16.5" hidden="1" customHeight="1" thickBot="1" x14ac:dyDescent="0.35">
      <c r="A157" s="790"/>
      <c r="B157" s="150" t="s">
        <v>27</v>
      </c>
      <c r="C157" s="27">
        <f>C156</f>
        <v>0</v>
      </c>
      <c r="D157" s="27">
        <f>C157+D156</f>
        <v>0</v>
      </c>
      <c r="E157" s="27">
        <f t="shared" ref="E157:AA157" si="58">D157+E156</f>
        <v>0</v>
      </c>
      <c r="F157" s="27">
        <f t="shared" si="58"/>
        <v>0</v>
      </c>
      <c r="G157" s="27">
        <f t="shared" si="58"/>
        <v>0</v>
      </c>
      <c r="H157" s="27">
        <f t="shared" si="58"/>
        <v>0</v>
      </c>
      <c r="I157" s="27">
        <f t="shared" si="58"/>
        <v>110.80261838374086</v>
      </c>
      <c r="J157" s="27">
        <f t="shared" si="58"/>
        <v>626.20142434324964</v>
      </c>
      <c r="K157" s="27">
        <f t="shared" si="58"/>
        <v>1633.5780455428253</v>
      </c>
      <c r="L157" s="27">
        <f t="shared" si="58"/>
        <v>2527.1471375830006</v>
      </c>
      <c r="M157" s="27">
        <f t="shared" si="58"/>
        <v>3364.5539611622044</v>
      </c>
      <c r="N157" s="27">
        <f t="shared" si="58"/>
        <v>4223.2053717538856</v>
      </c>
      <c r="O157" s="27">
        <f t="shared" si="58"/>
        <v>5173.8726608005127</v>
      </c>
      <c r="P157" s="27">
        <f t="shared" si="58"/>
        <v>5917.1372324995555</v>
      </c>
      <c r="Q157" s="27">
        <f t="shared" si="58"/>
        <v>6139.4161948244719</v>
      </c>
      <c r="R157" s="27">
        <f t="shared" si="58"/>
        <v>6356.5701858190223</v>
      </c>
      <c r="S157" s="27">
        <f t="shared" si="58"/>
        <v>6639.922224688491</v>
      </c>
      <c r="T157" s="27">
        <f t="shared" si="58"/>
        <v>7049.0467928118032</v>
      </c>
      <c r="U157" s="27">
        <f t="shared" si="58"/>
        <v>7555.5031926105985</v>
      </c>
      <c r="V157" s="27">
        <f t="shared" si="58"/>
        <v>7971.322681733167</v>
      </c>
      <c r="W157" s="27">
        <f t="shared" si="58"/>
        <v>8392.0344747947402</v>
      </c>
      <c r="X157" s="27">
        <f t="shared" si="58"/>
        <v>8667.1886613540973</v>
      </c>
      <c r="Y157" s="27">
        <f t="shared" si="58"/>
        <v>8890.6448469479146</v>
      </c>
      <c r="Z157" s="27">
        <f t="shared" si="58"/>
        <v>9119.7700028016516</v>
      </c>
      <c r="AA157" s="27">
        <f t="shared" si="58"/>
        <v>9373.4489557282668</v>
      </c>
    </row>
    <row r="158" spans="1:27" hidden="1" x14ac:dyDescent="0.3">
      <c r="A158" s="107"/>
      <c r="B158" s="107"/>
      <c r="C158" s="110"/>
      <c r="D158" s="110"/>
      <c r="E158" s="110"/>
      <c r="F158" s="110"/>
      <c r="G158" s="110"/>
      <c r="H158" s="110"/>
      <c r="I158" s="110"/>
      <c r="J158" s="110"/>
      <c r="K158" s="110"/>
      <c r="L158" s="110"/>
      <c r="M158" s="110"/>
      <c r="N158" s="110"/>
    </row>
    <row r="159" spans="1:27" ht="15" hidden="1" thickBot="1" x14ac:dyDescent="0.35">
      <c r="A159" s="107"/>
      <c r="B159" s="107"/>
      <c r="C159" s="110"/>
      <c r="D159" s="110"/>
      <c r="E159" s="110"/>
      <c r="F159" s="110"/>
      <c r="G159" s="110"/>
      <c r="H159" s="110"/>
      <c r="I159" s="110"/>
      <c r="J159" s="110"/>
      <c r="K159" s="110"/>
      <c r="L159" s="110"/>
      <c r="M159" s="110"/>
      <c r="N159" s="110"/>
    </row>
    <row r="160" spans="1:27" ht="15.75" hidden="1" customHeight="1" thickBot="1" x14ac:dyDescent="0.35">
      <c r="A160" s="788" t="s">
        <v>133</v>
      </c>
      <c r="B160" s="293" t="s">
        <v>129</v>
      </c>
      <c r="C160" s="158">
        <f>C$4</f>
        <v>44197</v>
      </c>
      <c r="D160" s="158">
        <f t="shared" ref="D160:AA160" si="59">D$4</f>
        <v>44228</v>
      </c>
      <c r="E160" s="158">
        <f t="shared" si="59"/>
        <v>44256</v>
      </c>
      <c r="F160" s="158">
        <f t="shared" si="59"/>
        <v>44287</v>
      </c>
      <c r="G160" s="158">
        <f t="shared" si="59"/>
        <v>44317</v>
      </c>
      <c r="H160" s="158">
        <f t="shared" si="59"/>
        <v>44348</v>
      </c>
      <c r="I160" s="158">
        <f t="shared" si="59"/>
        <v>44378</v>
      </c>
      <c r="J160" s="158">
        <f t="shared" si="59"/>
        <v>44409</v>
      </c>
      <c r="K160" s="158">
        <f t="shared" si="59"/>
        <v>44440</v>
      </c>
      <c r="L160" s="158">
        <f t="shared" si="59"/>
        <v>44470</v>
      </c>
      <c r="M160" s="158">
        <f t="shared" si="59"/>
        <v>44501</v>
      </c>
      <c r="N160" s="158">
        <f t="shared" si="59"/>
        <v>44531</v>
      </c>
      <c r="O160" s="158">
        <f t="shared" si="59"/>
        <v>44562</v>
      </c>
      <c r="P160" s="158">
        <f t="shared" si="59"/>
        <v>44593</v>
      </c>
      <c r="Q160" s="158">
        <f t="shared" si="59"/>
        <v>44621</v>
      </c>
      <c r="R160" s="158">
        <f t="shared" si="59"/>
        <v>44652</v>
      </c>
      <c r="S160" s="158">
        <f t="shared" si="59"/>
        <v>44682</v>
      </c>
      <c r="T160" s="158">
        <f t="shared" si="59"/>
        <v>44713</v>
      </c>
      <c r="U160" s="158">
        <f t="shared" si="59"/>
        <v>44743</v>
      </c>
      <c r="V160" s="158">
        <f t="shared" si="59"/>
        <v>44774</v>
      </c>
      <c r="W160" s="158">
        <f t="shared" si="59"/>
        <v>44805</v>
      </c>
      <c r="X160" s="158">
        <f t="shared" si="59"/>
        <v>44835</v>
      </c>
      <c r="Y160" s="158">
        <f t="shared" si="59"/>
        <v>44866</v>
      </c>
      <c r="Z160" s="158">
        <f t="shared" si="59"/>
        <v>44896</v>
      </c>
      <c r="AA160" s="158">
        <f t="shared" si="59"/>
        <v>44927</v>
      </c>
    </row>
    <row r="161" spans="1:27" hidden="1" x14ac:dyDescent="0.3">
      <c r="A161" s="789"/>
      <c r="B161" s="266" t="s">
        <v>20</v>
      </c>
      <c r="C161" s="26">
        <f>IF(C23=0,0,((C5*0.5)-C41)*C78*C127*C$2)</f>
        <v>0</v>
      </c>
      <c r="D161" s="26">
        <f>IF(D23=0,0,((D5*0.5)+C23-D41)*D78*D127*D$2)</f>
        <v>0</v>
      </c>
      <c r="E161" s="26">
        <f t="shared" ref="E161:AA162" si="60">IF(E23=0,0,((E5*0.5)+D23-E41)*E78*E127*E$2)</f>
        <v>0</v>
      </c>
      <c r="F161" s="26">
        <f t="shared" si="60"/>
        <v>0</v>
      </c>
      <c r="G161" s="26">
        <f t="shared" si="60"/>
        <v>0</v>
      </c>
      <c r="H161" s="26">
        <f t="shared" si="60"/>
        <v>0</v>
      </c>
      <c r="I161" s="26">
        <f t="shared" si="60"/>
        <v>0</v>
      </c>
      <c r="J161" s="26">
        <f t="shared" si="60"/>
        <v>0</v>
      </c>
      <c r="K161" s="26">
        <f t="shared" si="60"/>
        <v>0</v>
      </c>
      <c r="L161" s="26">
        <f t="shared" si="60"/>
        <v>0</v>
      </c>
      <c r="M161" s="26">
        <f t="shared" si="60"/>
        <v>0</v>
      </c>
      <c r="N161" s="26">
        <f t="shared" si="60"/>
        <v>0</v>
      </c>
      <c r="O161" s="26">
        <f t="shared" si="60"/>
        <v>0</v>
      </c>
      <c r="P161" s="26">
        <f t="shared" si="60"/>
        <v>0</v>
      </c>
      <c r="Q161" s="26">
        <f t="shared" si="60"/>
        <v>0</v>
      </c>
      <c r="R161" s="26">
        <f t="shared" si="60"/>
        <v>0</v>
      </c>
      <c r="S161" s="26">
        <f t="shared" si="60"/>
        <v>0</v>
      </c>
      <c r="T161" s="26">
        <f t="shared" si="60"/>
        <v>0</v>
      </c>
      <c r="U161" s="26">
        <f t="shared" si="60"/>
        <v>0</v>
      </c>
      <c r="V161" s="26">
        <f t="shared" si="60"/>
        <v>0</v>
      </c>
      <c r="W161" s="26">
        <f t="shared" si="60"/>
        <v>0</v>
      </c>
      <c r="X161" s="26">
        <f t="shared" si="60"/>
        <v>0</v>
      </c>
      <c r="Y161" s="26">
        <f t="shared" si="60"/>
        <v>0</v>
      </c>
      <c r="Z161" s="26">
        <f t="shared" si="60"/>
        <v>0</v>
      </c>
      <c r="AA161" s="26">
        <f t="shared" si="60"/>
        <v>0</v>
      </c>
    </row>
    <row r="162" spans="1:27" hidden="1" x14ac:dyDescent="0.3">
      <c r="A162" s="789"/>
      <c r="B162" s="266" t="s">
        <v>0</v>
      </c>
      <c r="C162" s="26">
        <f t="shared" ref="C162:C173" si="61">IF(C24=0,0,((C6*0.5)-C42)*C79*C128*C$2)</f>
        <v>0</v>
      </c>
      <c r="D162" s="26">
        <f t="shared" ref="D162:S173" si="62">IF(D24=0,0,((D6*0.5)+C24-D42)*D79*D128*D$2)</f>
        <v>0</v>
      </c>
      <c r="E162" s="26">
        <f t="shared" si="62"/>
        <v>0</v>
      </c>
      <c r="F162" s="26">
        <f t="shared" si="62"/>
        <v>0</v>
      </c>
      <c r="G162" s="26">
        <f t="shared" si="62"/>
        <v>0</v>
      </c>
      <c r="H162" s="26">
        <f t="shared" si="62"/>
        <v>0</v>
      </c>
      <c r="I162" s="26">
        <f t="shared" si="62"/>
        <v>0</v>
      </c>
      <c r="J162" s="26">
        <f t="shared" si="62"/>
        <v>0</v>
      </c>
      <c r="K162" s="26">
        <f t="shared" si="62"/>
        <v>0</v>
      </c>
      <c r="L162" s="26">
        <f t="shared" si="62"/>
        <v>0</v>
      </c>
      <c r="M162" s="26">
        <f t="shared" si="62"/>
        <v>0</v>
      </c>
      <c r="N162" s="26">
        <f t="shared" si="62"/>
        <v>0</v>
      </c>
      <c r="O162" s="26">
        <f t="shared" si="62"/>
        <v>0</v>
      </c>
      <c r="P162" s="26">
        <f t="shared" si="62"/>
        <v>0</v>
      </c>
      <c r="Q162" s="26">
        <f t="shared" si="62"/>
        <v>0</v>
      </c>
      <c r="R162" s="26">
        <f t="shared" si="62"/>
        <v>0</v>
      </c>
      <c r="S162" s="26">
        <f t="shared" si="62"/>
        <v>0</v>
      </c>
      <c r="T162" s="26">
        <f t="shared" si="60"/>
        <v>0</v>
      </c>
      <c r="U162" s="26">
        <f t="shared" si="60"/>
        <v>0</v>
      </c>
      <c r="V162" s="26">
        <f t="shared" si="60"/>
        <v>0</v>
      </c>
      <c r="W162" s="26">
        <f t="shared" si="60"/>
        <v>0</v>
      </c>
      <c r="X162" s="26">
        <f t="shared" si="60"/>
        <v>0</v>
      </c>
      <c r="Y162" s="26">
        <f t="shared" si="60"/>
        <v>0</v>
      </c>
      <c r="Z162" s="26">
        <f t="shared" si="60"/>
        <v>0</v>
      </c>
      <c r="AA162" s="26">
        <f t="shared" si="60"/>
        <v>0</v>
      </c>
    </row>
    <row r="163" spans="1:27" hidden="1" x14ac:dyDescent="0.3">
      <c r="A163" s="789"/>
      <c r="B163" s="266" t="s">
        <v>21</v>
      </c>
      <c r="C163" s="26">
        <f t="shared" si="61"/>
        <v>0</v>
      </c>
      <c r="D163" s="26">
        <f t="shared" si="62"/>
        <v>0</v>
      </c>
      <c r="E163" s="26">
        <f t="shared" ref="E163:AA166" si="63">IF(E25=0,0,((E7*0.5)+D25-E43)*E80*E129*E$2)</f>
        <v>0</v>
      </c>
      <c r="F163" s="26">
        <f t="shared" si="63"/>
        <v>0</v>
      </c>
      <c r="G163" s="26">
        <f t="shared" si="63"/>
        <v>0</v>
      </c>
      <c r="H163" s="26">
        <f t="shared" si="63"/>
        <v>0</v>
      </c>
      <c r="I163" s="26">
        <f t="shared" si="63"/>
        <v>0</v>
      </c>
      <c r="J163" s="26">
        <f t="shared" si="63"/>
        <v>0</v>
      </c>
      <c r="K163" s="26">
        <f t="shared" si="63"/>
        <v>0</v>
      </c>
      <c r="L163" s="26">
        <f t="shared" si="63"/>
        <v>0</v>
      </c>
      <c r="M163" s="26">
        <f t="shared" si="63"/>
        <v>0</v>
      </c>
      <c r="N163" s="26">
        <f t="shared" si="63"/>
        <v>0</v>
      </c>
      <c r="O163" s="26">
        <f t="shared" si="63"/>
        <v>0</v>
      </c>
      <c r="P163" s="26">
        <f t="shared" si="63"/>
        <v>0</v>
      </c>
      <c r="Q163" s="26">
        <f t="shared" si="63"/>
        <v>0</v>
      </c>
      <c r="R163" s="26">
        <f t="shared" si="63"/>
        <v>0</v>
      </c>
      <c r="S163" s="26">
        <f t="shared" si="63"/>
        <v>0</v>
      </c>
      <c r="T163" s="26">
        <f t="shared" si="63"/>
        <v>0</v>
      </c>
      <c r="U163" s="26">
        <f t="shared" si="63"/>
        <v>0</v>
      </c>
      <c r="V163" s="26">
        <f t="shared" si="63"/>
        <v>0</v>
      </c>
      <c r="W163" s="26">
        <f t="shared" si="63"/>
        <v>0</v>
      </c>
      <c r="X163" s="26">
        <f t="shared" si="63"/>
        <v>0</v>
      </c>
      <c r="Y163" s="26">
        <f t="shared" si="63"/>
        <v>0</v>
      </c>
      <c r="Z163" s="26">
        <f t="shared" si="63"/>
        <v>0</v>
      </c>
      <c r="AA163" s="26">
        <f t="shared" si="63"/>
        <v>0</v>
      </c>
    </row>
    <row r="164" spans="1:27" hidden="1" x14ac:dyDescent="0.3">
      <c r="A164" s="789"/>
      <c r="B164" s="266" t="s">
        <v>1</v>
      </c>
      <c r="C164" s="26">
        <f t="shared" si="61"/>
        <v>0</v>
      </c>
      <c r="D164" s="26">
        <f t="shared" si="62"/>
        <v>0</v>
      </c>
      <c r="E164" s="26">
        <f t="shared" si="63"/>
        <v>0</v>
      </c>
      <c r="F164" s="26">
        <f t="shared" si="63"/>
        <v>0</v>
      </c>
      <c r="G164" s="26">
        <f t="shared" si="63"/>
        <v>0</v>
      </c>
      <c r="H164" s="26">
        <f t="shared" si="63"/>
        <v>0</v>
      </c>
      <c r="I164" s="26">
        <f t="shared" si="63"/>
        <v>0</v>
      </c>
      <c r="J164" s="26">
        <f t="shared" si="63"/>
        <v>0</v>
      </c>
      <c r="K164" s="26">
        <f t="shared" si="63"/>
        <v>0</v>
      </c>
      <c r="L164" s="26">
        <f t="shared" si="63"/>
        <v>0</v>
      </c>
      <c r="M164" s="26">
        <f t="shared" si="63"/>
        <v>0</v>
      </c>
      <c r="N164" s="26">
        <f t="shared" si="63"/>
        <v>0</v>
      </c>
      <c r="O164" s="26">
        <f t="shared" si="63"/>
        <v>0</v>
      </c>
      <c r="P164" s="26">
        <f t="shared" si="63"/>
        <v>0</v>
      </c>
      <c r="Q164" s="26">
        <f t="shared" si="63"/>
        <v>0</v>
      </c>
      <c r="R164" s="26">
        <f t="shared" si="63"/>
        <v>0</v>
      </c>
      <c r="S164" s="26">
        <f t="shared" si="63"/>
        <v>0</v>
      </c>
      <c r="T164" s="26">
        <f t="shared" si="63"/>
        <v>0</v>
      </c>
      <c r="U164" s="26">
        <f t="shared" si="63"/>
        <v>0</v>
      </c>
      <c r="V164" s="26">
        <f t="shared" si="63"/>
        <v>0</v>
      </c>
      <c r="W164" s="26">
        <f t="shared" si="63"/>
        <v>0</v>
      </c>
      <c r="X164" s="26">
        <f t="shared" si="63"/>
        <v>0</v>
      </c>
      <c r="Y164" s="26">
        <f t="shared" si="63"/>
        <v>0</v>
      </c>
      <c r="Z164" s="26">
        <f t="shared" si="63"/>
        <v>0</v>
      </c>
      <c r="AA164" s="26">
        <f t="shared" si="63"/>
        <v>0</v>
      </c>
    </row>
    <row r="165" spans="1:27" hidden="1" x14ac:dyDescent="0.3">
      <c r="A165" s="789"/>
      <c r="B165" s="266" t="s">
        <v>22</v>
      </c>
      <c r="C165" s="26">
        <f t="shared" si="61"/>
        <v>0</v>
      </c>
      <c r="D165" s="26">
        <f t="shared" si="62"/>
        <v>0</v>
      </c>
      <c r="E165" s="26">
        <f t="shared" si="63"/>
        <v>0</v>
      </c>
      <c r="F165" s="26">
        <f t="shared" si="63"/>
        <v>0</v>
      </c>
      <c r="G165" s="26">
        <f t="shared" si="63"/>
        <v>0</v>
      </c>
      <c r="H165" s="26">
        <f t="shared" si="63"/>
        <v>0</v>
      </c>
      <c r="I165" s="26">
        <f t="shared" si="63"/>
        <v>0</v>
      </c>
      <c r="J165" s="26">
        <f t="shared" si="63"/>
        <v>0</v>
      </c>
      <c r="K165" s="26">
        <f t="shared" si="63"/>
        <v>0</v>
      </c>
      <c r="L165" s="26">
        <f t="shared" si="63"/>
        <v>0</v>
      </c>
      <c r="M165" s="26">
        <f t="shared" si="63"/>
        <v>0</v>
      </c>
      <c r="N165" s="26">
        <f t="shared" si="63"/>
        <v>0</v>
      </c>
      <c r="O165" s="26">
        <f t="shared" si="63"/>
        <v>0</v>
      </c>
      <c r="P165" s="26">
        <f t="shared" si="63"/>
        <v>0</v>
      </c>
      <c r="Q165" s="26">
        <f t="shared" si="63"/>
        <v>0</v>
      </c>
      <c r="R165" s="26">
        <f t="shared" si="63"/>
        <v>0</v>
      </c>
      <c r="S165" s="26">
        <f t="shared" si="63"/>
        <v>0</v>
      </c>
      <c r="T165" s="26">
        <f t="shared" si="63"/>
        <v>0</v>
      </c>
      <c r="U165" s="26">
        <f t="shared" si="63"/>
        <v>0</v>
      </c>
      <c r="V165" s="26">
        <f t="shared" si="63"/>
        <v>0</v>
      </c>
      <c r="W165" s="26">
        <f t="shared" si="63"/>
        <v>0</v>
      </c>
      <c r="X165" s="26">
        <f t="shared" si="63"/>
        <v>0</v>
      </c>
      <c r="Y165" s="26">
        <f t="shared" si="63"/>
        <v>0</v>
      </c>
      <c r="Z165" s="26">
        <f t="shared" si="63"/>
        <v>0</v>
      </c>
      <c r="AA165" s="26">
        <f t="shared" si="63"/>
        <v>0</v>
      </c>
    </row>
    <row r="166" spans="1:27" hidden="1" x14ac:dyDescent="0.3">
      <c r="A166" s="789"/>
      <c r="B166" s="267" t="s">
        <v>9</v>
      </c>
      <c r="C166" s="26">
        <f t="shared" si="61"/>
        <v>0</v>
      </c>
      <c r="D166" s="26">
        <f t="shared" si="62"/>
        <v>0</v>
      </c>
      <c r="E166" s="26">
        <f t="shared" si="63"/>
        <v>0</v>
      </c>
      <c r="F166" s="26">
        <f t="shared" si="63"/>
        <v>0</v>
      </c>
      <c r="G166" s="26">
        <f t="shared" si="63"/>
        <v>0</v>
      </c>
      <c r="H166" s="26">
        <f t="shared" si="63"/>
        <v>0</v>
      </c>
      <c r="I166" s="26">
        <f t="shared" si="63"/>
        <v>0</v>
      </c>
      <c r="J166" s="26">
        <f t="shared" si="63"/>
        <v>0</v>
      </c>
      <c r="K166" s="26">
        <f t="shared" si="63"/>
        <v>0</v>
      </c>
      <c r="L166" s="26">
        <f t="shared" si="63"/>
        <v>0</v>
      </c>
      <c r="M166" s="26">
        <f t="shared" si="63"/>
        <v>0</v>
      </c>
      <c r="N166" s="26">
        <f t="shared" si="63"/>
        <v>0</v>
      </c>
      <c r="O166" s="26">
        <f t="shared" si="63"/>
        <v>0</v>
      </c>
      <c r="P166" s="26">
        <f t="shared" si="63"/>
        <v>0</v>
      </c>
      <c r="Q166" s="26">
        <f t="shared" si="63"/>
        <v>0</v>
      </c>
      <c r="R166" s="26">
        <f t="shared" si="63"/>
        <v>0</v>
      </c>
      <c r="S166" s="26">
        <f t="shared" si="63"/>
        <v>0</v>
      </c>
      <c r="T166" s="26">
        <f t="shared" si="63"/>
        <v>0</v>
      </c>
      <c r="U166" s="26">
        <f t="shared" si="63"/>
        <v>0</v>
      </c>
      <c r="V166" s="26">
        <f t="shared" si="63"/>
        <v>0</v>
      </c>
      <c r="W166" s="26">
        <f t="shared" si="63"/>
        <v>0</v>
      </c>
      <c r="X166" s="26">
        <f t="shared" si="63"/>
        <v>0</v>
      </c>
      <c r="Y166" s="26">
        <f t="shared" si="63"/>
        <v>0</v>
      </c>
      <c r="Z166" s="26">
        <f t="shared" si="63"/>
        <v>0</v>
      </c>
      <c r="AA166" s="26">
        <f t="shared" si="63"/>
        <v>0</v>
      </c>
    </row>
    <row r="167" spans="1:27" hidden="1" x14ac:dyDescent="0.3">
      <c r="A167" s="789"/>
      <c r="B167" s="267" t="s">
        <v>3</v>
      </c>
      <c r="C167" s="26">
        <f t="shared" si="61"/>
        <v>0</v>
      </c>
      <c r="D167" s="26">
        <f t="shared" si="62"/>
        <v>0</v>
      </c>
      <c r="E167" s="26">
        <f t="shared" ref="E167:AA170" si="64">IF(E29=0,0,((E11*0.5)+D29-E47)*E84*E133*E$2)</f>
        <v>0</v>
      </c>
      <c r="F167" s="26">
        <f t="shared" si="64"/>
        <v>0</v>
      </c>
      <c r="G167" s="26">
        <f t="shared" si="64"/>
        <v>0</v>
      </c>
      <c r="H167" s="26">
        <f t="shared" si="64"/>
        <v>0</v>
      </c>
      <c r="I167" s="26">
        <f t="shared" si="64"/>
        <v>0</v>
      </c>
      <c r="J167" s="26">
        <f t="shared" si="64"/>
        <v>0</v>
      </c>
      <c r="K167" s="26">
        <f t="shared" si="64"/>
        <v>0</v>
      </c>
      <c r="L167" s="26">
        <f t="shared" si="64"/>
        <v>0</v>
      </c>
      <c r="M167" s="26">
        <f t="shared" si="64"/>
        <v>0</v>
      </c>
      <c r="N167" s="26">
        <f t="shared" si="64"/>
        <v>0</v>
      </c>
      <c r="O167" s="26">
        <f t="shared" si="64"/>
        <v>0</v>
      </c>
      <c r="P167" s="26">
        <f t="shared" si="64"/>
        <v>0</v>
      </c>
      <c r="Q167" s="26">
        <f t="shared" si="64"/>
        <v>0</v>
      </c>
      <c r="R167" s="26">
        <f t="shared" si="64"/>
        <v>0</v>
      </c>
      <c r="S167" s="26">
        <f t="shared" si="64"/>
        <v>0</v>
      </c>
      <c r="T167" s="26">
        <f t="shared" si="64"/>
        <v>0</v>
      </c>
      <c r="U167" s="26">
        <f t="shared" si="64"/>
        <v>0</v>
      </c>
      <c r="V167" s="26">
        <f t="shared" si="64"/>
        <v>0</v>
      </c>
      <c r="W167" s="26">
        <f t="shared" si="64"/>
        <v>0</v>
      </c>
      <c r="X167" s="26">
        <f t="shared" si="64"/>
        <v>0</v>
      </c>
      <c r="Y167" s="26">
        <f t="shared" si="64"/>
        <v>0</v>
      </c>
      <c r="Z167" s="26">
        <f t="shared" si="64"/>
        <v>0</v>
      </c>
      <c r="AA167" s="26">
        <f t="shared" si="64"/>
        <v>0</v>
      </c>
    </row>
    <row r="168" spans="1:27" ht="15.75" hidden="1" customHeight="1" x14ac:dyDescent="0.3">
      <c r="A168" s="789"/>
      <c r="B168" s="267" t="s">
        <v>4</v>
      </c>
      <c r="C168" s="26">
        <f t="shared" si="61"/>
        <v>0</v>
      </c>
      <c r="D168" s="26">
        <f t="shared" si="62"/>
        <v>0</v>
      </c>
      <c r="E168" s="26">
        <f t="shared" si="64"/>
        <v>0</v>
      </c>
      <c r="F168" s="26">
        <f t="shared" si="64"/>
        <v>0</v>
      </c>
      <c r="G168" s="26">
        <f t="shared" si="64"/>
        <v>0</v>
      </c>
      <c r="H168" s="26">
        <f t="shared" si="64"/>
        <v>0</v>
      </c>
      <c r="I168" s="26">
        <f t="shared" si="64"/>
        <v>18.682461137144998</v>
      </c>
      <c r="J168" s="26">
        <f t="shared" si="64"/>
        <v>90.515567956623883</v>
      </c>
      <c r="K168" s="26">
        <f t="shared" si="64"/>
        <v>158.31015738913007</v>
      </c>
      <c r="L168" s="26">
        <f t="shared" si="64"/>
        <v>119.38749064408832</v>
      </c>
      <c r="M168" s="26">
        <f t="shared" si="64"/>
        <v>102.13898979460917</v>
      </c>
      <c r="N168" s="26">
        <f t="shared" si="64"/>
        <v>83.061840716637491</v>
      </c>
      <c r="O168" s="26">
        <f t="shared" si="64"/>
        <v>103.62523399187522</v>
      </c>
      <c r="P168" s="26">
        <f t="shared" si="64"/>
        <v>78.969508604026458</v>
      </c>
      <c r="Q168" s="26">
        <f t="shared" si="64"/>
        <v>24.666288441795</v>
      </c>
      <c r="R168" s="26">
        <f t="shared" si="64"/>
        <v>23.245280731259999</v>
      </c>
      <c r="S168" s="26">
        <f t="shared" si="64"/>
        <v>36.5821243918326</v>
      </c>
      <c r="T168" s="26">
        <f t="shared" si="64"/>
        <v>73.096792894175394</v>
      </c>
      <c r="U168" s="26">
        <f t="shared" si="64"/>
        <v>85.393758242519979</v>
      </c>
      <c r="V168" s="26">
        <f t="shared" si="64"/>
        <v>73.027210754383205</v>
      </c>
      <c r="W168" s="26">
        <f t="shared" si="64"/>
        <v>66.115243071385194</v>
      </c>
      <c r="X168" s="26">
        <f t="shared" si="64"/>
        <v>36.762650103009605</v>
      </c>
      <c r="Y168" s="26">
        <f t="shared" si="64"/>
        <v>27.255078914162397</v>
      </c>
      <c r="Z168" s="26">
        <f t="shared" si="64"/>
        <v>22.164474389651996</v>
      </c>
      <c r="AA168" s="26">
        <f t="shared" si="64"/>
        <v>27.651672839397598</v>
      </c>
    </row>
    <row r="169" spans="1:27" hidden="1" x14ac:dyDescent="0.3">
      <c r="A169" s="789"/>
      <c r="B169" s="267" t="s">
        <v>5</v>
      </c>
      <c r="C169" s="26">
        <f t="shared" si="61"/>
        <v>0</v>
      </c>
      <c r="D169" s="26">
        <f t="shared" si="62"/>
        <v>0</v>
      </c>
      <c r="E169" s="26">
        <f t="shared" si="64"/>
        <v>0</v>
      </c>
      <c r="F169" s="26">
        <f t="shared" si="64"/>
        <v>0</v>
      </c>
      <c r="G169" s="26">
        <f t="shared" si="64"/>
        <v>0</v>
      </c>
      <c r="H169" s="26">
        <f t="shared" si="64"/>
        <v>0</v>
      </c>
      <c r="I169" s="26">
        <f t="shared" si="64"/>
        <v>0</v>
      </c>
      <c r="J169" s="26">
        <f t="shared" si="64"/>
        <v>0</v>
      </c>
      <c r="K169" s="26">
        <f t="shared" si="64"/>
        <v>0</v>
      </c>
      <c r="L169" s="26">
        <f t="shared" si="64"/>
        <v>0</v>
      </c>
      <c r="M169" s="26">
        <f t="shared" si="64"/>
        <v>0</v>
      </c>
      <c r="N169" s="26">
        <f t="shared" si="64"/>
        <v>0</v>
      </c>
      <c r="O169" s="26">
        <f t="shared" si="64"/>
        <v>0</v>
      </c>
      <c r="P169" s="26">
        <f t="shared" si="64"/>
        <v>0</v>
      </c>
      <c r="Q169" s="26">
        <f t="shared" si="64"/>
        <v>0</v>
      </c>
      <c r="R169" s="26">
        <f t="shared" si="64"/>
        <v>0</v>
      </c>
      <c r="S169" s="26">
        <f t="shared" si="64"/>
        <v>0</v>
      </c>
      <c r="T169" s="26">
        <f t="shared" si="64"/>
        <v>0</v>
      </c>
      <c r="U169" s="26">
        <f t="shared" si="64"/>
        <v>0</v>
      </c>
      <c r="V169" s="26">
        <f t="shared" si="64"/>
        <v>0</v>
      </c>
      <c r="W169" s="26">
        <f t="shared" si="64"/>
        <v>0</v>
      </c>
      <c r="X169" s="26">
        <f t="shared" si="64"/>
        <v>0</v>
      </c>
      <c r="Y169" s="26">
        <f t="shared" si="64"/>
        <v>0</v>
      </c>
      <c r="Z169" s="26">
        <f t="shared" si="64"/>
        <v>0</v>
      </c>
      <c r="AA169" s="26">
        <f t="shared" si="64"/>
        <v>0</v>
      </c>
    </row>
    <row r="170" spans="1:27" hidden="1" x14ac:dyDescent="0.3">
      <c r="A170" s="789"/>
      <c r="B170" s="267" t="s">
        <v>23</v>
      </c>
      <c r="C170" s="26">
        <f t="shared" si="61"/>
        <v>0</v>
      </c>
      <c r="D170" s="26">
        <f t="shared" si="62"/>
        <v>0</v>
      </c>
      <c r="E170" s="26">
        <f t="shared" si="64"/>
        <v>0</v>
      </c>
      <c r="F170" s="26">
        <f t="shared" si="64"/>
        <v>0</v>
      </c>
      <c r="G170" s="26">
        <f t="shared" si="64"/>
        <v>0</v>
      </c>
      <c r="H170" s="26">
        <f t="shared" si="64"/>
        <v>0</v>
      </c>
      <c r="I170" s="26">
        <f t="shared" si="64"/>
        <v>0</v>
      </c>
      <c r="J170" s="26">
        <f t="shared" si="64"/>
        <v>0</v>
      </c>
      <c r="K170" s="26">
        <f t="shared" si="64"/>
        <v>0</v>
      </c>
      <c r="L170" s="26">
        <f t="shared" si="64"/>
        <v>0</v>
      </c>
      <c r="M170" s="26">
        <f t="shared" si="64"/>
        <v>0</v>
      </c>
      <c r="N170" s="26">
        <f t="shared" si="64"/>
        <v>0</v>
      </c>
      <c r="O170" s="26">
        <f t="shared" si="64"/>
        <v>0</v>
      </c>
      <c r="P170" s="26">
        <f t="shared" si="64"/>
        <v>0</v>
      </c>
      <c r="Q170" s="26">
        <f t="shared" si="64"/>
        <v>0</v>
      </c>
      <c r="R170" s="26">
        <f t="shared" si="64"/>
        <v>0</v>
      </c>
      <c r="S170" s="26">
        <f t="shared" si="64"/>
        <v>0</v>
      </c>
      <c r="T170" s="26">
        <f t="shared" si="64"/>
        <v>0</v>
      </c>
      <c r="U170" s="26">
        <f t="shared" si="64"/>
        <v>0</v>
      </c>
      <c r="V170" s="26">
        <f t="shared" si="64"/>
        <v>0</v>
      </c>
      <c r="W170" s="26">
        <f t="shared" si="64"/>
        <v>0</v>
      </c>
      <c r="X170" s="26">
        <f t="shared" si="64"/>
        <v>0</v>
      </c>
      <c r="Y170" s="26">
        <f t="shared" si="64"/>
        <v>0</v>
      </c>
      <c r="Z170" s="26">
        <f t="shared" si="64"/>
        <v>0</v>
      </c>
      <c r="AA170" s="26">
        <f t="shared" si="64"/>
        <v>0</v>
      </c>
    </row>
    <row r="171" spans="1:27" hidden="1" x14ac:dyDescent="0.3">
      <c r="A171" s="789"/>
      <c r="B171" s="267" t="s">
        <v>24</v>
      </c>
      <c r="C171" s="26">
        <f t="shared" si="61"/>
        <v>0</v>
      </c>
      <c r="D171" s="26">
        <f t="shared" si="62"/>
        <v>0</v>
      </c>
      <c r="E171" s="26">
        <f t="shared" ref="E171:AA173" si="65">IF(E33=0,0,((E15*0.5)+D33-E51)*E88*E137*E$2)</f>
        <v>0</v>
      </c>
      <c r="F171" s="26">
        <f t="shared" si="65"/>
        <v>0</v>
      </c>
      <c r="G171" s="26">
        <f t="shared" si="65"/>
        <v>0</v>
      </c>
      <c r="H171" s="26">
        <f t="shared" si="65"/>
        <v>0</v>
      </c>
      <c r="I171" s="26">
        <f t="shared" si="65"/>
        <v>0</v>
      </c>
      <c r="J171" s="26">
        <f t="shared" si="65"/>
        <v>0</v>
      </c>
      <c r="K171" s="26">
        <f t="shared" si="65"/>
        <v>0</v>
      </c>
      <c r="L171" s="26">
        <f t="shared" si="65"/>
        <v>0</v>
      </c>
      <c r="M171" s="26">
        <f t="shared" si="65"/>
        <v>0</v>
      </c>
      <c r="N171" s="26">
        <f t="shared" si="65"/>
        <v>0</v>
      </c>
      <c r="O171" s="26">
        <f t="shared" si="65"/>
        <v>0</v>
      </c>
      <c r="P171" s="26">
        <f t="shared" si="65"/>
        <v>0</v>
      </c>
      <c r="Q171" s="26">
        <f t="shared" si="65"/>
        <v>0</v>
      </c>
      <c r="R171" s="26">
        <f t="shared" si="65"/>
        <v>0</v>
      </c>
      <c r="S171" s="26">
        <f t="shared" si="65"/>
        <v>0</v>
      </c>
      <c r="T171" s="26">
        <f t="shared" si="65"/>
        <v>0</v>
      </c>
      <c r="U171" s="26">
        <f t="shared" si="65"/>
        <v>0</v>
      </c>
      <c r="V171" s="26">
        <f t="shared" si="65"/>
        <v>0</v>
      </c>
      <c r="W171" s="26">
        <f t="shared" si="65"/>
        <v>0</v>
      </c>
      <c r="X171" s="26">
        <f t="shared" si="65"/>
        <v>0</v>
      </c>
      <c r="Y171" s="26">
        <f t="shared" si="65"/>
        <v>0</v>
      </c>
      <c r="Z171" s="26">
        <f t="shared" si="65"/>
        <v>0</v>
      </c>
      <c r="AA171" s="26">
        <f t="shared" si="65"/>
        <v>0</v>
      </c>
    </row>
    <row r="172" spans="1:27" ht="15.75" hidden="1" customHeight="1" x14ac:dyDescent="0.3">
      <c r="A172" s="789"/>
      <c r="B172" s="267" t="s">
        <v>7</v>
      </c>
      <c r="C172" s="26">
        <f t="shared" si="61"/>
        <v>0</v>
      </c>
      <c r="D172" s="26">
        <f t="shared" si="62"/>
        <v>0</v>
      </c>
      <c r="E172" s="26">
        <f t="shared" si="65"/>
        <v>0</v>
      </c>
      <c r="F172" s="26">
        <f t="shared" si="65"/>
        <v>0</v>
      </c>
      <c r="G172" s="26">
        <f t="shared" si="65"/>
        <v>0</v>
      </c>
      <c r="H172" s="26">
        <f t="shared" si="65"/>
        <v>0</v>
      </c>
      <c r="I172" s="26">
        <f t="shared" si="65"/>
        <v>0</v>
      </c>
      <c r="J172" s="26">
        <f t="shared" si="65"/>
        <v>0</v>
      </c>
      <c r="K172" s="26">
        <f t="shared" si="65"/>
        <v>0</v>
      </c>
      <c r="L172" s="26">
        <f t="shared" si="65"/>
        <v>0</v>
      </c>
      <c r="M172" s="26">
        <f t="shared" si="65"/>
        <v>0</v>
      </c>
      <c r="N172" s="26">
        <f t="shared" si="65"/>
        <v>0</v>
      </c>
      <c r="O172" s="26">
        <f t="shared" si="65"/>
        <v>0</v>
      </c>
      <c r="P172" s="26">
        <f t="shared" si="65"/>
        <v>0</v>
      </c>
      <c r="Q172" s="26">
        <f t="shared" si="65"/>
        <v>0</v>
      </c>
      <c r="R172" s="26">
        <f t="shared" si="65"/>
        <v>0</v>
      </c>
      <c r="S172" s="26">
        <f t="shared" si="65"/>
        <v>0</v>
      </c>
      <c r="T172" s="26">
        <f t="shared" si="65"/>
        <v>0</v>
      </c>
      <c r="U172" s="26">
        <f t="shared" si="65"/>
        <v>0</v>
      </c>
      <c r="V172" s="26">
        <f t="shared" si="65"/>
        <v>0</v>
      </c>
      <c r="W172" s="26">
        <f t="shared" si="65"/>
        <v>0</v>
      </c>
      <c r="X172" s="26">
        <f t="shared" si="65"/>
        <v>0</v>
      </c>
      <c r="Y172" s="26">
        <f t="shared" si="65"/>
        <v>0</v>
      </c>
      <c r="Z172" s="26">
        <f t="shared" si="65"/>
        <v>0</v>
      </c>
      <c r="AA172" s="26">
        <f t="shared" si="65"/>
        <v>0</v>
      </c>
    </row>
    <row r="173" spans="1:27" ht="15.75" hidden="1" customHeight="1" x14ac:dyDescent="0.3">
      <c r="A173" s="789"/>
      <c r="B173" s="267" t="s">
        <v>8</v>
      </c>
      <c r="C173" s="26">
        <f t="shared" si="61"/>
        <v>0</v>
      </c>
      <c r="D173" s="26">
        <f t="shared" si="62"/>
        <v>0</v>
      </c>
      <c r="E173" s="26">
        <f t="shared" si="65"/>
        <v>0</v>
      </c>
      <c r="F173" s="26">
        <f t="shared" si="65"/>
        <v>0</v>
      </c>
      <c r="G173" s="26">
        <f t="shared" si="65"/>
        <v>0</v>
      </c>
      <c r="H173" s="26">
        <f t="shared" si="65"/>
        <v>0</v>
      </c>
      <c r="I173" s="26">
        <f t="shared" si="65"/>
        <v>0</v>
      </c>
      <c r="J173" s="26">
        <f t="shared" si="65"/>
        <v>0</v>
      </c>
      <c r="K173" s="26">
        <f t="shared" si="65"/>
        <v>0</v>
      </c>
      <c r="L173" s="26">
        <f t="shared" si="65"/>
        <v>0</v>
      </c>
      <c r="M173" s="26">
        <f t="shared" si="65"/>
        <v>0</v>
      </c>
      <c r="N173" s="26">
        <f t="shared" si="65"/>
        <v>0</v>
      </c>
      <c r="O173" s="26">
        <f t="shared" si="65"/>
        <v>0</v>
      </c>
      <c r="P173" s="26">
        <f t="shared" si="65"/>
        <v>0</v>
      </c>
      <c r="Q173" s="26">
        <f t="shared" si="65"/>
        <v>0</v>
      </c>
      <c r="R173" s="26">
        <f t="shared" si="65"/>
        <v>0</v>
      </c>
      <c r="S173" s="26">
        <f t="shared" si="65"/>
        <v>0</v>
      </c>
      <c r="T173" s="26">
        <f t="shared" si="65"/>
        <v>0</v>
      </c>
      <c r="U173" s="26">
        <f t="shared" si="65"/>
        <v>0</v>
      </c>
      <c r="V173" s="26">
        <f t="shared" si="65"/>
        <v>0</v>
      </c>
      <c r="W173" s="26">
        <f t="shared" si="65"/>
        <v>0</v>
      </c>
      <c r="X173" s="26">
        <f t="shared" si="65"/>
        <v>0</v>
      </c>
      <c r="Y173" s="26">
        <f t="shared" si="65"/>
        <v>0</v>
      </c>
      <c r="Z173" s="26">
        <f t="shared" si="65"/>
        <v>0</v>
      </c>
      <c r="AA173" s="26">
        <f t="shared" si="65"/>
        <v>0</v>
      </c>
    </row>
    <row r="174" spans="1:27" ht="15.75" hidden="1" customHeight="1" x14ac:dyDescent="0.3">
      <c r="A174" s="789"/>
      <c r="B174" s="1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5.75" hidden="1" customHeight="1" x14ac:dyDescent="0.3">
      <c r="A175" s="789"/>
      <c r="B175" s="262" t="s">
        <v>26</v>
      </c>
      <c r="C175" s="26">
        <f>SUM(C161:C174)</f>
        <v>0</v>
      </c>
      <c r="D175" s="26">
        <f>SUM(D161:D174)</f>
        <v>0</v>
      </c>
      <c r="E175" s="26">
        <f t="shared" ref="E175:AA175" si="66">SUM(E161:E174)</f>
        <v>0</v>
      </c>
      <c r="F175" s="26">
        <f t="shared" si="66"/>
        <v>0</v>
      </c>
      <c r="G175" s="26">
        <f t="shared" si="66"/>
        <v>0</v>
      </c>
      <c r="H175" s="26">
        <f t="shared" si="66"/>
        <v>0</v>
      </c>
      <c r="I175" s="26">
        <f t="shared" si="66"/>
        <v>18.682461137144998</v>
      </c>
      <c r="J175" s="26">
        <f t="shared" si="66"/>
        <v>90.515567956623883</v>
      </c>
      <c r="K175" s="26">
        <f t="shared" si="66"/>
        <v>158.31015738913007</v>
      </c>
      <c r="L175" s="26">
        <f t="shared" si="66"/>
        <v>119.38749064408832</v>
      </c>
      <c r="M175" s="26">
        <f t="shared" si="66"/>
        <v>102.13898979460917</v>
      </c>
      <c r="N175" s="26">
        <f t="shared" si="66"/>
        <v>83.061840716637491</v>
      </c>
      <c r="O175" s="26">
        <f t="shared" si="66"/>
        <v>103.62523399187522</v>
      </c>
      <c r="P175" s="26">
        <f t="shared" si="66"/>
        <v>78.969508604026458</v>
      </c>
      <c r="Q175" s="26">
        <f t="shared" si="66"/>
        <v>24.666288441795</v>
      </c>
      <c r="R175" s="26">
        <f t="shared" si="66"/>
        <v>23.245280731259999</v>
      </c>
      <c r="S175" s="26">
        <f t="shared" si="66"/>
        <v>36.5821243918326</v>
      </c>
      <c r="T175" s="26">
        <f t="shared" si="66"/>
        <v>73.096792894175394</v>
      </c>
      <c r="U175" s="26">
        <f t="shared" si="66"/>
        <v>85.393758242519979</v>
      </c>
      <c r="V175" s="26">
        <f t="shared" si="66"/>
        <v>73.027210754383205</v>
      </c>
      <c r="W175" s="26">
        <f t="shared" si="66"/>
        <v>66.115243071385194</v>
      </c>
      <c r="X175" s="26">
        <f t="shared" si="66"/>
        <v>36.762650103009605</v>
      </c>
      <c r="Y175" s="26">
        <f t="shared" si="66"/>
        <v>27.255078914162397</v>
      </c>
      <c r="Z175" s="26">
        <f t="shared" si="66"/>
        <v>22.164474389651996</v>
      </c>
      <c r="AA175" s="26">
        <f t="shared" si="66"/>
        <v>27.651672839397598</v>
      </c>
    </row>
    <row r="176" spans="1:27" ht="16.5" hidden="1" customHeight="1" thickBot="1" x14ac:dyDescent="0.35">
      <c r="A176" s="790"/>
      <c r="B176" s="150" t="s">
        <v>27</v>
      </c>
      <c r="C176" s="27">
        <f>C175</f>
        <v>0</v>
      </c>
      <c r="D176" s="27">
        <f>C176+D175</f>
        <v>0</v>
      </c>
      <c r="E176" s="27">
        <f t="shared" ref="E176:AA176" si="67">D176+E175</f>
        <v>0</v>
      </c>
      <c r="F176" s="27">
        <f t="shared" si="67"/>
        <v>0</v>
      </c>
      <c r="G176" s="27">
        <f t="shared" si="67"/>
        <v>0</v>
      </c>
      <c r="H176" s="27">
        <f t="shared" si="67"/>
        <v>0</v>
      </c>
      <c r="I176" s="27">
        <f t="shared" si="67"/>
        <v>18.682461137144998</v>
      </c>
      <c r="J176" s="27">
        <f t="shared" si="67"/>
        <v>109.19802909376888</v>
      </c>
      <c r="K176" s="27">
        <f t="shared" si="67"/>
        <v>267.50818648289896</v>
      </c>
      <c r="L176" s="27">
        <f t="shared" si="67"/>
        <v>386.89567712698727</v>
      </c>
      <c r="M176" s="27">
        <f t="shared" si="67"/>
        <v>489.03466692159645</v>
      </c>
      <c r="N176" s="27">
        <f t="shared" si="67"/>
        <v>572.0965076382339</v>
      </c>
      <c r="O176" s="27">
        <f t="shared" si="67"/>
        <v>675.72174163010914</v>
      </c>
      <c r="P176" s="27">
        <f t="shared" si="67"/>
        <v>754.69125023413562</v>
      </c>
      <c r="Q176" s="27">
        <f t="shared" si="67"/>
        <v>779.35753867593064</v>
      </c>
      <c r="R176" s="27">
        <f t="shared" si="67"/>
        <v>802.60281940719062</v>
      </c>
      <c r="S176" s="27">
        <f t="shared" si="67"/>
        <v>839.18494379902324</v>
      </c>
      <c r="T176" s="27">
        <f t="shared" si="67"/>
        <v>912.28173669319858</v>
      </c>
      <c r="U176" s="27">
        <f t="shared" si="67"/>
        <v>997.67549493571858</v>
      </c>
      <c r="V176" s="27">
        <f t="shared" si="67"/>
        <v>1070.7027056901018</v>
      </c>
      <c r="W176" s="27">
        <f t="shared" si="67"/>
        <v>1136.8179487614871</v>
      </c>
      <c r="X176" s="27">
        <f t="shared" si="67"/>
        <v>1173.5805988644966</v>
      </c>
      <c r="Y176" s="27">
        <f t="shared" si="67"/>
        <v>1200.8356777786589</v>
      </c>
      <c r="Z176" s="27">
        <f t="shared" si="67"/>
        <v>1223.0001521683109</v>
      </c>
      <c r="AA176" s="27">
        <f t="shared" si="67"/>
        <v>1250.6518250077086</v>
      </c>
    </row>
    <row r="177" spans="1:27" s="114" customFormat="1" hidden="1" x14ac:dyDescent="0.3">
      <c r="A177" s="107"/>
      <c r="B177" s="107" t="s">
        <v>134</v>
      </c>
      <c r="C177" s="113">
        <f>C156+C175</f>
        <v>0</v>
      </c>
      <c r="D177" s="113"/>
      <c r="E177" s="113">
        <f>E156+E175</f>
        <v>0</v>
      </c>
      <c r="F177" s="113">
        <f t="shared" ref="F177:N177" si="68">F156+F175</f>
        <v>0</v>
      </c>
      <c r="G177" s="113">
        <f t="shared" si="68"/>
        <v>0</v>
      </c>
      <c r="H177" s="113">
        <f t="shared" si="68"/>
        <v>0</v>
      </c>
      <c r="I177" s="113">
        <f t="shared" si="68"/>
        <v>129.48507952088585</v>
      </c>
      <c r="J177" s="113">
        <f t="shared" si="68"/>
        <v>605.9143739161326</v>
      </c>
      <c r="K177" s="113">
        <f t="shared" si="68"/>
        <v>1165.6867785887057</v>
      </c>
      <c r="L177" s="113">
        <f t="shared" si="68"/>
        <v>1012.9565826842636</v>
      </c>
      <c r="M177" s="113">
        <f t="shared" si="68"/>
        <v>939.54581337381319</v>
      </c>
      <c r="N177" s="113">
        <f t="shared" si="68"/>
        <v>941.71325130831872</v>
      </c>
    </row>
    <row r="178" spans="1:27" hidden="1" x14ac:dyDescent="0.3">
      <c r="A178" s="107"/>
      <c r="B178" s="107" t="s">
        <v>196</v>
      </c>
      <c r="C178" s="110">
        <f>C177-C73</f>
        <v>0</v>
      </c>
      <c r="D178" s="110">
        <f t="shared" ref="D178:AA178" si="69">D177-D73</f>
        <v>0</v>
      </c>
      <c r="E178" s="110">
        <f t="shared" si="69"/>
        <v>0</v>
      </c>
      <c r="F178" s="110">
        <f t="shared" si="69"/>
        <v>0</v>
      </c>
      <c r="G178" s="110">
        <f t="shared" si="69"/>
        <v>0</v>
      </c>
      <c r="H178" s="110">
        <f t="shared" si="69"/>
        <v>0</v>
      </c>
      <c r="I178" s="110">
        <f t="shared" si="69"/>
        <v>-6.9992057413514885E-4</v>
      </c>
      <c r="J178" s="110">
        <f t="shared" si="69"/>
        <v>1.7153802526763684E-3</v>
      </c>
      <c r="K178" s="110">
        <f t="shared" si="69"/>
        <v>-1.9243044312133861E-4</v>
      </c>
      <c r="L178" s="110">
        <f t="shared" si="69"/>
        <v>5.2287468230360901E-3</v>
      </c>
      <c r="M178" s="110">
        <f t="shared" si="69"/>
        <v>-1.2964167369773349E-3</v>
      </c>
      <c r="N178" s="110">
        <f t="shared" si="69"/>
        <v>1.2809997182216648E-2</v>
      </c>
      <c r="O178" s="110">
        <f t="shared" si="69"/>
        <v>-1054.2794881616044</v>
      </c>
      <c r="P178" s="110">
        <f t="shared" si="69"/>
        <v>-822.23995135883683</v>
      </c>
      <c r="Q178" s="110">
        <f t="shared" si="69"/>
        <v>-246.94577052315663</v>
      </c>
      <c r="R178" s="110">
        <f t="shared" si="69"/>
        <v>-240.39662933641321</v>
      </c>
      <c r="S178" s="110">
        <f t="shared" si="69"/>
        <v>-319.93801690838399</v>
      </c>
      <c r="T178" s="110">
        <f t="shared" si="69"/>
        <v>-482.22053438472904</v>
      </c>
      <c r="U178" s="110">
        <f t="shared" si="69"/>
        <v>-591.85335723695994</v>
      </c>
      <c r="V178" s="110">
        <f t="shared" si="69"/>
        <v>-488.84531592236755</v>
      </c>
      <c r="W178" s="110">
        <f t="shared" si="69"/>
        <v>-486.82711649789286</v>
      </c>
      <c r="X178" s="110">
        <f t="shared" si="69"/>
        <v>-311.91522658924328</v>
      </c>
      <c r="Y178" s="110">
        <f t="shared" si="69"/>
        <v>-250.71161044776835</v>
      </c>
      <c r="Z178" s="110">
        <f t="shared" si="69"/>
        <v>-251.28621198475199</v>
      </c>
      <c r="AA178" s="110">
        <f t="shared" si="69"/>
        <v>-281.32714749978715</v>
      </c>
    </row>
    <row r="179" spans="1:27" ht="15" hidden="1" thickBot="1" x14ac:dyDescent="0.35">
      <c r="A179" s="107"/>
      <c r="B179" s="107"/>
      <c r="C179" s="110"/>
      <c r="D179" s="110"/>
      <c r="E179" s="110"/>
      <c r="F179" s="110"/>
      <c r="G179" s="110"/>
      <c r="H179" s="110"/>
      <c r="I179" s="110"/>
      <c r="J179" s="110"/>
      <c r="K179" s="110"/>
      <c r="L179" s="110"/>
      <c r="M179" s="110"/>
      <c r="N179" s="110"/>
    </row>
    <row r="180" spans="1:27" ht="15" hidden="1" thickBot="1" x14ac:dyDescent="0.35">
      <c r="A180" s="107"/>
      <c r="B180" s="287" t="s">
        <v>39</v>
      </c>
      <c r="C180" s="158">
        <f>C$4</f>
        <v>44197</v>
      </c>
      <c r="D180" s="158">
        <f t="shared" ref="D180:AA180" si="70">D$4</f>
        <v>44228</v>
      </c>
      <c r="E180" s="158">
        <f t="shared" si="70"/>
        <v>44256</v>
      </c>
      <c r="F180" s="158">
        <f t="shared" si="70"/>
        <v>44287</v>
      </c>
      <c r="G180" s="158">
        <f t="shared" si="70"/>
        <v>44317</v>
      </c>
      <c r="H180" s="158">
        <f t="shared" si="70"/>
        <v>44348</v>
      </c>
      <c r="I180" s="158">
        <f t="shared" si="70"/>
        <v>44378</v>
      </c>
      <c r="J180" s="158">
        <f t="shared" si="70"/>
        <v>44409</v>
      </c>
      <c r="K180" s="158">
        <f t="shared" si="70"/>
        <v>44440</v>
      </c>
      <c r="L180" s="158">
        <f t="shared" si="70"/>
        <v>44470</v>
      </c>
      <c r="M180" s="158">
        <f t="shared" si="70"/>
        <v>44501</v>
      </c>
      <c r="N180" s="158">
        <f t="shared" si="70"/>
        <v>44531</v>
      </c>
      <c r="O180" s="158">
        <f t="shared" si="70"/>
        <v>44562</v>
      </c>
      <c r="P180" s="158">
        <f t="shared" si="70"/>
        <v>44593</v>
      </c>
      <c r="Q180" s="158">
        <f t="shared" si="70"/>
        <v>44621</v>
      </c>
      <c r="R180" s="158">
        <f t="shared" si="70"/>
        <v>44652</v>
      </c>
      <c r="S180" s="158">
        <f t="shared" si="70"/>
        <v>44682</v>
      </c>
      <c r="T180" s="158">
        <f t="shared" si="70"/>
        <v>44713</v>
      </c>
      <c r="U180" s="158">
        <f t="shared" si="70"/>
        <v>44743</v>
      </c>
      <c r="V180" s="158">
        <f t="shared" si="70"/>
        <v>44774</v>
      </c>
      <c r="W180" s="158">
        <f t="shared" si="70"/>
        <v>44805</v>
      </c>
      <c r="X180" s="158">
        <f t="shared" si="70"/>
        <v>44835</v>
      </c>
      <c r="Y180" s="158">
        <f t="shared" si="70"/>
        <v>44866</v>
      </c>
      <c r="Z180" s="158">
        <f t="shared" si="70"/>
        <v>44896</v>
      </c>
      <c r="AA180" s="158">
        <f t="shared" si="70"/>
        <v>44927</v>
      </c>
    </row>
    <row r="181" spans="1:27" hidden="1" x14ac:dyDescent="0.3">
      <c r="A181" s="107"/>
      <c r="B181" s="278" t="s">
        <v>135</v>
      </c>
      <c r="C181" s="122">
        <f>C156*'YTD PROGRAM SUMMARY'!C39</f>
        <v>0</v>
      </c>
      <c r="D181" s="122">
        <f>D156*'YTD PROGRAM SUMMARY'!D39</f>
        <v>0</v>
      </c>
      <c r="E181" s="122">
        <f>E156*'YTD PROGRAM SUMMARY'!E39</f>
        <v>0</v>
      </c>
      <c r="F181" s="122">
        <f>F156*'YTD PROGRAM SUMMARY'!F39</f>
        <v>0</v>
      </c>
      <c r="G181" s="122">
        <f>G156*'YTD PROGRAM SUMMARY'!G39</f>
        <v>0</v>
      </c>
      <c r="H181" s="122">
        <f>H156*'YTD PROGRAM SUMMARY'!H39</f>
        <v>0</v>
      </c>
      <c r="I181" s="122">
        <f>I156*'YTD PROGRAM SUMMARY'!I39</f>
        <v>103.09334871552528</v>
      </c>
      <c r="J181" s="122">
        <f>J156*'YTD PROGRAM SUMMARY'!J39</f>
        <v>410.60726237054172</v>
      </c>
      <c r="K181" s="122">
        <f>K156*'YTD PROGRAM SUMMARY'!K39</f>
        <v>0</v>
      </c>
      <c r="L181" s="122">
        <f>L156*'YTD PROGRAM SUMMARY'!L39</f>
        <v>0</v>
      </c>
      <c r="M181" s="122">
        <f>M156*'YTD PROGRAM SUMMARY'!M39</f>
        <v>0</v>
      </c>
      <c r="N181" s="122">
        <f>N156*'YTD PROGRAM SUMMARY'!N39</f>
        <v>0</v>
      </c>
      <c r="O181" s="244">
        <f>O156*'YTD PROGRAM SUMMARY'!O39</f>
        <v>0</v>
      </c>
      <c r="P181" s="244">
        <f>P156*'YTD PROGRAM SUMMARY'!P39</f>
        <v>0</v>
      </c>
      <c r="Q181" s="244">
        <f>Q156*'YTD PROGRAM SUMMARY'!Q39</f>
        <v>0</v>
      </c>
      <c r="R181" s="244">
        <f>R156*'YTD PROGRAM SUMMARY'!R39</f>
        <v>0</v>
      </c>
      <c r="S181" s="244">
        <f>S156*'YTD PROGRAM SUMMARY'!S39</f>
        <v>0</v>
      </c>
      <c r="T181" s="244">
        <f>T156*'YTD PROGRAM SUMMARY'!T39</f>
        <v>0</v>
      </c>
      <c r="U181" s="244">
        <f>U156*'YTD PROGRAM SUMMARY'!U39</f>
        <v>0</v>
      </c>
      <c r="V181" s="244">
        <f>V156*'YTD PROGRAM SUMMARY'!V39</f>
        <v>0</v>
      </c>
      <c r="W181" s="244">
        <f>W156*'YTD PROGRAM SUMMARY'!W39</f>
        <v>0</v>
      </c>
      <c r="X181" s="244">
        <f>X156*'YTD PROGRAM SUMMARY'!X39</f>
        <v>0</v>
      </c>
      <c r="Y181" s="244">
        <f>Y156*'YTD PROGRAM SUMMARY'!Y39</f>
        <v>0</v>
      </c>
      <c r="Z181" s="244">
        <f>Z156*'YTD PROGRAM SUMMARY'!Z39</f>
        <v>0</v>
      </c>
      <c r="AA181" s="244">
        <f>AA156*'YTD PROGRAM SUMMARY'!AA39</f>
        <v>0</v>
      </c>
    </row>
    <row r="182" spans="1:27" ht="15" hidden="1" thickBot="1" x14ac:dyDescent="0.35">
      <c r="A182" s="107"/>
      <c r="B182" s="268" t="s">
        <v>136</v>
      </c>
      <c r="C182" s="115">
        <f>C175*'YTD PROGRAM SUMMARY'!C39</f>
        <v>0</v>
      </c>
      <c r="D182" s="115">
        <f>D175*'YTD PROGRAM SUMMARY'!D39</f>
        <v>0</v>
      </c>
      <c r="E182" s="115">
        <f>E175*'YTD PROGRAM SUMMARY'!E39</f>
        <v>0</v>
      </c>
      <c r="F182" s="115">
        <f>F175*'YTD PROGRAM SUMMARY'!F39</f>
        <v>0</v>
      </c>
      <c r="G182" s="115">
        <f>G175*'YTD PROGRAM SUMMARY'!G39</f>
        <v>0</v>
      </c>
      <c r="H182" s="115">
        <f>H175*'YTD PROGRAM SUMMARY'!H39</f>
        <v>0</v>
      </c>
      <c r="I182" s="115">
        <f>I175*'YTD PROGRAM SUMMARY'!I39</f>
        <v>17.382598976185967</v>
      </c>
      <c r="J182" s="115">
        <f>J175*'YTD PROGRAM SUMMARY'!J39</f>
        <v>72.111827056704428</v>
      </c>
      <c r="K182" s="115">
        <f>K175*'YTD PROGRAM SUMMARY'!K39</f>
        <v>0</v>
      </c>
      <c r="L182" s="115">
        <f>L175*'YTD PROGRAM SUMMARY'!L39</f>
        <v>0</v>
      </c>
      <c r="M182" s="115">
        <f>M175*'YTD PROGRAM SUMMARY'!M39</f>
        <v>0</v>
      </c>
      <c r="N182" s="115">
        <f>N175*'YTD PROGRAM SUMMARY'!N39</f>
        <v>0</v>
      </c>
      <c r="O182" s="238">
        <f>O175*'YTD PROGRAM SUMMARY'!O39</f>
        <v>0</v>
      </c>
      <c r="P182" s="238">
        <f>P175*'YTD PROGRAM SUMMARY'!P39</f>
        <v>0</v>
      </c>
      <c r="Q182" s="238">
        <f>Q175*'YTD PROGRAM SUMMARY'!Q39</f>
        <v>0</v>
      </c>
      <c r="R182" s="238">
        <f>R175*'YTD PROGRAM SUMMARY'!R39</f>
        <v>0</v>
      </c>
      <c r="S182" s="238">
        <f>S175*'YTD PROGRAM SUMMARY'!S39</f>
        <v>0</v>
      </c>
      <c r="T182" s="238">
        <f>T175*'YTD PROGRAM SUMMARY'!T39</f>
        <v>0</v>
      </c>
      <c r="U182" s="238">
        <f>U175*'YTD PROGRAM SUMMARY'!U39</f>
        <v>0</v>
      </c>
      <c r="V182" s="238">
        <f>V175*'YTD PROGRAM SUMMARY'!V39</f>
        <v>0</v>
      </c>
      <c r="W182" s="238">
        <f>W175*'YTD PROGRAM SUMMARY'!W39</f>
        <v>0</v>
      </c>
      <c r="X182" s="238">
        <f>X175*'YTD PROGRAM SUMMARY'!X39</f>
        <v>0</v>
      </c>
      <c r="Y182" s="238">
        <f>Y175*'YTD PROGRAM SUMMARY'!Y39</f>
        <v>0</v>
      </c>
      <c r="Z182" s="238">
        <f>Z175*'YTD PROGRAM SUMMARY'!Z39</f>
        <v>0</v>
      </c>
      <c r="AA182" s="238">
        <f>AA175*'YTD PROGRAM SUMMARY'!AA39</f>
        <v>0</v>
      </c>
    </row>
    <row r="183" spans="1:27" hidden="1" x14ac:dyDescent="0.3">
      <c r="A183" s="107"/>
      <c r="B183" s="278" t="s">
        <v>137</v>
      </c>
      <c r="C183" s="116">
        <f>IFERROR(C181/C73,0)</f>
        <v>0</v>
      </c>
      <c r="D183" s="116">
        <f t="shared" ref="D183:AA183" si="71">IFERROR(D181/D73,0)</f>
        <v>0</v>
      </c>
      <c r="E183" s="116">
        <f t="shared" si="71"/>
        <v>0</v>
      </c>
      <c r="F183" s="116">
        <f t="shared" si="71"/>
        <v>0</v>
      </c>
      <c r="G183" s="116">
        <f t="shared" si="71"/>
        <v>0</v>
      </c>
      <c r="H183" s="116">
        <f t="shared" si="71"/>
        <v>0</v>
      </c>
      <c r="I183" s="116">
        <f t="shared" si="71"/>
        <v>0.79617506385813885</v>
      </c>
      <c r="J183" s="116">
        <f t="shared" si="71"/>
        <v>0.6776674106177748</v>
      </c>
      <c r="K183" s="116">
        <f t="shared" si="71"/>
        <v>0</v>
      </c>
      <c r="L183" s="116">
        <f t="shared" si="71"/>
        <v>0</v>
      </c>
      <c r="M183" s="116">
        <f t="shared" si="71"/>
        <v>0</v>
      </c>
      <c r="N183" s="116">
        <f t="shared" si="71"/>
        <v>0</v>
      </c>
      <c r="O183" s="239">
        <f t="shared" si="71"/>
        <v>0</v>
      </c>
      <c r="P183" s="239">
        <f t="shared" si="71"/>
        <v>0</v>
      </c>
      <c r="Q183" s="239">
        <f t="shared" si="71"/>
        <v>0</v>
      </c>
      <c r="R183" s="239">
        <f t="shared" si="71"/>
        <v>0</v>
      </c>
      <c r="S183" s="239">
        <f t="shared" si="71"/>
        <v>0</v>
      </c>
      <c r="T183" s="239">
        <f t="shared" si="71"/>
        <v>0</v>
      </c>
      <c r="U183" s="239">
        <f t="shared" si="71"/>
        <v>0</v>
      </c>
      <c r="V183" s="239">
        <f t="shared" si="71"/>
        <v>0</v>
      </c>
      <c r="W183" s="239">
        <f t="shared" si="71"/>
        <v>0</v>
      </c>
      <c r="X183" s="239">
        <f t="shared" si="71"/>
        <v>0</v>
      </c>
      <c r="Y183" s="239">
        <f t="shared" si="71"/>
        <v>0</v>
      </c>
      <c r="Z183" s="239">
        <f t="shared" si="71"/>
        <v>0</v>
      </c>
      <c r="AA183" s="239">
        <f t="shared" si="71"/>
        <v>0</v>
      </c>
    </row>
    <row r="184" spans="1:27" ht="15" hidden="1" thickBot="1" x14ac:dyDescent="0.35">
      <c r="A184" s="107"/>
      <c r="B184" s="268" t="s">
        <v>138</v>
      </c>
      <c r="C184" s="117">
        <f>IFERROR(C182/C73,0)</f>
        <v>0</v>
      </c>
      <c r="D184" s="117">
        <f t="shared" ref="D184:AA184" si="72">IFERROR(D182/D73,0)</f>
        <v>0</v>
      </c>
      <c r="E184" s="117">
        <f t="shared" si="72"/>
        <v>0</v>
      </c>
      <c r="F184" s="117">
        <f t="shared" si="72"/>
        <v>0</v>
      </c>
      <c r="G184" s="117">
        <f t="shared" si="72"/>
        <v>0</v>
      </c>
      <c r="H184" s="117">
        <f t="shared" si="72"/>
        <v>0</v>
      </c>
      <c r="I184" s="117">
        <f t="shared" si="72"/>
        <v>0.13424330494951819</v>
      </c>
      <c r="J184" s="117">
        <f t="shared" si="72"/>
        <v>0.11901356745203934</v>
      </c>
      <c r="K184" s="117">
        <f t="shared" si="72"/>
        <v>0</v>
      </c>
      <c r="L184" s="117">
        <f t="shared" si="72"/>
        <v>0</v>
      </c>
      <c r="M184" s="117">
        <f t="shared" si="72"/>
        <v>0</v>
      </c>
      <c r="N184" s="117">
        <f t="shared" si="72"/>
        <v>0</v>
      </c>
      <c r="O184" s="240">
        <f t="shared" si="72"/>
        <v>0</v>
      </c>
      <c r="P184" s="240">
        <f t="shared" si="72"/>
        <v>0</v>
      </c>
      <c r="Q184" s="240">
        <f t="shared" si="72"/>
        <v>0</v>
      </c>
      <c r="R184" s="240">
        <f t="shared" si="72"/>
        <v>0</v>
      </c>
      <c r="S184" s="240">
        <f t="shared" si="72"/>
        <v>0</v>
      </c>
      <c r="T184" s="240">
        <f t="shared" si="72"/>
        <v>0</v>
      </c>
      <c r="U184" s="240">
        <f t="shared" si="72"/>
        <v>0</v>
      </c>
      <c r="V184" s="240">
        <f t="shared" si="72"/>
        <v>0</v>
      </c>
      <c r="W184" s="240">
        <f t="shared" si="72"/>
        <v>0</v>
      </c>
      <c r="X184" s="240">
        <f t="shared" si="72"/>
        <v>0</v>
      </c>
      <c r="Y184" s="240">
        <f t="shared" si="72"/>
        <v>0</v>
      </c>
      <c r="Z184" s="240">
        <f t="shared" si="72"/>
        <v>0</v>
      </c>
      <c r="AA184" s="240">
        <f t="shared" si="72"/>
        <v>0</v>
      </c>
    </row>
    <row r="185" spans="1:27" ht="15" hidden="1" thickBot="1" x14ac:dyDescent="0.35">
      <c r="A185" s="107"/>
      <c r="B185" s="288" t="s">
        <v>139</v>
      </c>
      <c r="C185" s="119">
        <f>C183+C184</f>
        <v>0</v>
      </c>
      <c r="D185" s="119">
        <f t="shared" ref="D185:AA185" si="73">D183+D184</f>
        <v>0</v>
      </c>
      <c r="E185" s="120">
        <f t="shared" si="73"/>
        <v>0</v>
      </c>
      <c r="F185" s="120">
        <f t="shared" si="73"/>
        <v>0</v>
      </c>
      <c r="G185" s="120">
        <f t="shared" si="73"/>
        <v>0</v>
      </c>
      <c r="H185" s="120">
        <f t="shared" si="73"/>
        <v>0</v>
      </c>
      <c r="I185" s="120">
        <f t="shared" si="73"/>
        <v>0.93041836880765705</v>
      </c>
      <c r="J185" s="120">
        <f t="shared" si="73"/>
        <v>0.79668097806981408</v>
      </c>
      <c r="K185" s="120">
        <f t="shared" si="73"/>
        <v>0</v>
      </c>
      <c r="L185" s="120">
        <f t="shared" si="73"/>
        <v>0</v>
      </c>
      <c r="M185" s="120">
        <f t="shared" si="73"/>
        <v>0</v>
      </c>
      <c r="N185" s="120">
        <f t="shared" si="73"/>
        <v>0</v>
      </c>
      <c r="O185" s="241">
        <f t="shared" si="73"/>
        <v>0</v>
      </c>
      <c r="P185" s="241">
        <f t="shared" si="73"/>
        <v>0</v>
      </c>
      <c r="Q185" s="242">
        <f t="shared" si="73"/>
        <v>0</v>
      </c>
      <c r="R185" s="242">
        <f t="shared" si="73"/>
        <v>0</v>
      </c>
      <c r="S185" s="242">
        <f t="shared" si="73"/>
        <v>0</v>
      </c>
      <c r="T185" s="242">
        <f t="shared" si="73"/>
        <v>0</v>
      </c>
      <c r="U185" s="242">
        <f t="shared" si="73"/>
        <v>0</v>
      </c>
      <c r="V185" s="242">
        <f t="shared" si="73"/>
        <v>0</v>
      </c>
      <c r="W185" s="242">
        <f t="shared" si="73"/>
        <v>0</v>
      </c>
      <c r="X185" s="242">
        <f t="shared" si="73"/>
        <v>0</v>
      </c>
      <c r="Y185" s="243">
        <f t="shared" si="73"/>
        <v>0</v>
      </c>
      <c r="Z185" s="243">
        <f t="shared" si="73"/>
        <v>0</v>
      </c>
      <c r="AA185" s="241">
        <f t="shared" si="73"/>
        <v>0</v>
      </c>
    </row>
    <row r="186" spans="1:27" ht="15" hidden="1" thickBot="1" x14ac:dyDescent="0.35">
      <c r="A186" s="107"/>
      <c r="B186" s="107"/>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row>
    <row r="187" spans="1:27" ht="15" hidden="1" thickBot="1" x14ac:dyDescent="0.35">
      <c r="A187" s="107"/>
      <c r="B187" s="287" t="s">
        <v>37</v>
      </c>
      <c r="C187" s="158">
        <f>C$4</f>
        <v>44197</v>
      </c>
      <c r="D187" s="158">
        <f t="shared" ref="D187:AA187" si="74">D$4</f>
        <v>44228</v>
      </c>
      <c r="E187" s="158">
        <f t="shared" si="74"/>
        <v>44256</v>
      </c>
      <c r="F187" s="158">
        <f t="shared" si="74"/>
        <v>44287</v>
      </c>
      <c r="G187" s="158">
        <f t="shared" si="74"/>
        <v>44317</v>
      </c>
      <c r="H187" s="158">
        <f t="shared" si="74"/>
        <v>44348</v>
      </c>
      <c r="I187" s="158">
        <f t="shared" si="74"/>
        <v>44378</v>
      </c>
      <c r="J187" s="158">
        <f t="shared" si="74"/>
        <v>44409</v>
      </c>
      <c r="K187" s="158">
        <f t="shared" si="74"/>
        <v>44440</v>
      </c>
      <c r="L187" s="158">
        <f t="shared" si="74"/>
        <v>44470</v>
      </c>
      <c r="M187" s="158">
        <f t="shared" si="74"/>
        <v>44501</v>
      </c>
      <c r="N187" s="158">
        <f t="shared" si="74"/>
        <v>44531</v>
      </c>
      <c r="O187" s="158">
        <f t="shared" si="74"/>
        <v>44562</v>
      </c>
      <c r="P187" s="158">
        <f t="shared" si="74"/>
        <v>44593</v>
      </c>
      <c r="Q187" s="158">
        <f t="shared" si="74"/>
        <v>44621</v>
      </c>
      <c r="R187" s="158">
        <f t="shared" si="74"/>
        <v>44652</v>
      </c>
      <c r="S187" s="158">
        <f t="shared" si="74"/>
        <v>44682</v>
      </c>
      <c r="T187" s="158">
        <f t="shared" si="74"/>
        <v>44713</v>
      </c>
      <c r="U187" s="158">
        <f t="shared" si="74"/>
        <v>44743</v>
      </c>
      <c r="V187" s="158">
        <f t="shared" si="74"/>
        <v>44774</v>
      </c>
      <c r="W187" s="158">
        <f t="shared" si="74"/>
        <v>44805</v>
      </c>
      <c r="X187" s="158">
        <f t="shared" si="74"/>
        <v>44835</v>
      </c>
      <c r="Y187" s="158">
        <f t="shared" si="74"/>
        <v>44866</v>
      </c>
      <c r="Z187" s="158">
        <f t="shared" si="74"/>
        <v>44896</v>
      </c>
      <c r="AA187" s="158">
        <f t="shared" si="74"/>
        <v>44927</v>
      </c>
    </row>
    <row r="188" spans="1:27" hidden="1" x14ac:dyDescent="0.3">
      <c r="A188" s="107"/>
      <c r="B188" s="278" t="s">
        <v>140</v>
      </c>
      <c r="C188" s="122">
        <f>C156*'YTD PROGRAM SUMMARY'!C40</f>
        <v>0</v>
      </c>
      <c r="D188" s="122">
        <f>D156*'YTD PROGRAM SUMMARY'!D40</f>
        <v>0</v>
      </c>
      <c r="E188" s="122">
        <f>E156*'YTD PROGRAM SUMMARY'!E40</f>
        <v>0</v>
      </c>
      <c r="F188" s="122">
        <f>F156*'YTD PROGRAM SUMMARY'!F40</f>
        <v>0</v>
      </c>
      <c r="G188" s="122">
        <f>G156*'YTD PROGRAM SUMMARY'!G40</f>
        <v>0</v>
      </c>
      <c r="H188" s="122">
        <f>H156*'YTD PROGRAM SUMMARY'!H40</f>
        <v>0</v>
      </c>
      <c r="I188" s="122">
        <f>I156*'YTD PROGRAM SUMMARY'!I40</f>
        <v>7.7092696682155868</v>
      </c>
      <c r="J188" s="122">
        <f>J156*'YTD PROGRAM SUMMARY'!J40</f>
        <v>104.79154358896704</v>
      </c>
      <c r="K188" s="122">
        <f>K156*'YTD PROGRAM SUMMARY'!K40</f>
        <v>0</v>
      </c>
      <c r="L188" s="122">
        <f>L156*'YTD PROGRAM SUMMARY'!L40</f>
        <v>0</v>
      </c>
      <c r="M188" s="122">
        <f>M156*'YTD PROGRAM SUMMARY'!M40</f>
        <v>0</v>
      </c>
      <c r="N188" s="122">
        <f>N156*'YTD PROGRAM SUMMARY'!N40</f>
        <v>0</v>
      </c>
      <c r="O188" s="244">
        <f>O156*'YTD PROGRAM SUMMARY'!O40</f>
        <v>0</v>
      </c>
      <c r="P188" s="244">
        <f>P156*'YTD PROGRAM SUMMARY'!P40</f>
        <v>0</v>
      </c>
      <c r="Q188" s="244">
        <f>Q156*'YTD PROGRAM SUMMARY'!Q40</f>
        <v>0</v>
      </c>
      <c r="R188" s="244">
        <f>R156*'YTD PROGRAM SUMMARY'!R40</f>
        <v>0</v>
      </c>
      <c r="S188" s="244">
        <f>S156*'YTD PROGRAM SUMMARY'!S40</f>
        <v>0</v>
      </c>
      <c r="T188" s="244">
        <f>T156*'YTD PROGRAM SUMMARY'!T40</f>
        <v>0</v>
      </c>
      <c r="U188" s="244">
        <f>U156*'YTD PROGRAM SUMMARY'!U40</f>
        <v>0</v>
      </c>
      <c r="V188" s="244">
        <f>V156*'YTD PROGRAM SUMMARY'!V40</f>
        <v>0</v>
      </c>
      <c r="W188" s="244">
        <f>W156*'YTD PROGRAM SUMMARY'!W40</f>
        <v>0</v>
      </c>
      <c r="X188" s="244">
        <f>X156*'YTD PROGRAM SUMMARY'!X40</f>
        <v>0</v>
      </c>
      <c r="Y188" s="244">
        <f>Y156*'YTD PROGRAM SUMMARY'!Y40</f>
        <v>0</v>
      </c>
      <c r="Z188" s="244">
        <f>Z156*'YTD PROGRAM SUMMARY'!Z40</f>
        <v>0</v>
      </c>
      <c r="AA188" s="244">
        <f>AA156*'YTD PROGRAM SUMMARY'!AA40</f>
        <v>0</v>
      </c>
    </row>
    <row r="189" spans="1:27" ht="15" hidden="1" thickBot="1" x14ac:dyDescent="0.35">
      <c r="A189" s="107"/>
      <c r="B189" s="268" t="s">
        <v>141</v>
      </c>
      <c r="C189" s="115">
        <f>C175*'YTD PROGRAM SUMMARY'!C40</f>
        <v>0</v>
      </c>
      <c r="D189" s="115">
        <f>D175*'YTD PROGRAM SUMMARY'!D40</f>
        <v>0</v>
      </c>
      <c r="E189" s="115">
        <f>E175*'YTD PROGRAM SUMMARY'!E40</f>
        <v>0</v>
      </c>
      <c r="F189" s="115">
        <f>F175*'YTD PROGRAM SUMMARY'!F40</f>
        <v>0</v>
      </c>
      <c r="G189" s="115">
        <f>G175*'YTD PROGRAM SUMMARY'!G40</f>
        <v>0</v>
      </c>
      <c r="H189" s="115">
        <f>H175*'YTD PROGRAM SUMMARY'!H40</f>
        <v>0</v>
      </c>
      <c r="I189" s="115">
        <f>I175*'YTD PROGRAM SUMMARY'!I40</f>
        <v>1.2998621609590324</v>
      </c>
      <c r="J189" s="115">
        <f>J175*'YTD PROGRAM SUMMARY'!J40</f>
        <v>18.403740899919452</v>
      </c>
      <c r="K189" s="115">
        <f>K175*'YTD PROGRAM SUMMARY'!K40</f>
        <v>0</v>
      </c>
      <c r="L189" s="115">
        <f>L175*'YTD PROGRAM SUMMARY'!L40</f>
        <v>0</v>
      </c>
      <c r="M189" s="115">
        <f>M175*'YTD PROGRAM SUMMARY'!M40</f>
        <v>0</v>
      </c>
      <c r="N189" s="115">
        <f>N175*'YTD PROGRAM SUMMARY'!N40</f>
        <v>0</v>
      </c>
      <c r="O189" s="238">
        <f>O175*'YTD PROGRAM SUMMARY'!O40</f>
        <v>0</v>
      </c>
      <c r="P189" s="238">
        <f>P175*'YTD PROGRAM SUMMARY'!P40</f>
        <v>0</v>
      </c>
      <c r="Q189" s="238">
        <f>Q175*'YTD PROGRAM SUMMARY'!Q40</f>
        <v>0</v>
      </c>
      <c r="R189" s="238">
        <f>R175*'YTD PROGRAM SUMMARY'!R40</f>
        <v>0</v>
      </c>
      <c r="S189" s="238">
        <f>S175*'YTD PROGRAM SUMMARY'!S40</f>
        <v>0</v>
      </c>
      <c r="T189" s="238">
        <f>T175*'YTD PROGRAM SUMMARY'!T40</f>
        <v>0</v>
      </c>
      <c r="U189" s="238">
        <f>U175*'YTD PROGRAM SUMMARY'!U40</f>
        <v>0</v>
      </c>
      <c r="V189" s="238">
        <f>V175*'YTD PROGRAM SUMMARY'!V40</f>
        <v>0</v>
      </c>
      <c r="W189" s="238">
        <f>W175*'YTD PROGRAM SUMMARY'!W40</f>
        <v>0</v>
      </c>
      <c r="X189" s="238">
        <f>X175*'YTD PROGRAM SUMMARY'!X40</f>
        <v>0</v>
      </c>
      <c r="Y189" s="238">
        <f>Y175*'YTD PROGRAM SUMMARY'!Y40</f>
        <v>0</v>
      </c>
      <c r="Z189" s="238">
        <f>Z175*'YTD PROGRAM SUMMARY'!Z40</f>
        <v>0</v>
      </c>
      <c r="AA189" s="238">
        <f>AA175*'YTD PROGRAM SUMMARY'!AA40</f>
        <v>0</v>
      </c>
    </row>
    <row r="190" spans="1:27" hidden="1" x14ac:dyDescent="0.3">
      <c r="A190" s="107"/>
      <c r="B190" s="278" t="s">
        <v>142</v>
      </c>
      <c r="C190" s="116">
        <f>IFERROR(C188/C73,0)</f>
        <v>0</v>
      </c>
      <c r="D190" s="116">
        <f t="shared" ref="D190:AA190" si="75">IFERROR(D188/D73,0)</f>
        <v>0</v>
      </c>
      <c r="E190" s="116">
        <f t="shared" si="75"/>
        <v>0</v>
      </c>
      <c r="F190" s="116">
        <f t="shared" si="75"/>
        <v>0</v>
      </c>
      <c r="G190" s="116">
        <f t="shared" si="75"/>
        <v>0</v>
      </c>
      <c r="H190" s="116">
        <f t="shared" si="75"/>
        <v>0</v>
      </c>
      <c r="I190" s="116">
        <f t="shared" si="75"/>
        <v>5.9537577805606964E-2</v>
      </c>
      <c r="J190" s="116">
        <f t="shared" si="75"/>
        <v>0.17294826591374418</v>
      </c>
      <c r="K190" s="116">
        <f t="shared" si="75"/>
        <v>0</v>
      </c>
      <c r="L190" s="116">
        <f t="shared" si="75"/>
        <v>0</v>
      </c>
      <c r="M190" s="116">
        <f t="shared" si="75"/>
        <v>0</v>
      </c>
      <c r="N190" s="116">
        <f t="shared" si="75"/>
        <v>0</v>
      </c>
      <c r="O190" s="239">
        <f t="shared" si="75"/>
        <v>0</v>
      </c>
      <c r="P190" s="239">
        <f t="shared" si="75"/>
        <v>0</v>
      </c>
      <c r="Q190" s="239">
        <f t="shared" si="75"/>
        <v>0</v>
      </c>
      <c r="R190" s="239">
        <f t="shared" si="75"/>
        <v>0</v>
      </c>
      <c r="S190" s="239">
        <f t="shared" si="75"/>
        <v>0</v>
      </c>
      <c r="T190" s="239">
        <f t="shared" si="75"/>
        <v>0</v>
      </c>
      <c r="U190" s="239">
        <f t="shared" si="75"/>
        <v>0</v>
      </c>
      <c r="V190" s="239">
        <f t="shared" si="75"/>
        <v>0</v>
      </c>
      <c r="W190" s="239">
        <f t="shared" si="75"/>
        <v>0</v>
      </c>
      <c r="X190" s="239">
        <f t="shared" si="75"/>
        <v>0</v>
      </c>
      <c r="Y190" s="239">
        <f t="shared" si="75"/>
        <v>0</v>
      </c>
      <c r="Z190" s="239">
        <f t="shared" si="75"/>
        <v>0</v>
      </c>
      <c r="AA190" s="239">
        <f t="shared" si="75"/>
        <v>0</v>
      </c>
    </row>
    <row r="191" spans="1:27" ht="15" hidden="1" thickBot="1" x14ac:dyDescent="0.35">
      <c r="A191" s="107"/>
      <c r="B191" s="268" t="s">
        <v>143</v>
      </c>
      <c r="C191" s="117">
        <f>IFERROR(C189/C73,0)</f>
        <v>0</v>
      </c>
      <c r="D191" s="117">
        <f t="shared" ref="D191:AA191" si="76">IFERROR(D189/D73,0)</f>
        <v>0</v>
      </c>
      <c r="E191" s="117">
        <f t="shared" si="76"/>
        <v>0</v>
      </c>
      <c r="F191" s="117">
        <f t="shared" si="76"/>
        <v>0</v>
      </c>
      <c r="G191" s="117">
        <f t="shared" si="76"/>
        <v>0</v>
      </c>
      <c r="H191" s="117">
        <f t="shared" si="76"/>
        <v>0</v>
      </c>
      <c r="I191" s="117">
        <f t="shared" si="76"/>
        <v>1.0038648001085672E-2</v>
      </c>
      <c r="J191" s="117">
        <f t="shared" si="76"/>
        <v>3.0373587084960445E-2</v>
      </c>
      <c r="K191" s="117">
        <f t="shared" si="76"/>
        <v>0</v>
      </c>
      <c r="L191" s="117">
        <f t="shared" si="76"/>
        <v>0</v>
      </c>
      <c r="M191" s="117">
        <f t="shared" si="76"/>
        <v>0</v>
      </c>
      <c r="N191" s="117">
        <f t="shared" si="76"/>
        <v>0</v>
      </c>
      <c r="O191" s="240">
        <f t="shared" si="76"/>
        <v>0</v>
      </c>
      <c r="P191" s="240">
        <f t="shared" si="76"/>
        <v>0</v>
      </c>
      <c r="Q191" s="240">
        <f t="shared" si="76"/>
        <v>0</v>
      </c>
      <c r="R191" s="240">
        <f t="shared" si="76"/>
        <v>0</v>
      </c>
      <c r="S191" s="240">
        <f t="shared" si="76"/>
        <v>0</v>
      </c>
      <c r="T191" s="240">
        <f t="shared" si="76"/>
        <v>0</v>
      </c>
      <c r="U191" s="240">
        <f t="shared" si="76"/>
        <v>0</v>
      </c>
      <c r="V191" s="240">
        <f t="shared" si="76"/>
        <v>0</v>
      </c>
      <c r="W191" s="240">
        <f t="shared" si="76"/>
        <v>0</v>
      </c>
      <c r="X191" s="240">
        <f t="shared" si="76"/>
        <v>0</v>
      </c>
      <c r="Y191" s="240">
        <f t="shared" si="76"/>
        <v>0</v>
      </c>
      <c r="Z191" s="240">
        <f t="shared" si="76"/>
        <v>0</v>
      </c>
      <c r="AA191" s="240">
        <f t="shared" si="76"/>
        <v>0</v>
      </c>
    </row>
    <row r="192" spans="1:27" ht="15" hidden="1" thickBot="1" x14ac:dyDescent="0.35">
      <c r="A192" s="107"/>
      <c r="B192" s="288" t="s">
        <v>144</v>
      </c>
      <c r="C192" s="119">
        <f>C190+C191</f>
        <v>0</v>
      </c>
      <c r="D192" s="119">
        <f t="shared" ref="D192:AA192" si="77">D190+D191</f>
        <v>0</v>
      </c>
      <c r="E192" s="120">
        <f t="shared" si="77"/>
        <v>0</v>
      </c>
      <c r="F192" s="120">
        <f t="shared" si="77"/>
        <v>0</v>
      </c>
      <c r="G192" s="120">
        <f t="shared" si="77"/>
        <v>0</v>
      </c>
      <c r="H192" s="120">
        <f t="shared" si="77"/>
        <v>0</v>
      </c>
      <c r="I192" s="120">
        <f t="shared" si="77"/>
        <v>6.9576225806692635E-2</v>
      </c>
      <c r="J192" s="120">
        <f t="shared" si="77"/>
        <v>0.20332185299870462</v>
      </c>
      <c r="K192" s="120">
        <f t="shared" si="77"/>
        <v>0</v>
      </c>
      <c r="L192" s="120">
        <f t="shared" si="77"/>
        <v>0</v>
      </c>
      <c r="M192" s="120">
        <f t="shared" si="77"/>
        <v>0</v>
      </c>
      <c r="N192" s="120">
        <f t="shared" si="77"/>
        <v>0</v>
      </c>
      <c r="O192" s="241">
        <f t="shared" si="77"/>
        <v>0</v>
      </c>
      <c r="P192" s="241">
        <f t="shared" si="77"/>
        <v>0</v>
      </c>
      <c r="Q192" s="242">
        <f t="shared" si="77"/>
        <v>0</v>
      </c>
      <c r="R192" s="242">
        <f t="shared" si="77"/>
        <v>0</v>
      </c>
      <c r="S192" s="242">
        <f t="shared" si="77"/>
        <v>0</v>
      </c>
      <c r="T192" s="242">
        <f t="shared" si="77"/>
        <v>0</v>
      </c>
      <c r="U192" s="242">
        <f t="shared" si="77"/>
        <v>0</v>
      </c>
      <c r="V192" s="242">
        <f t="shared" si="77"/>
        <v>0</v>
      </c>
      <c r="W192" s="242">
        <f t="shared" si="77"/>
        <v>0</v>
      </c>
      <c r="X192" s="242">
        <f t="shared" si="77"/>
        <v>0</v>
      </c>
      <c r="Y192" s="243">
        <f t="shared" si="77"/>
        <v>0</v>
      </c>
      <c r="Z192" s="243">
        <f t="shared" si="77"/>
        <v>0</v>
      </c>
      <c r="AA192" s="241">
        <f t="shared" si="77"/>
        <v>0</v>
      </c>
    </row>
    <row r="193" spans="1:27" hidden="1" x14ac:dyDescent="0.3">
      <c r="A193" s="107"/>
      <c r="B193" s="107" t="s">
        <v>145</v>
      </c>
      <c r="C193" s="123">
        <f>C185+C192</f>
        <v>0</v>
      </c>
      <c r="D193" s="123">
        <f t="shared" ref="D193:AA193" si="78">D185+D192</f>
        <v>0</v>
      </c>
      <c r="E193" s="123">
        <f t="shared" si="78"/>
        <v>0</v>
      </c>
      <c r="F193" s="123">
        <f t="shared" si="78"/>
        <v>0</v>
      </c>
      <c r="G193" s="123">
        <f t="shared" si="78"/>
        <v>0</v>
      </c>
      <c r="H193" s="123">
        <f t="shared" si="78"/>
        <v>0</v>
      </c>
      <c r="I193" s="123">
        <f t="shared" si="78"/>
        <v>0.9999945946143497</v>
      </c>
      <c r="J193" s="123">
        <f t="shared" si="78"/>
        <v>1.0000028310685187</v>
      </c>
      <c r="K193" s="123">
        <f t="shared" si="78"/>
        <v>0</v>
      </c>
      <c r="L193" s="123">
        <f t="shared" si="78"/>
        <v>0</v>
      </c>
      <c r="M193" s="123">
        <f t="shared" si="78"/>
        <v>0</v>
      </c>
      <c r="N193" s="123">
        <f t="shared" si="78"/>
        <v>0</v>
      </c>
      <c r="O193" s="245">
        <f t="shared" si="78"/>
        <v>0</v>
      </c>
      <c r="P193" s="245">
        <f t="shared" si="78"/>
        <v>0</v>
      </c>
      <c r="Q193" s="245">
        <f t="shared" si="78"/>
        <v>0</v>
      </c>
      <c r="R193" s="245">
        <f t="shared" si="78"/>
        <v>0</v>
      </c>
      <c r="S193" s="245">
        <f t="shared" si="78"/>
        <v>0</v>
      </c>
      <c r="T193" s="245">
        <f t="shared" si="78"/>
        <v>0</v>
      </c>
      <c r="U193" s="245">
        <f t="shared" si="78"/>
        <v>0</v>
      </c>
      <c r="V193" s="245">
        <f t="shared" si="78"/>
        <v>0</v>
      </c>
      <c r="W193" s="245">
        <f t="shared" si="78"/>
        <v>0</v>
      </c>
      <c r="X193" s="245">
        <f t="shared" si="78"/>
        <v>0</v>
      </c>
      <c r="Y193" s="245">
        <f t="shared" si="78"/>
        <v>0</v>
      </c>
      <c r="Z193" s="245">
        <f t="shared" si="78"/>
        <v>0</v>
      </c>
      <c r="AA193" s="245">
        <f t="shared" si="78"/>
        <v>0</v>
      </c>
    </row>
    <row r="194" spans="1:27" hidden="1" x14ac:dyDescent="0.3">
      <c r="A194" s="107"/>
      <c r="B194" s="107"/>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row>
    <row r="195" spans="1:27" s="114" customFormat="1" hidden="1" x14ac:dyDescent="0.3">
      <c r="A195" s="107"/>
      <c r="B195" s="107" t="s">
        <v>146</v>
      </c>
      <c r="C195" s="124">
        <f t="shared" ref="C195" si="79">SUM(C181:C182)</f>
        <v>0</v>
      </c>
      <c r="D195" s="124">
        <f t="shared" ref="D195:AA195" si="80">SUM(D181:D182)</f>
        <v>0</v>
      </c>
      <c r="E195" s="125">
        <f t="shared" si="80"/>
        <v>0</v>
      </c>
      <c r="F195" s="125">
        <f t="shared" si="80"/>
        <v>0</v>
      </c>
      <c r="G195" s="125">
        <f t="shared" si="80"/>
        <v>0</v>
      </c>
      <c r="H195" s="125">
        <f t="shared" si="80"/>
        <v>0</v>
      </c>
      <c r="I195" s="125">
        <f t="shared" si="80"/>
        <v>120.47594769171124</v>
      </c>
      <c r="J195" s="125">
        <f t="shared" si="80"/>
        <v>482.71908942724616</v>
      </c>
      <c r="K195" s="125">
        <f t="shared" si="80"/>
        <v>0</v>
      </c>
      <c r="L195" s="125">
        <f t="shared" si="80"/>
        <v>0</v>
      </c>
      <c r="M195" s="126">
        <f t="shared" si="80"/>
        <v>0</v>
      </c>
      <c r="N195" s="126">
        <f t="shared" si="80"/>
        <v>0</v>
      </c>
      <c r="O195" s="251">
        <f t="shared" si="80"/>
        <v>0</v>
      </c>
      <c r="P195" s="251">
        <f t="shared" si="80"/>
        <v>0</v>
      </c>
      <c r="Q195" s="252">
        <f t="shared" si="80"/>
        <v>0</v>
      </c>
      <c r="R195" s="252">
        <f t="shared" si="80"/>
        <v>0</v>
      </c>
      <c r="S195" s="252">
        <f t="shared" si="80"/>
        <v>0</v>
      </c>
      <c r="T195" s="252">
        <f t="shared" si="80"/>
        <v>0</v>
      </c>
      <c r="U195" s="252">
        <f t="shared" si="80"/>
        <v>0</v>
      </c>
      <c r="V195" s="252">
        <f t="shared" si="80"/>
        <v>0</v>
      </c>
      <c r="W195" s="252">
        <f t="shared" si="80"/>
        <v>0</v>
      </c>
      <c r="X195" s="252">
        <f t="shared" si="80"/>
        <v>0</v>
      </c>
      <c r="Y195" s="253">
        <f t="shared" si="80"/>
        <v>0</v>
      </c>
      <c r="Z195" s="253">
        <f t="shared" si="80"/>
        <v>0</v>
      </c>
      <c r="AA195" s="251">
        <f t="shared" si="80"/>
        <v>0</v>
      </c>
    </row>
    <row r="196" spans="1:27" s="114" customFormat="1" hidden="1" x14ac:dyDescent="0.3">
      <c r="A196" s="107"/>
      <c r="B196" s="107" t="s">
        <v>147</v>
      </c>
      <c r="C196" s="124">
        <f t="shared" ref="C196" si="81">SUM(C188:C189)</f>
        <v>0</v>
      </c>
      <c r="D196" s="124">
        <f t="shared" ref="D196:AA196" si="82">SUM(D188:D189)</f>
        <v>0</v>
      </c>
      <c r="E196" s="125">
        <f t="shared" si="82"/>
        <v>0</v>
      </c>
      <c r="F196" s="125">
        <f t="shared" si="82"/>
        <v>0</v>
      </c>
      <c r="G196" s="125">
        <f t="shared" si="82"/>
        <v>0</v>
      </c>
      <c r="H196" s="125">
        <f t="shared" si="82"/>
        <v>0</v>
      </c>
      <c r="I196" s="125">
        <f t="shared" si="82"/>
        <v>9.0091318291746187</v>
      </c>
      <c r="J196" s="125">
        <f t="shared" si="82"/>
        <v>123.1952844888865</v>
      </c>
      <c r="K196" s="125">
        <f t="shared" si="82"/>
        <v>0</v>
      </c>
      <c r="L196" s="125">
        <f t="shared" si="82"/>
        <v>0</v>
      </c>
      <c r="M196" s="126">
        <f t="shared" si="82"/>
        <v>0</v>
      </c>
      <c r="N196" s="126">
        <f t="shared" si="82"/>
        <v>0</v>
      </c>
      <c r="O196" s="251">
        <f t="shared" si="82"/>
        <v>0</v>
      </c>
      <c r="P196" s="251">
        <f t="shared" si="82"/>
        <v>0</v>
      </c>
      <c r="Q196" s="252">
        <f t="shared" si="82"/>
        <v>0</v>
      </c>
      <c r="R196" s="252">
        <f t="shared" si="82"/>
        <v>0</v>
      </c>
      <c r="S196" s="252">
        <f t="shared" si="82"/>
        <v>0</v>
      </c>
      <c r="T196" s="252">
        <f t="shared" si="82"/>
        <v>0</v>
      </c>
      <c r="U196" s="252">
        <f t="shared" si="82"/>
        <v>0</v>
      </c>
      <c r="V196" s="252">
        <f t="shared" si="82"/>
        <v>0</v>
      </c>
      <c r="W196" s="252">
        <f t="shared" si="82"/>
        <v>0</v>
      </c>
      <c r="X196" s="252">
        <f t="shared" si="82"/>
        <v>0</v>
      </c>
      <c r="Y196" s="253">
        <f t="shared" si="82"/>
        <v>0</v>
      </c>
      <c r="Z196" s="253">
        <f t="shared" si="82"/>
        <v>0</v>
      </c>
      <c r="AA196" s="251">
        <f t="shared" si="82"/>
        <v>0</v>
      </c>
    </row>
    <row r="197" spans="1:27" s="114" customFormat="1" hidden="1" x14ac:dyDescent="0.3">
      <c r="A197" s="107"/>
      <c r="B197" s="107" t="s">
        <v>134</v>
      </c>
      <c r="C197" s="127">
        <f t="shared" ref="C197" si="83">SUM(C195:C196)</f>
        <v>0</v>
      </c>
      <c r="D197" s="127">
        <f t="shared" ref="D197:AA197" si="84">SUM(D195:D196)</f>
        <v>0</v>
      </c>
      <c r="E197" s="127">
        <f t="shared" si="84"/>
        <v>0</v>
      </c>
      <c r="F197" s="127">
        <f t="shared" si="84"/>
        <v>0</v>
      </c>
      <c r="G197" s="127">
        <f t="shared" si="84"/>
        <v>0</v>
      </c>
      <c r="H197" s="127">
        <f t="shared" si="84"/>
        <v>0</v>
      </c>
      <c r="I197" s="127">
        <f t="shared" si="84"/>
        <v>129.48507952088585</v>
      </c>
      <c r="J197" s="127">
        <f t="shared" si="84"/>
        <v>605.91437391613272</v>
      </c>
      <c r="K197" s="127">
        <f t="shared" si="84"/>
        <v>0</v>
      </c>
      <c r="L197" s="127">
        <f t="shared" si="84"/>
        <v>0</v>
      </c>
      <c r="M197" s="128">
        <f t="shared" si="84"/>
        <v>0</v>
      </c>
      <c r="N197" s="128">
        <f t="shared" si="84"/>
        <v>0</v>
      </c>
      <c r="O197" s="254">
        <f t="shared" si="84"/>
        <v>0</v>
      </c>
      <c r="P197" s="254">
        <f t="shared" si="84"/>
        <v>0</v>
      </c>
      <c r="Q197" s="254">
        <f t="shared" si="84"/>
        <v>0</v>
      </c>
      <c r="R197" s="254">
        <f t="shared" si="84"/>
        <v>0</v>
      </c>
      <c r="S197" s="254">
        <f t="shared" si="84"/>
        <v>0</v>
      </c>
      <c r="T197" s="254">
        <f t="shared" si="84"/>
        <v>0</v>
      </c>
      <c r="U197" s="254">
        <f t="shared" si="84"/>
        <v>0</v>
      </c>
      <c r="V197" s="254">
        <f t="shared" si="84"/>
        <v>0</v>
      </c>
      <c r="W197" s="254">
        <f t="shared" si="84"/>
        <v>0</v>
      </c>
      <c r="X197" s="254">
        <f t="shared" si="84"/>
        <v>0</v>
      </c>
      <c r="Y197" s="255">
        <f t="shared" si="84"/>
        <v>0</v>
      </c>
      <c r="Z197" s="255">
        <f t="shared" si="84"/>
        <v>0</v>
      </c>
      <c r="AA197" s="254">
        <f t="shared" si="84"/>
        <v>0</v>
      </c>
    </row>
    <row r="198" spans="1:27" hidden="1" x14ac:dyDescent="0.3"/>
  </sheetData>
  <mergeCells count="14">
    <mergeCell ref="A92:A105"/>
    <mergeCell ref="A77:A90"/>
    <mergeCell ref="B108:N108"/>
    <mergeCell ref="A4:A19"/>
    <mergeCell ref="A22:A37"/>
    <mergeCell ref="A40:A55"/>
    <mergeCell ref="A58:A74"/>
    <mergeCell ref="O108:Z108"/>
    <mergeCell ref="C125:N125"/>
    <mergeCell ref="O125:Z125"/>
    <mergeCell ref="A126:A139"/>
    <mergeCell ref="A160:A176"/>
    <mergeCell ref="A107:A122"/>
    <mergeCell ref="A141:A157"/>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C231"/>
  <sheetViews>
    <sheetView zoomScale="80" zoomScaleNormal="80" workbookViewId="0">
      <pane xSplit="2" topLeftCell="C1" activePane="topRight" state="frozen"/>
      <selection activeCell="CS42" sqref="CR42:CS43"/>
      <selection pane="topRight" activeCell="I42" sqref="I42"/>
    </sheetView>
  </sheetViews>
  <sheetFormatPr defaultRowHeight="14.4" x14ac:dyDescent="0.3"/>
  <cols>
    <col min="1" max="1" width="9.88671875" customWidth="1"/>
    <col min="2" max="2" width="24.88671875" customWidth="1"/>
    <col min="3" max="3" width="15.88671875" bestFit="1" customWidth="1"/>
    <col min="4" max="10" width="13.88671875" customWidth="1"/>
    <col min="11" max="11" width="15.109375" customWidth="1"/>
    <col min="12" max="27" width="13.88671875" customWidth="1"/>
    <col min="28" max="29" width="10.5546875" bestFit="1" customWidth="1"/>
    <col min="40" max="40" width="9.109375"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130">
        <f>' 1M - RES'!C2</f>
        <v>0.85</v>
      </c>
      <c r="D2" s="74">
        <f>C2</f>
        <v>0.85</v>
      </c>
      <c r="E2" s="74">
        <f t="shared" ref="E2:AA2" si="0">D2</f>
        <v>0.85</v>
      </c>
      <c r="F2" s="74">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5" thickBot="1" x14ac:dyDescent="0.35">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9" ht="15.75" customHeight="1" thickBot="1" x14ac:dyDescent="0.35">
      <c r="A4" s="779" t="s">
        <v>14</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20</v>
      </c>
      <c r="C5" s="3">
        <f>'BIZ kWh ENTRY'!AI180</f>
        <v>0</v>
      </c>
      <c r="D5" s="3">
        <f>'BIZ kWh ENTRY'!AJ180</f>
        <v>0</v>
      </c>
      <c r="E5" s="3">
        <f>'BIZ kWh ENTRY'!AK180</f>
        <v>0</v>
      </c>
      <c r="F5" s="3">
        <f>'BIZ kWh ENTRY'!AL180</f>
        <v>0</v>
      </c>
      <c r="G5" s="3">
        <f>'BIZ kWh ENTRY'!AM180</f>
        <v>0</v>
      </c>
      <c r="H5" s="3">
        <f>'BIZ kWh ENTRY'!AN180</f>
        <v>0</v>
      </c>
      <c r="I5" s="3">
        <f>'BIZ kWh ENTRY'!AO180</f>
        <v>0</v>
      </c>
      <c r="J5" s="3">
        <f>'BIZ kWh ENTRY'!AP180</f>
        <v>0</v>
      </c>
      <c r="K5" s="3">
        <f>'BIZ kWh ENTRY'!AQ180</f>
        <v>0</v>
      </c>
      <c r="L5" s="3">
        <f>'BIZ kWh ENTRY'!AR180</f>
        <v>0</v>
      </c>
      <c r="M5" s="3">
        <f>'BIZ kWh ENTRY'!AS180</f>
        <v>0</v>
      </c>
      <c r="N5" s="3">
        <f>'BIZ kWh ENTRY'!AT180</f>
        <v>0</v>
      </c>
      <c r="O5" s="170"/>
      <c r="P5" s="170"/>
      <c r="Q5" s="170"/>
      <c r="R5" s="170"/>
      <c r="S5" s="170"/>
      <c r="T5" s="170"/>
      <c r="U5" s="170"/>
      <c r="V5" s="170"/>
      <c r="W5" s="170"/>
      <c r="X5" s="170"/>
      <c r="Y5" s="170"/>
      <c r="Z5" s="170"/>
      <c r="AA5" s="170"/>
    </row>
    <row r="6" spans="1:29" x14ac:dyDescent="0.3">
      <c r="A6" s="780"/>
      <c r="B6" s="12" t="s">
        <v>0</v>
      </c>
      <c r="C6" s="3">
        <f>'BIZ kWh ENTRY'!AI181</f>
        <v>0</v>
      </c>
      <c r="D6" s="3">
        <f>'BIZ kWh ENTRY'!AJ181</f>
        <v>0</v>
      </c>
      <c r="E6" s="3">
        <f>'BIZ kWh ENTRY'!AK181</f>
        <v>0</v>
      </c>
      <c r="F6" s="3">
        <f>'BIZ kWh ENTRY'!AL181</f>
        <v>0</v>
      </c>
      <c r="G6" s="3">
        <f>'BIZ kWh ENTRY'!AM181</f>
        <v>0</v>
      </c>
      <c r="H6" s="3">
        <f>'BIZ kWh ENTRY'!AN181</f>
        <v>0</v>
      </c>
      <c r="I6" s="3">
        <f>'BIZ kWh ENTRY'!AO181</f>
        <v>0</v>
      </c>
      <c r="J6" s="3">
        <f>'BIZ kWh ENTRY'!AP181</f>
        <v>0</v>
      </c>
      <c r="K6" s="3">
        <f>'BIZ kWh ENTRY'!AQ181</f>
        <v>0</v>
      </c>
      <c r="L6" s="3">
        <f>'BIZ kWh ENTRY'!AR181</f>
        <v>0</v>
      </c>
      <c r="M6" s="3">
        <f>'BIZ kWh ENTRY'!AS181</f>
        <v>0</v>
      </c>
      <c r="N6" s="3">
        <f>'BIZ kWh ENTRY'!AT181</f>
        <v>0</v>
      </c>
      <c r="O6" s="170"/>
      <c r="P6" s="170"/>
      <c r="Q6" s="170"/>
      <c r="R6" s="170"/>
      <c r="S6" s="170"/>
      <c r="T6" s="170"/>
      <c r="U6" s="170"/>
      <c r="V6" s="170"/>
      <c r="W6" s="170"/>
      <c r="X6" s="170"/>
      <c r="Y6" s="170"/>
      <c r="Z6" s="170"/>
      <c r="AA6" s="170"/>
    </row>
    <row r="7" spans="1:29" x14ac:dyDescent="0.3">
      <c r="A7" s="780"/>
      <c r="B7" s="11" t="s">
        <v>21</v>
      </c>
      <c r="C7" s="3">
        <f>'BIZ kWh ENTRY'!AI182</f>
        <v>0</v>
      </c>
      <c r="D7" s="3">
        <f>'BIZ kWh ENTRY'!AJ182</f>
        <v>0</v>
      </c>
      <c r="E7" s="3">
        <f>'BIZ kWh ENTRY'!AK182</f>
        <v>0</v>
      </c>
      <c r="F7" s="3">
        <f>'BIZ kWh ENTRY'!AL182</f>
        <v>0</v>
      </c>
      <c r="G7" s="3">
        <f>'BIZ kWh ENTRY'!AM182</f>
        <v>0</v>
      </c>
      <c r="H7" s="3">
        <f>'BIZ kWh ENTRY'!AN182</f>
        <v>0</v>
      </c>
      <c r="I7" s="3">
        <f>'BIZ kWh ENTRY'!AO182</f>
        <v>0</v>
      </c>
      <c r="J7" s="3">
        <f>'BIZ kWh ENTRY'!AP182</f>
        <v>0</v>
      </c>
      <c r="K7" s="3">
        <f>'BIZ kWh ENTRY'!AQ182</f>
        <v>0</v>
      </c>
      <c r="L7" s="3">
        <f>'BIZ kWh ENTRY'!AR182</f>
        <v>0</v>
      </c>
      <c r="M7" s="3">
        <f>'BIZ kWh ENTRY'!AS182</f>
        <v>0</v>
      </c>
      <c r="N7" s="3">
        <f>'BIZ kWh ENTRY'!AT182</f>
        <v>0</v>
      </c>
      <c r="O7" s="170"/>
      <c r="P7" s="170"/>
      <c r="Q7" s="170"/>
      <c r="R7" s="170"/>
      <c r="S7" s="170"/>
      <c r="T7" s="170"/>
      <c r="U7" s="170"/>
      <c r="V7" s="170"/>
      <c r="W7" s="170"/>
      <c r="X7" s="170"/>
      <c r="Y7" s="170"/>
      <c r="Z7" s="170"/>
      <c r="AA7" s="170"/>
    </row>
    <row r="8" spans="1:29" x14ac:dyDescent="0.3">
      <c r="A8" s="780"/>
      <c r="B8" s="11" t="s">
        <v>1</v>
      </c>
      <c r="C8" s="3">
        <f>'BIZ kWh ENTRY'!AI183</f>
        <v>0</v>
      </c>
      <c r="D8" s="3">
        <f>'BIZ kWh ENTRY'!AJ183</f>
        <v>0</v>
      </c>
      <c r="E8" s="3">
        <f>'BIZ kWh ENTRY'!AK183</f>
        <v>0</v>
      </c>
      <c r="F8" s="3">
        <f>'BIZ kWh ENTRY'!AL183</f>
        <v>0</v>
      </c>
      <c r="G8" s="3">
        <f>'BIZ kWh ENTRY'!AM183</f>
        <v>0</v>
      </c>
      <c r="H8" s="3">
        <f>'BIZ kWh ENTRY'!AN183</f>
        <v>0</v>
      </c>
      <c r="I8" s="3">
        <f>'BIZ kWh ENTRY'!AO183</f>
        <v>0</v>
      </c>
      <c r="J8" s="3">
        <f>'BIZ kWh ENTRY'!AP183</f>
        <v>0</v>
      </c>
      <c r="K8" s="3">
        <f>'BIZ kWh ENTRY'!AQ183</f>
        <v>0</v>
      </c>
      <c r="L8" s="3">
        <f>'BIZ kWh ENTRY'!AR183</f>
        <v>0</v>
      </c>
      <c r="M8" s="3">
        <f>'BIZ kWh ENTRY'!AS183</f>
        <v>0</v>
      </c>
      <c r="N8" s="3">
        <f>'BIZ kWh ENTRY'!AT183</f>
        <v>0</v>
      </c>
      <c r="O8" s="170"/>
      <c r="P8" s="170"/>
      <c r="Q8" s="170"/>
      <c r="R8" s="170"/>
      <c r="S8" s="170"/>
      <c r="T8" s="170"/>
      <c r="U8" s="170"/>
      <c r="V8" s="170"/>
      <c r="W8" s="170"/>
      <c r="X8" s="170"/>
      <c r="Y8" s="170"/>
      <c r="Z8" s="170"/>
      <c r="AA8" s="170"/>
    </row>
    <row r="9" spans="1:29" x14ac:dyDescent="0.3">
      <c r="A9" s="780"/>
      <c r="B9" s="12" t="s">
        <v>22</v>
      </c>
      <c r="C9" s="3">
        <f>'BIZ kWh ENTRY'!AI184</f>
        <v>0</v>
      </c>
      <c r="D9" s="3">
        <f>'BIZ kWh ENTRY'!AJ184</f>
        <v>0</v>
      </c>
      <c r="E9" s="3">
        <f>'BIZ kWh ENTRY'!AK184</f>
        <v>0</v>
      </c>
      <c r="F9" s="3">
        <f>'BIZ kWh ENTRY'!AL184</f>
        <v>0</v>
      </c>
      <c r="G9" s="3">
        <f>'BIZ kWh ENTRY'!AM184</f>
        <v>0</v>
      </c>
      <c r="H9" s="3">
        <f>'BIZ kWh ENTRY'!AN184</f>
        <v>0</v>
      </c>
      <c r="I9" s="3">
        <f>'BIZ kWh ENTRY'!AO184</f>
        <v>0</v>
      </c>
      <c r="J9" s="3">
        <f>'BIZ kWh ENTRY'!AP184</f>
        <v>0</v>
      </c>
      <c r="K9" s="3">
        <f>'BIZ kWh ENTRY'!AQ184</f>
        <v>0</v>
      </c>
      <c r="L9" s="3">
        <f>'BIZ kWh ENTRY'!AR184</f>
        <v>0</v>
      </c>
      <c r="M9" s="3">
        <f>'BIZ kWh ENTRY'!AS184</f>
        <v>0</v>
      </c>
      <c r="N9" s="3">
        <f>'BIZ kWh ENTRY'!AT184</f>
        <v>0</v>
      </c>
      <c r="O9" s="170"/>
      <c r="P9" s="170"/>
      <c r="Q9" s="170"/>
      <c r="R9" s="170"/>
      <c r="S9" s="170"/>
      <c r="T9" s="170"/>
      <c r="U9" s="170"/>
      <c r="V9" s="170"/>
      <c r="W9" s="170"/>
      <c r="X9" s="170"/>
      <c r="Y9" s="170"/>
      <c r="Z9" s="170"/>
      <c r="AA9" s="170"/>
    </row>
    <row r="10" spans="1:29" x14ac:dyDescent="0.3">
      <c r="A10" s="780"/>
      <c r="B10" s="11" t="s">
        <v>9</v>
      </c>
      <c r="C10" s="3">
        <f>'BIZ kWh ENTRY'!AI185</f>
        <v>0</v>
      </c>
      <c r="D10" s="3">
        <f>'BIZ kWh ENTRY'!AJ185</f>
        <v>0</v>
      </c>
      <c r="E10" s="3">
        <f>'BIZ kWh ENTRY'!AK185</f>
        <v>0</v>
      </c>
      <c r="F10" s="3">
        <f>'BIZ kWh ENTRY'!AL185</f>
        <v>0</v>
      </c>
      <c r="G10" s="3">
        <f>'BIZ kWh ENTRY'!AM185</f>
        <v>0</v>
      </c>
      <c r="H10" s="3">
        <f>'BIZ kWh ENTRY'!AN185</f>
        <v>0</v>
      </c>
      <c r="I10" s="3">
        <f>'BIZ kWh ENTRY'!AO185</f>
        <v>0</v>
      </c>
      <c r="J10" s="3">
        <f>'BIZ kWh ENTRY'!AP185</f>
        <v>0</v>
      </c>
      <c r="K10" s="3">
        <f>'BIZ kWh ENTRY'!AQ185</f>
        <v>0</v>
      </c>
      <c r="L10" s="3">
        <f>'BIZ kWh ENTRY'!AR185</f>
        <v>0</v>
      </c>
      <c r="M10" s="3">
        <f>'BIZ kWh ENTRY'!AS185</f>
        <v>0</v>
      </c>
      <c r="N10" s="3">
        <f>'BIZ kWh ENTRY'!AT185</f>
        <v>0</v>
      </c>
      <c r="O10" s="170"/>
      <c r="P10" s="170"/>
      <c r="Q10" s="170"/>
      <c r="R10" s="170"/>
      <c r="S10" s="170"/>
      <c r="T10" s="170"/>
      <c r="U10" s="170"/>
      <c r="V10" s="170"/>
      <c r="W10" s="170"/>
      <c r="X10" s="170"/>
      <c r="Y10" s="170"/>
      <c r="Z10" s="170"/>
      <c r="AA10" s="170"/>
    </row>
    <row r="11" spans="1:29" x14ac:dyDescent="0.3">
      <c r="A11" s="780"/>
      <c r="B11" s="11" t="s">
        <v>3</v>
      </c>
      <c r="C11" s="3">
        <f>'BIZ kWh ENTRY'!AI186</f>
        <v>0</v>
      </c>
      <c r="D11" s="3">
        <f>'BIZ kWh ENTRY'!AJ186</f>
        <v>0</v>
      </c>
      <c r="E11" s="3">
        <f>'BIZ kWh ENTRY'!AK186</f>
        <v>0</v>
      </c>
      <c r="F11" s="3">
        <f>'BIZ kWh ENTRY'!AL186</f>
        <v>0</v>
      </c>
      <c r="G11" s="3">
        <f>'BIZ kWh ENTRY'!AM186</f>
        <v>0</v>
      </c>
      <c r="H11" s="3">
        <f>'BIZ kWh ENTRY'!AN186</f>
        <v>0</v>
      </c>
      <c r="I11" s="3">
        <f>'BIZ kWh ENTRY'!AO186</f>
        <v>0</v>
      </c>
      <c r="J11" s="3">
        <f>'BIZ kWh ENTRY'!AP186</f>
        <v>0</v>
      </c>
      <c r="K11" s="3">
        <f>'BIZ kWh ENTRY'!AQ186</f>
        <v>0</v>
      </c>
      <c r="L11" s="3">
        <f>'BIZ kWh ENTRY'!AR186</f>
        <v>0</v>
      </c>
      <c r="M11" s="3">
        <f>'BIZ kWh ENTRY'!AS186</f>
        <v>0</v>
      </c>
      <c r="N11" s="3">
        <f>'BIZ kWh ENTRY'!AT186</f>
        <v>0</v>
      </c>
      <c r="O11" s="170"/>
      <c r="P11" s="170"/>
      <c r="Q11" s="170"/>
      <c r="R11" s="170"/>
      <c r="S11" s="170"/>
      <c r="T11" s="170"/>
      <c r="U11" s="170"/>
      <c r="V11" s="170"/>
      <c r="W11" s="170"/>
      <c r="X11" s="170"/>
      <c r="Y11" s="170"/>
      <c r="Z11" s="170"/>
      <c r="AA11" s="170"/>
    </row>
    <row r="12" spans="1:29" x14ac:dyDescent="0.3">
      <c r="A12" s="780"/>
      <c r="B12" s="11" t="s">
        <v>4</v>
      </c>
      <c r="C12" s="3">
        <f>'BIZ kWh ENTRY'!AI187</f>
        <v>0</v>
      </c>
      <c r="D12" s="3">
        <f>'BIZ kWh ENTRY'!AJ187</f>
        <v>0</v>
      </c>
      <c r="E12" s="3">
        <f>'BIZ kWh ENTRY'!AK187</f>
        <v>0</v>
      </c>
      <c r="F12" s="3">
        <f>'BIZ kWh ENTRY'!AL187</f>
        <v>0</v>
      </c>
      <c r="G12" s="3">
        <f>'BIZ kWh ENTRY'!AM187</f>
        <v>0</v>
      </c>
      <c r="H12" s="3">
        <f>'BIZ kWh ENTRY'!AN187</f>
        <v>0</v>
      </c>
      <c r="I12" s="3">
        <f>'BIZ kWh ENTRY'!AO187</f>
        <v>0</v>
      </c>
      <c r="J12" s="3">
        <f>'BIZ kWh ENTRY'!AP187</f>
        <v>0</v>
      </c>
      <c r="K12" s="3">
        <f>'BIZ kWh ENTRY'!AQ187</f>
        <v>0</v>
      </c>
      <c r="L12" s="3">
        <f>'BIZ kWh ENTRY'!AR187</f>
        <v>0</v>
      </c>
      <c r="M12" s="3">
        <f>'BIZ kWh ENTRY'!AS187</f>
        <v>0</v>
      </c>
      <c r="N12" s="3">
        <f>'BIZ kWh ENTRY'!AT187</f>
        <v>0</v>
      </c>
      <c r="O12" s="170"/>
      <c r="P12" s="170"/>
      <c r="Q12" s="170"/>
      <c r="R12" s="170"/>
      <c r="S12" s="170"/>
      <c r="T12" s="170"/>
      <c r="U12" s="170"/>
      <c r="V12" s="170"/>
      <c r="W12" s="170"/>
      <c r="X12" s="170"/>
      <c r="Y12" s="170"/>
      <c r="Z12" s="170"/>
      <c r="AA12" s="170"/>
    </row>
    <row r="13" spans="1:29" x14ac:dyDescent="0.3">
      <c r="A13" s="780"/>
      <c r="B13" s="11" t="s">
        <v>5</v>
      </c>
      <c r="C13" s="3">
        <f>'BIZ kWh ENTRY'!AI188</f>
        <v>0</v>
      </c>
      <c r="D13" s="3">
        <f>'BIZ kWh ENTRY'!AJ188</f>
        <v>0</v>
      </c>
      <c r="E13" s="3">
        <f>'BIZ kWh ENTRY'!AK188</f>
        <v>0</v>
      </c>
      <c r="F13" s="3">
        <f>'BIZ kWh ENTRY'!AL188</f>
        <v>0</v>
      </c>
      <c r="G13" s="3">
        <f>'BIZ kWh ENTRY'!AM188</f>
        <v>0</v>
      </c>
      <c r="H13" s="3">
        <f>'BIZ kWh ENTRY'!AN188</f>
        <v>0</v>
      </c>
      <c r="I13" s="3">
        <f>'BIZ kWh ENTRY'!AO188</f>
        <v>0</v>
      </c>
      <c r="J13" s="3">
        <f>'BIZ kWh ENTRY'!AP188</f>
        <v>0</v>
      </c>
      <c r="K13" s="3">
        <f>'BIZ kWh ENTRY'!AQ188</f>
        <v>0</v>
      </c>
      <c r="L13" s="3">
        <f>'BIZ kWh ENTRY'!AR188</f>
        <v>0</v>
      </c>
      <c r="M13" s="3">
        <f>'BIZ kWh ENTRY'!AS188</f>
        <v>0</v>
      </c>
      <c r="N13" s="3">
        <f>'BIZ kWh ENTRY'!AT188</f>
        <v>0</v>
      </c>
      <c r="O13" s="170"/>
      <c r="P13" s="170"/>
      <c r="Q13" s="170"/>
      <c r="R13" s="170"/>
      <c r="S13" s="170"/>
      <c r="T13" s="170"/>
      <c r="U13" s="170"/>
      <c r="V13" s="170"/>
      <c r="W13" s="170"/>
      <c r="X13" s="170"/>
      <c r="Y13" s="170"/>
      <c r="Z13" s="170"/>
      <c r="AA13" s="170"/>
    </row>
    <row r="14" spans="1:29" x14ac:dyDescent="0.3">
      <c r="A14" s="780"/>
      <c r="B14" s="11" t="s">
        <v>23</v>
      </c>
      <c r="C14" s="3">
        <f>'BIZ kWh ENTRY'!AI189</f>
        <v>0</v>
      </c>
      <c r="D14" s="3">
        <f>'BIZ kWh ENTRY'!AJ189</f>
        <v>0</v>
      </c>
      <c r="E14" s="3">
        <f>'BIZ kWh ENTRY'!AK189</f>
        <v>0</v>
      </c>
      <c r="F14" s="3">
        <f>'BIZ kWh ENTRY'!AL189</f>
        <v>0</v>
      </c>
      <c r="G14" s="3">
        <f>'BIZ kWh ENTRY'!AM189</f>
        <v>0</v>
      </c>
      <c r="H14" s="3">
        <f>'BIZ kWh ENTRY'!AN189</f>
        <v>0</v>
      </c>
      <c r="I14" s="3">
        <f>'BIZ kWh ENTRY'!AO189</f>
        <v>0</v>
      </c>
      <c r="J14" s="3">
        <f>'BIZ kWh ENTRY'!AP189</f>
        <v>0</v>
      </c>
      <c r="K14" s="3">
        <f>'BIZ kWh ENTRY'!AQ189</f>
        <v>0</v>
      </c>
      <c r="L14" s="3">
        <f>'BIZ kWh ENTRY'!AR189</f>
        <v>0</v>
      </c>
      <c r="M14" s="3">
        <f>'BIZ kWh ENTRY'!AS189</f>
        <v>0</v>
      </c>
      <c r="N14" s="3">
        <f>'BIZ kWh ENTRY'!AT189</f>
        <v>0</v>
      </c>
      <c r="O14" s="170"/>
      <c r="P14" s="170"/>
      <c r="Q14" s="170"/>
      <c r="R14" s="170"/>
      <c r="S14" s="170"/>
      <c r="T14" s="170"/>
      <c r="U14" s="170"/>
      <c r="V14" s="170"/>
      <c r="W14" s="170"/>
      <c r="X14" s="170"/>
      <c r="Y14" s="170"/>
      <c r="Z14" s="170"/>
      <c r="AA14" s="170"/>
    </row>
    <row r="15" spans="1:29" x14ac:dyDescent="0.3">
      <c r="A15" s="780"/>
      <c r="B15" s="11" t="s">
        <v>24</v>
      </c>
      <c r="C15" s="3">
        <f>'BIZ kWh ENTRY'!AI190</f>
        <v>0</v>
      </c>
      <c r="D15" s="3">
        <f>'BIZ kWh ENTRY'!AJ190</f>
        <v>0</v>
      </c>
      <c r="E15" s="3">
        <f>'BIZ kWh ENTRY'!AK190</f>
        <v>0</v>
      </c>
      <c r="F15" s="3">
        <f>'BIZ kWh ENTRY'!AL190</f>
        <v>0</v>
      </c>
      <c r="G15" s="3">
        <f>'BIZ kWh ENTRY'!AM190</f>
        <v>0</v>
      </c>
      <c r="H15" s="3">
        <f>'BIZ kWh ENTRY'!AN190</f>
        <v>0</v>
      </c>
      <c r="I15" s="3">
        <f>'BIZ kWh ENTRY'!AO190</f>
        <v>0</v>
      </c>
      <c r="J15" s="3">
        <f>'BIZ kWh ENTRY'!AP190</f>
        <v>0</v>
      </c>
      <c r="K15" s="3">
        <f>'BIZ kWh ENTRY'!AQ190</f>
        <v>0</v>
      </c>
      <c r="L15" s="3">
        <f>'BIZ kWh ENTRY'!AR190</f>
        <v>0</v>
      </c>
      <c r="M15" s="3">
        <f>'BIZ kWh ENTRY'!AS190</f>
        <v>0</v>
      </c>
      <c r="N15" s="3">
        <f>'BIZ kWh ENTRY'!AT190</f>
        <v>0</v>
      </c>
      <c r="O15" s="170"/>
      <c r="P15" s="170"/>
      <c r="Q15" s="170"/>
      <c r="R15" s="170"/>
      <c r="S15" s="170"/>
      <c r="T15" s="170"/>
      <c r="U15" s="170"/>
      <c r="V15" s="170"/>
      <c r="W15" s="170"/>
      <c r="X15" s="170"/>
      <c r="Y15" s="170"/>
      <c r="Z15" s="170"/>
      <c r="AA15" s="170"/>
    </row>
    <row r="16" spans="1:29" x14ac:dyDescent="0.3">
      <c r="A16" s="780"/>
      <c r="B16" s="11" t="s">
        <v>7</v>
      </c>
      <c r="C16" s="3">
        <f>'BIZ kWh ENTRY'!AI191</f>
        <v>0</v>
      </c>
      <c r="D16" s="3">
        <f>'BIZ kWh ENTRY'!AJ191</f>
        <v>0</v>
      </c>
      <c r="E16" s="3">
        <f>'BIZ kWh ENTRY'!AK191</f>
        <v>0</v>
      </c>
      <c r="F16" s="3">
        <f>'BIZ kWh ENTRY'!AL191</f>
        <v>0</v>
      </c>
      <c r="G16" s="3">
        <f>'BIZ kWh ENTRY'!AM191</f>
        <v>0</v>
      </c>
      <c r="H16" s="3">
        <f>'BIZ kWh ENTRY'!AN191</f>
        <v>0</v>
      </c>
      <c r="I16" s="3">
        <f>'BIZ kWh ENTRY'!AO191</f>
        <v>0</v>
      </c>
      <c r="J16" s="3">
        <f>'BIZ kWh ENTRY'!AP191</f>
        <v>0</v>
      </c>
      <c r="K16" s="3">
        <f>'BIZ kWh ENTRY'!AQ191</f>
        <v>0</v>
      </c>
      <c r="L16" s="3">
        <f>'BIZ kWh ENTRY'!AR191</f>
        <v>0</v>
      </c>
      <c r="M16" s="3">
        <f>'BIZ kWh ENTRY'!AS191</f>
        <v>0</v>
      </c>
      <c r="N16" s="3">
        <f>'BIZ kWh ENTRY'!AT191</f>
        <v>0</v>
      </c>
      <c r="O16" s="170"/>
      <c r="P16" s="170"/>
      <c r="Q16" s="170"/>
      <c r="R16" s="170"/>
      <c r="S16" s="170"/>
      <c r="T16" s="170"/>
      <c r="U16" s="170"/>
      <c r="V16" s="170"/>
      <c r="W16" s="170"/>
      <c r="X16" s="170"/>
      <c r="Y16" s="170"/>
      <c r="Z16" s="170"/>
      <c r="AA16" s="170"/>
    </row>
    <row r="17" spans="1:27" x14ac:dyDescent="0.3">
      <c r="A17" s="780"/>
      <c r="B17" s="11" t="s">
        <v>8</v>
      </c>
      <c r="C17" s="3">
        <f>'BIZ kWh ENTRY'!AI192</f>
        <v>0</v>
      </c>
      <c r="D17" s="3">
        <f>'BIZ kWh ENTRY'!AJ192</f>
        <v>0</v>
      </c>
      <c r="E17" s="3">
        <f>'BIZ kWh ENTRY'!AK192</f>
        <v>0</v>
      </c>
      <c r="F17" s="3">
        <f>'BIZ kWh ENTRY'!AL192</f>
        <v>0</v>
      </c>
      <c r="G17" s="3">
        <f>'BIZ kWh ENTRY'!AM192</f>
        <v>0</v>
      </c>
      <c r="H17" s="3">
        <f>'BIZ kWh ENTRY'!AN192</f>
        <v>0</v>
      </c>
      <c r="I17" s="3">
        <f>'BIZ kWh ENTRY'!AO192</f>
        <v>0</v>
      </c>
      <c r="J17" s="3">
        <f>'BIZ kWh ENTRY'!AP192</f>
        <v>0</v>
      </c>
      <c r="K17" s="3">
        <f>'BIZ kWh ENTRY'!AQ192</f>
        <v>0</v>
      </c>
      <c r="L17" s="3">
        <f>'BIZ kWh ENTRY'!AR192</f>
        <v>0</v>
      </c>
      <c r="M17" s="3">
        <f>'BIZ kWh ENTRY'!AS192</f>
        <v>0</v>
      </c>
      <c r="N17" s="3">
        <f>'BIZ kWh ENTRY'!AT192</f>
        <v>0</v>
      </c>
      <c r="O17" s="170"/>
      <c r="P17" s="170"/>
      <c r="Q17" s="170"/>
      <c r="R17" s="170"/>
      <c r="S17" s="170"/>
      <c r="T17" s="170"/>
      <c r="U17" s="170"/>
      <c r="V17" s="170"/>
      <c r="W17" s="170"/>
      <c r="X17" s="170"/>
      <c r="Y17" s="170"/>
      <c r="Z17" s="170"/>
      <c r="AA17" s="170"/>
    </row>
    <row r="18" spans="1:27" x14ac:dyDescent="0.3">
      <c r="A18" s="780"/>
      <c r="B18" s="11" t="s">
        <v>11</v>
      </c>
      <c r="C18" s="3"/>
      <c r="D18" s="3"/>
      <c r="E18" s="257"/>
      <c r="F18" s="257"/>
      <c r="G18" s="257"/>
      <c r="H18" s="257"/>
      <c r="I18" s="257"/>
      <c r="J18" s="257"/>
      <c r="K18" s="257"/>
      <c r="L18" s="257"/>
      <c r="M18" s="257"/>
      <c r="N18" s="257"/>
      <c r="O18" s="170"/>
      <c r="P18" s="170"/>
      <c r="Q18" s="170"/>
      <c r="R18" s="170"/>
      <c r="S18" s="170"/>
      <c r="T18" s="170"/>
      <c r="U18" s="170"/>
      <c r="V18" s="170"/>
      <c r="W18" s="170"/>
      <c r="X18" s="170"/>
      <c r="Y18" s="170"/>
      <c r="Z18" s="170"/>
      <c r="AA18" s="170"/>
    </row>
    <row r="19" spans="1:27" ht="15" thickBot="1" x14ac:dyDescent="0.35">
      <c r="A19" s="781"/>
      <c r="B19" s="258" t="str">
        <f>' LI 1M - RES'!B16</f>
        <v>Monthly kWh</v>
      </c>
      <c r="C19" s="259">
        <f>SUM(C5:C18)</f>
        <v>0</v>
      </c>
      <c r="D19" s="259">
        <f t="shared" ref="D19:AA19" si="1">SUM(D5:D18)</f>
        <v>0</v>
      </c>
      <c r="E19" s="259">
        <f t="shared" si="1"/>
        <v>0</v>
      </c>
      <c r="F19" s="259">
        <f t="shared" si="1"/>
        <v>0</v>
      </c>
      <c r="G19" s="259">
        <f t="shared" si="1"/>
        <v>0</v>
      </c>
      <c r="H19" s="259">
        <f t="shared" si="1"/>
        <v>0</v>
      </c>
      <c r="I19" s="259">
        <f t="shared" si="1"/>
        <v>0</v>
      </c>
      <c r="J19" s="259">
        <f t="shared" si="1"/>
        <v>0</v>
      </c>
      <c r="K19" s="259">
        <f t="shared" si="1"/>
        <v>0</v>
      </c>
      <c r="L19" s="259">
        <f t="shared" si="1"/>
        <v>0</v>
      </c>
      <c r="M19" s="259">
        <f t="shared" si="1"/>
        <v>0</v>
      </c>
      <c r="N19" s="259">
        <f t="shared" si="1"/>
        <v>0</v>
      </c>
      <c r="O19" s="260">
        <f t="shared" si="1"/>
        <v>0</v>
      </c>
      <c r="P19" s="260">
        <f t="shared" si="1"/>
        <v>0</v>
      </c>
      <c r="Q19" s="260">
        <f t="shared" si="1"/>
        <v>0</v>
      </c>
      <c r="R19" s="260">
        <f t="shared" si="1"/>
        <v>0</v>
      </c>
      <c r="S19" s="260">
        <f t="shared" si="1"/>
        <v>0</v>
      </c>
      <c r="T19" s="260">
        <f t="shared" si="1"/>
        <v>0</v>
      </c>
      <c r="U19" s="260">
        <f t="shared" si="1"/>
        <v>0</v>
      </c>
      <c r="V19" s="260">
        <f t="shared" si="1"/>
        <v>0</v>
      </c>
      <c r="W19" s="260">
        <f t="shared" si="1"/>
        <v>0</v>
      </c>
      <c r="X19" s="260">
        <f t="shared" si="1"/>
        <v>0</v>
      </c>
      <c r="Y19" s="260">
        <f t="shared" si="1"/>
        <v>0</v>
      </c>
      <c r="Z19" s="260">
        <f t="shared" si="1"/>
        <v>0</v>
      </c>
      <c r="AA19" s="260">
        <f t="shared" si="1"/>
        <v>0</v>
      </c>
    </row>
    <row r="20" spans="1:27" s="42" customFormat="1" x14ac:dyDescent="0.3">
      <c r="A20" s="284"/>
      <c r="B20" s="285"/>
      <c r="C20" s="9"/>
      <c r="D20" s="285"/>
      <c r="E20" s="9"/>
      <c r="F20" s="285"/>
      <c r="G20" s="285"/>
      <c r="H20" s="9"/>
      <c r="I20" s="285"/>
      <c r="J20" s="285"/>
      <c r="K20" s="9"/>
      <c r="L20" s="285"/>
      <c r="M20" s="285"/>
      <c r="N20" s="9"/>
      <c r="O20" s="285"/>
      <c r="P20" s="285"/>
      <c r="Q20" s="9"/>
      <c r="R20" s="285"/>
      <c r="S20" s="285"/>
      <c r="T20" s="9"/>
      <c r="U20" s="285"/>
      <c r="V20" s="285"/>
      <c r="W20" s="9"/>
      <c r="X20" s="285"/>
      <c r="Y20" s="285"/>
      <c r="Z20" s="9"/>
      <c r="AA20" s="285"/>
    </row>
    <row r="21" spans="1:27" s="42" customFormat="1" ht="15" thickBot="1" x14ac:dyDescent="0.35">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row>
    <row r="22" spans="1:27" ht="16.2" thickBot="1" x14ac:dyDescent="0.35">
      <c r="A22" s="782" t="s">
        <v>15</v>
      </c>
      <c r="B22" s="17" t="str">
        <f t="shared" ref="B22" si="2">B4</f>
        <v>End Use</v>
      </c>
      <c r="C22" s="158">
        <f>C$4</f>
        <v>44197</v>
      </c>
      <c r="D22" s="158">
        <f t="shared" ref="D22:AA22" si="3">D$4</f>
        <v>44228</v>
      </c>
      <c r="E22" s="158">
        <f t="shared" si="3"/>
        <v>44256</v>
      </c>
      <c r="F22" s="158">
        <f t="shared" si="3"/>
        <v>44287</v>
      </c>
      <c r="G22" s="158">
        <f t="shared" si="3"/>
        <v>44317</v>
      </c>
      <c r="H22" s="158">
        <f t="shared" si="3"/>
        <v>44348</v>
      </c>
      <c r="I22" s="158">
        <f t="shared" si="3"/>
        <v>44378</v>
      </c>
      <c r="J22" s="158">
        <f t="shared" si="3"/>
        <v>44409</v>
      </c>
      <c r="K22" s="158">
        <f t="shared" si="3"/>
        <v>44440</v>
      </c>
      <c r="L22" s="158">
        <f t="shared" si="3"/>
        <v>44470</v>
      </c>
      <c r="M22" s="158">
        <f t="shared" si="3"/>
        <v>44501</v>
      </c>
      <c r="N22" s="158">
        <f t="shared" si="3"/>
        <v>44531</v>
      </c>
      <c r="O22" s="158">
        <f t="shared" si="3"/>
        <v>44562</v>
      </c>
      <c r="P22" s="158">
        <f t="shared" si="3"/>
        <v>44593</v>
      </c>
      <c r="Q22" s="158">
        <f t="shared" si="3"/>
        <v>44621</v>
      </c>
      <c r="R22" s="158">
        <f t="shared" si="3"/>
        <v>44652</v>
      </c>
      <c r="S22" s="158">
        <f t="shared" si="3"/>
        <v>44682</v>
      </c>
      <c r="T22" s="158">
        <f t="shared" si="3"/>
        <v>44713</v>
      </c>
      <c r="U22" s="158">
        <f t="shared" si="3"/>
        <v>44743</v>
      </c>
      <c r="V22" s="158">
        <f t="shared" si="3"/>
        <v>44774</v>
      </c>
      <c r="W22" s="158">
        <f t="shared" si="3"/>
        <v>44805</v>
      </c>
      <c r="X22" s="158">
        <f t="shared" si="3"/>
        <v>44835</v>
      </c>
      <c r="Y22" s="158">
        <f t="shared" si="3"/>
        <v>44866</v>
      </c>
      <c r="Z22" s="158">
        <f t="shared" si="3"/>
        <v>44896</v>
      </c>
      <c r="AA22" s="158">
        <f t="shared" si="3"/>
        <v>44927</v>
      </c>
    </row>
    <row r="23" spans="1:27" ht="15" customHeight="1" x14ac:dyDescent="0.3">
      <c r="A23" s="783"/>
      <c r="B23" s="11" t="str">
        <f t="shared" ref="B23:C37" si="4">B5</f>
        <v>Air Comp</v>
      </c>
      <c r="C23" s="3">
        <f>C5</f>
        <v>0</v>
      </c>
      <c r="D23" s="3">
        <f>IF(SUM($C$19:$N$19)=0,0,C23+D5)</f>
        <v>0</v>
      </c>
      <c r="E23" s="3">
        <f t="shared" ref="E23:AA23" si="5">IF(SUM($C$19:$N$19)=0,0,D23+E5)</f>
        <v>0</v>
      </c>
      <c r="F23" s="3">
        <f t="shared" si="5"/>
        <v>0</v>
      </c>
      <c r="G23" s="3">
        <f t="shared" si="5"/>
        <v>0</v>
      </c>
      <c r="H23" s="3">
        <f t="shared" si="5"/>
        <v>0</v>
      </c>
      <c r="I23" s="3">
        <f t="shared" si="5"/>
        <v>0</v>
      </c>
      <c r="J23" s="3">
        <f t="shared" si="5"/>
        <v>0</v>
      </c>
      <c r="K23" s="445">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3">
        <f t="shared" si="5"/>
        <v>0</v>
      </c>
      <c r="AA23" s="3">
        <f t="shared" si="5"/>
        <v>0</v>
      </c>
    </row>
    <row r="24" spans="1:27" x14ac:dyDescent="0.3">
      <c r="A24" s="783"/>
      <c r="B24" s="12" t="str">
        <f t="shared" si="4"/>
        <v>Building Shell</v>
      </c>
      <c r="C24" s="3">
        <f t="shared" si="4"/>
        <v>0</v>
      </c>
      <c r="D24" s="3">
        <f t="shared" ref="D24:AA24" si="6">IF(SUM($C$19:$N$19)=0,0,C24+D6)</f>
        <v>0</v>
      </c>
      <c r="E24" s="3">
        <f t="shared" si="6"/>
        <v>0</v>
      </c>
      <c r="F24" s="3">
        <f t="shared" si="6"/>
        <v>0</v>
      </c>
      <c r="G24" s="3">
        <f t="shared" si="6"/>
        <v>0</v>
      </c>
      <c r="H24" s="3">
        <f t="shared" si="6"/>
        <v>0</v>
      </c>
      <c r="I24" s="3">
        <f t="shared" si="6"/>
        <v>0</v>
      </c>
      <c r="J24" s="3">
        <f t="shared" si="6"/>
        <v>0</v>
      </c>
      <c r="K24" s="445">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3">
        <f t="shared" si="6"/>
        <v>0</v>
      </c>
      <c r="AA24" s="3">
        <f t="shared" si="6"/>
        <v>0</v>
      </c>
    </row>
    <row r="25" spans="1:27" x14ac:dyDescent="0.3">
      <c r="A25" s="783"/>
      <c r="B25" s="11" t="str">
        <f t="shared" si="4"/>
        <v>Cooking</v>
      </c>
      <c r="C25" s="3">
        <f t="shared" si="4"/>
        <v>0</v>
      </c>
      <c r="D25" s="3">
        <f t="shared" ref="D25:AA25" si="7">IF(SUM($C$19:$N$19)=0,0,C25+D7)</f>
        <v>0</v>
      </c>
      <c r="E25" s="3">
        <f t="shared" si="7"/>
        <v>0</v>
      </c>
      <c r="F25" s="3">
        <f t="shared" si="7"/>
        <v>0</v>
      </c>
      <c r="G25" s="3">
        <f t="shared" si="7"/>
        <v>0</v>
      </c>
      <c r="H25" s="3">
        <f t="shared" si="7"/>
        <v>0</v>
      </c>
      <c r="I25" s="3">
        <f t="shared" si="7"/>
        <v>0</v>
      </c>
      <c r="J25" s="3">
        <f t="shared" si="7"/>
        <v>0</v>
      </c>
      <c r="K25" s="445">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3">
        <f t="shared" si="7"/>
        <v>0</v>
      </c>
      <c r="AA25" s="3">
        <f t="shared" si="7"/>
        <v>0</v>
      </c>
    </row>
    <row r="26" spans="1:27" x14ac:dyDescent="0.3">
      <c r="A26" s="783"/>
      <c r="B26" s="11" t="str">
        <f t="shared" si="4"/>
        <v>Cooling</v>
      </c>
      <c r="C26" s="3">
        <f t="shared" si="4"/>
        <v>0</v>
      </c>
      <c r="D26" s="3">
        <f t="shared" ref="D26:AA26" si="8">IF(SUM($C$19:$N$19)=0,0,C26+D8)</f>
        <v>0</v>
      </c>
      <c r="E26" s="3">
        <f t="shared" si="8"/>
        <v>0</v>
      </c>
      <c r="F26" s="3">
        <f t="shared" si="8"/>
        <v>0</v>
      </c>
      <c r="G26" s="3">
        <f t="shared" si="8"/>
        <v>0</v>
      </c>
      <c r="H26" s="3">
        <f t="shared" si="8"/>
        <v>0</v>
      </c>
      <c r="I26" s="3">
        <f t="shared" si="8"/>
        <v>0</v>
      </c>
      <c r="J26" s="3">
        <f t="shared" si="8"/>
        <v>0</v>
      </c>
      <c r="K26" s="445">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3">
        <f t="shared" si="8"/>
        <v>0</v>
      </c>
      <c r="AA26" s="3">
        <f t="shared" si="8"/>
        <v>0</v>
      </c>
    </row>
    <row r="27" spans="1:27" x14ac:dyDescent="0.3">
      <c r="A27" s="783"/>
      <c r="B27" s="12" t="str">
        <f t="shared" si="4"/>
        <v>Ext Lighting</v>
      </c>
      <c r="C27" s="3">
        <f t="shared" si="4"/>
        <v>0</v>
      </c>
      <c r="D27" s="3">
        <f t="shared" ref="D27:AA27" si="9">IF(SUM($C$19:$N$19)=0,0,C27+D9)</f>
        <v>0</v>
      </c>
      <c r="E27" s="3">
        <f t="shared" si="9"/>
        <v>0</v>
      </c>
      <c r="F27" s="3">
        <f t="shared" si="9"/>
        <v>0</v>
      </c>
      <c r="G27" s="3">
        <f t="shared" si="9"/>
        <v>0</v>
      </c>
      <c r="H27" s="3">
        <f t="shared" si="9"/>
        <v>0</v>
      </c>
      <c r="I27" s="3">
        <f t="shared" si="9"/>
        <v>0</v>
      </c>
      <c r="J27" s="3">
        <f t="shared" si="9"/>
        <v>0</v>
      </c>
      <c r="K27" s="445">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3">
        <f t="shared" si="9"/>
        <v>0</v>
      </c>
      <c r="AA27" s="3">
        <f t="shared" si="9"/>
        <v>0</v>
      </c>
    </row>
    <row r="28" spans="1:27" x14ac:dyDescent="0.3">
      <c r="A28" s="783"/>
      <c r="B28" s="11" t="str">
        <f t="shared" si="4"/>
        <v>Heating</v>
      </c>
      <c r="C28" s="3">
        <f t="shared" si="4"/>
        <v>0</v>
      </c>
      <c r="D28" s="3">
        <f t="shared" ref="D28:AA28" si="10">IF(SUM($C$19:$N$19)=0,0,C28+D10)</f>
        <v>0</v>
      </c>
      <c r="E28" s="3">
        <f t="shared" si="10"/>
        <v>0</v>
      </c>
      <c r="F28" s="3">
        <f t="shared" si="10"/>
        <v>0</v>
      </c>
      <c r="G28" s="3">
        <f t="shared" si="10"/>
        <v>0</v>
      </c>
      <c r="H28" s="3">
        <f t="shared" si="10"/>
        <v>0</v>
      </c>
      <c r="I28" s="3">
        <f t="shared" si="10"/>
        <v>0</v>
      </c>
      <c r="J28" s="3">
        <f t="shared" si="10"/>
        <v>0</v>
      </c>
      <c r="K28" s="445">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3">
        <f t="shared" si="10"/>
        <v>0</v>
      </c>
      <c r="AA28" s="3">
        <f t="shared" si="10"/>
        <v>0</v>
      </c>
    </row>
    <row r="29" spans="1:27" x14ac:dyDescent="0.3">
      <c r="A29" s="783"/>
      <c r="B29" s="11" t="str">
        <f t="shared" si="4"/>
        <v>HVAC</v>
      </c>
      <c r="C29" s="3">
        <f t="shared" si="4"/>
        <v>0</v>
      </c>
      <c r="D29" s="3">
        <f t="shared" ref="D29:AA29" si="11">IF(SUM($C$19:$N$19)=0,0,C29+D11)</f>
        <v>0</v>
      </c>
      <c r="E29" s="3">
        <f t="shared" si="11"/>
        <v>0</v>
      </c>
      <c r="F29" s="3">
        <f t="shared" si="11"/>
        <v>0</v>
      </c>
      <c r="G29" s="3">
        <f t="shared" si="11"/>
        <v>0</v>
      </c>
      <c r="H29" s="3">
        <f t="shared" si="11"/>
        <v>0</v>
      </c>
      <c r="I29" s="3">
        <f t="shared" si="11"/>
        <v>0</v>
      </c>
      <c r="J29" s="3">
        <f t="shared" si="11"/>
        <v>0</v>
      </c>
      <c r="K29" s="445">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3">
        <f t="shared" si="11"/>
        <v>0</v>
      </c>
      <c r="AA29" s="3">
        <f t="shared" si="11"/>
        <v>0</v>
      </c>
    </row>
    <row r="30" spans="1:27" x14ac:dyDescent="0.3">
      <c r="A30" s="783"/>
      <c r="B30" s="11" t="str">
        <f t="shared" si="4"/>
        <v>Lighting</v>
      </c>
      <c r="C30" s="3">
        <f t="shared" si="4"/>
        <v>0</v>
      </c>
      <c r="D30" s="3">
        <f t="shared" ref="D30:AA30" si="12">IF(SUM($C$19:$N$19)=0,0,C30+D12)</f>
        <v>0</v>
      </c>
      <c r="E30" s="3">
        <f t="shared" si="12"/>
        <v>0</v>
      </c>
      <c r="F30" s="3">
        <f t="shared" si="12"/>
        <v>0</v>
      </c>
      <c r="G30" s="3">
        <f t="shared" si="12"/>
        <v>0</v>
      </c>
      <c r="H30" s="3">
        <f t="shared" si="12"/>
        <v>0</v>
      </c>
      <c r="I30" s="3">
        <f t="shared" si="12"/>
        <v>0</v>
      </c>
      <c r="J30" s="3">
        <f t="shared" si="12"/>
        <v>0</v>
      </c>
      <c r="K30" s="445">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3">
        <f t="shared" si="12"/>
        <v>0</v>
      </c>
      <c r="AA30" s="3">
        <f t="shared" si="12"/>
        <v>0</v>
      </c>
    </row>
    <row r="31" spans="1:27" x14ac:dyDescent="0.3">
      <c r="A31" s="783"/>
      <c r="B31" s="11" t="str">
        <f t="shared" si="4"/>
        <v>Miscellaneous</v>
      </c>
      <c r="C31" s="3">
        <f t="shared" si="4"/>
        <v>0</v>
      </c>
      <c r="D31" s="3">
        <f t="shared" ref="D31:AA31" si="13">IF(SUM($C$19:$N$19)=0,0,C31+D13)</f>
        <v>0</v>
      </c>
      <c r="E31" s="3">
        <f t="shared" si="13"/>
        <v>0</v>
      </c>
      <c r="F31" s="3">
        <f t="shared" si="13"/>
        <v>0</v>
      </c>
      <c r="G31" s="3">
        <f t="shared" si="13"/>
        <v>0</v>
      </c>
      <c r="H31" s="3">
        <f t="shared" si="13"/>
        <v>0</v>
      </c>
      <c r="I31" s="3">
        <f t="shared" si="13"/>
        <v>0</v>
      </c>
      <c r="J31" s="3">
        <f t="shared" si="13"/>
        <v>0</v>
      </c>
      <c r="K31" s="445">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3">
        <f t="shared" si="13"/>
        <v>0</v>
      </c>
      <c r="AA31" s="3">
        <f t="shared" si="13"/>
        <v>0</v>
      </c>
    </row>
    <row r="32" spans="1:27" ht="15" customHeight="1" x14ac:dyDescent="0.3">
      <c r="A32" s="783"/>
      <c r="B32" s="11" t="str">
        <f t="shared" si="4"/>
        <v>Motors</v>
      </c>
      <c r="C32" s="3">
        <f t="shared" si="4"/>
        <v>0</v>
      </c>
      <c r="D32" s="3">
        <f t="shared" ref="D32:AA32" si="14">IF(SUM($C$19:$N$19)=0,0,C32+D14)</f>
        <v>0</v>
      </c>
      <c r="E32" s="3">
        <f t="shared" si="14"/>
        <v>0</v>
      </c>
      <c r="F32" s="3">
        <f t="shared" si="14"/>
        <v>0</v>
      </c>
      <c r="G32" s="3">
        <f t="shared" si="14"/>
        <v>0</v>
      </c>
      <c r="H32" s="3">
        <f t="shared" si="14"/>
        <v>0</v>
      </c>
      <c r="I32" s="3">
        <f t="shared" si="14"/>
        <v>0</v>
      </c>
      <c r="J32" s="3">
        <f t="shared" si="14"/>
        <v>0</v>
      </c>
      <c r="K32" s="445">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3">
        <f t="shared" si="14"/>
        <v>0</v>
      </c>
      <c r="AA32" s="3">
        <f t="shared" si="14"/>
        <v>0</v>
      </c>
    </row>
    <row r="33" spans="1:27" x14ac:dyDescent="0.3">
      <c r="A33" s="783"/>
      <c r="B33" s="11" t="str">
        <f t="shared" si="4"/>
        <v>Process</v>
      </c>
      <c r="C33" s="3">
        <f t="shared" si="4"/>
        <v>0</v>
      </c>
      <c r="D33" s="3">
        <f t="shared" ref="D33:AA33" si="15">IF(SUM($C$19:$N$19)=0,0,C33+D15)</f>
        <v>0</v>
      </c>
      <c r="E33" s="3">
        <f t="shared" si="15"/>
        <v>0</v>
      </c>
      <c r="F33" s="3">
        <f t="shared" si="15"/>
        <v>0</v>
      </c>
      <c r="G33" s="3">
        <f t="shared" si="15"/>
        <v>0</v>
      </c>
      <c r="H33" s="3">
        <f t="shared" si="15"/>
        <v>0</v>
      </c>
      <c r="I33" s="3">
        <f t="shared" si="15"/>
        <v>0</v>
      </c>
      <c r="J33" s="3">
        <f t="shared" si="15"/>
        <v>0</v>
      </c>
      <c r="K33" s="445">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3">
        <f t="shared" si="15"/>
        <v>0</v>
      </c>
      <c r="AA33" s="3">
        <f t="shared" si="15"/>
        <v>0</v>
      </c>
    </row>
    <row r="34" spans="1:27" x14ac:dyDescent="0.3">
      <c r="A34" s="783"/>
      <c r="B34" s="11" t="str">
        <f t="shared" si="4"/>
        <v>Refrigeration</v>
      </c>
      <c r="C34" s="3">
        <f t="shared" si="4"/>
        <v>0</v>
      </c>
      <c r="D34" s="3">
        <f t="shared" ref="D34:AA34" si="16">IF(SUM($C$19:$N$19)=0,0,C34+D16)</f>
        <v>0</v>
      </c>
      <c r="E34" s="3">
        <f t="shared" si="16"/>
        <v>0</v>
      </c>
      <c r="F34" s="3">
        <f t="shared" si="16"/>
        <v>0</v>
      </c>
      <c r="G34" s="3">
        <f t="shared" si="16"/>
        <v>0</v>
      </c>
      <c r="H34" s="3">
        <f t="shared" si="16"/>
        <v>0</v>
      </c>
      <c r="I34" s="3">
        <f t="shared" si="16"/>
        <v>0</v>
      </c>
      <c r="J34" s="3">
        <f t="shared" si="16"/>
        <v>0</v>
      </c>
      <c r="K34" s="445">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3">
        <f t="shared" si="16"/>
        <v>0</v>
      </c>
      <c r="AA34" s="3">
        <f t="shared" si="16"/>
        <v>0</v>
      </c>
    </row>
    <row r="35" spans="1:27" x14ac:dyDescent="0.3">
      <c r="A35" s="783"/>
      <c r="B35" s="11" t="str">
        <f t="shared" si="4"/>
        <v>Water Heating</v>
      </c>
      <c r="C35" s="3">
        <f t="shared" si="4"/>
        <v>0</v>
      </c>
      <c r="D35" s="3">
        <f t="shared" ref="D35:AA35" si="17">IF(SUM($C$19:$N$19)=0,0,C35+D17)</f>
        <v>0</v>
      </c>
      <c r="E35" s="3">
        <f t="shared" si="17"/>
        <v>0</v>
      </c>
      <c r="F35" s="3">
        <f t="shared" si="17"/>
        <v>0</v>
      </c>
      <c r="G35" s="3">
        <f t="shared" si="17"/>
        <v>0</v>
      </c>
      <c r="H35" s="3">
        <f t="shared" si="17"/>
        <v>0</v>
      </c>
      <c r="I35" s="3">
        <f t="shared" si="17"/>
        <v>0</v>
      </c>
      <c r="J35" s="3">
        <f t="shared" si="17"/>
        <v>0</v>
      </c>
      <c r="K35" s="445">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row>
    <row r="36" spans="1:27" ht="15" customHeight="1" x14ac:dyDescent="0.3">
      <c r="A36" s="783"/>
      <c r="B36" s="11" t="str">
        <f t="shared" si="4"/>
        <v xml:space="preserve"> </v>
      </c>
      <c r="C36" s="3"/>
      <c r="D36" s="3"/>
      <c r="E36" s="3"/>
      <c r="F36" s="3"/>
      <c r="G36" s="3"/>
      <c r="H36" s="3"/>
      <c r="I36" s="3"/>
      <c r="J36" s="3"/>
      <c r="K36" s="445"/>
      <c r="L36" s="3"/>
      <c r="M36" s="3"/>
      <c r="N36" s="3"/>
      <c r="O36" s="3"/>
      <c r="P36" s="3"/>
      <c r="Q36" s="3"/>
      <c r="R36" s="3"/>
      <c r="S36" s="3"/>
      <c r="T36" s="3"/>
      <c r="U36" s="3"/>
      <c r="V36" s="3"/>
      <c r="W36" s="3"/>
      <c r="X36" s="3"/>
      <c r="Y36" s="3"/>
      <c r="Z36" s="3"/>
      <c r="AA36" s="3"/>
    </row>
    <row r="37" spans="1:27" ht="15" customHeight="1" thickBot="1" x14ac:dyDescent="0.35">
      <c r="A37" s="784"/>
      <c r="B37" s="258" t="str">
        <f t="shared" si="4"/>
        <v>Monthly kWh</v>
      </c>
      <c r="C37" s="259">
        <f>SUM(C23:C36)</f>
        <v>0</v>
      </c>
      <c r="D37" s="259">
        <f t="shared" ref="D37:AA37" si="18">SUM(D23:D36)</f>
        <v>0</v>
      </c>
      <c r="E37" s="259">
        <f t="shared" si="18"/>
        <v>0</v>
      </c>
      <c r="F37" s="259">
        <f t="shared" si="18"/>
        <v>0</v>
      </c>
      <c r="G37" s="259">
        <f t="shared" si="18"/>
        <v>0</v>
      </c>
      <c r="H37" s="259">
        <f t="shared" si="18"/>
        <v>0</v>
      </c>
      <c r="I37" s="259">
        <f t="shared" si="18"/>
        <v>0</v>
      </c>
      <c r="J37" s="259">
        <f t="shared" si="18"/>
        <v>0</v>
      </c>
      <c r="K37" s="259">
        <f t="shared" si="18"/>
        <v>0</v>
      </c>
      <c r="L37" s="259">
        <f t="shared" si="18"/>
        <v>0</v>
      </c>
      <c r="M37" s="259">
        <f t="shared" si="18"/>
        <v>0</v>
      </c>
      <c r="N37" s="259">
        <f t="shared" si="18"/>
        <v>0</v>
      </c>
      <c r="O37" s="259">
        <f t="shared" si="18"/>
        <v>0</v>
      </c>
      <c r="P37" s="259">
        <f t="shared" si="18"/>
        <v>0</v>
      </c>
      <c r="Q37" s="259">
        <f t="shared" si="18"/>
        <v>0</v>
      </c>
      <c r="R37" s="259">
        <f t="shared" si="18"/>
        <v>0</v>
      </c>
      <c r="S37" s="259">
        <f t="shared" si="18"/>
        <v>0</v>
      </c>
      <c r="T37" s="259">
        <f t="shared" si="18"/>
        <v>0</v>
      </c>
      <c r="U37" s="259">
        <f t="shared" si="18"/>
        <v>0</v>
      </c>
      <c r="V37" s="259">
        <f t="shared" si="18"/>
        <v>0</v>
      </c>
      <c r="W37" s="259">
        <f t="shared" si="18"/>
        <v>0</v>
      </c>
      <c r="X37" s="259">
        <f t="shared" si="18"/>
        <v>0</v>
      </c>
      <c r="Y37" s="259">
        <f t="shared" si="18"/>
        <v>0</v>
      </c>
      <c r="Z37" s="259">
        <f t="shared" si="18"/>
        <v>0</v>
      </c>
      <c r="AA37" s="259">
        <f t="shared" si="18"/>
        <v>0</v>
      </c>
    </row>
    <row r="38" spans="1:27" s="42" customFormat="1" x14ac:dyDescent="0.3">
      <c r="A38" s="8"/>
      <c r="B38" s="285"/>
      <c r="C38" s="9"/>
      <c r="D38" s="285"/>
      <c r="E38" s="9"/>
      <c r="F38" s="285"/>
      <c r="G38" s="285"/>
      <c r="H38" s="9"/>
      <c r="I38" s="285"/>
      <c r="J38" s="285"/>
      <c r="K38" s="9"/>
      <c r="L38" s="285"/>
      <c r="M38" s="285"/>
      <c r="N38" s="364" t="s">
        <v>223</v>
      </c>
      <c r="O38" s="363">
        <f>SUM(C5:N18)</f>
        <v>0</v>
      </c>
      <c r="P38" s="285"/>
      <c r="Q38" s="9"/>
      <c r="R38" s="285"/>
      <c r="S38" s="285"/>
      <c r="T38" s="9"/>
      <c r="U38" s="285"/>
      <c r="V38" s="285"/>
      <c r="W38" s="9"/>
      <c r="X38" s="285"/>
      <c r="Y38" s="285"/>
      <c r="Z38" s="9"/>
      <c r="AA38" s="285"/>
    </row>
    <row r="39" spans="1:27" s="42" customFormat="1" ht="15" thickBot="1" x14ac:dyDescent="0.35">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row>
    <row r="40" spans="1:27" ht="16.2" thickBot="1" x14ac:dyDescent="0.35">
      <c r="A40" s="785" t="s">
        <v>16</v>
      </c>
      <c r="B40" s="17" t="str">
        <f t="shared" ref="B40:B55" si="19">B22</f>
        <v>End Use</v>
      </c>
      <c r="C40" s="158">
        <f>C$4</f>
        <v>44197</v>
      </c>
      <c r="D40" s="158">
        <f t="shared" ref="D40:AA40" si="20">D$4</f>
        <v>44228</v>
      </c>
      <c r="E40" s="158">
        <f t="shared" si="20"/>
        <v>44256</v>
      </c>
      <c r="F40" s="158">
        <f t="shared" si="20"/>
        <v>44287</v>
      </c>
      <c r="G40" s="158">
        <f t="shared" si="20"/>
        <v>44317</v>
      </c>
      <c r="H40" s="158">
        <f t="shared" si="20"/>
        <v>44348</v>
      </c>
      <c r="I40" s="158">
        <f t="shared" si="20"/>
        <v>44378</v>
      </c>
      <c r="J40" s="158">
        <f t="shared" si="20"/>
        <v>44409</v>
      </c>
      <c r="K40" s="158">
        <f t="shared" si="20"/>
        <v>44440</v>
      </c>
      <c r="L40" s="158">
        <f t="shared" si="20"/>
        <v>44470</v>
      </c>
      <c r="M40" s="158">
        <f t="shared" si="20"/>
        <v>44501</v>
      </c>
      <c r="N40" s="158">
        <f t="shared" si="20"/>
        <v>44531</v>
      </c>
      <c r="O40" s="158">
        <f t="shared" si="20"/>
        <v>44562</v>
      </c>
      <c r="P40" s="158">
        <f t="shared" si="20"/>
        <v>44593</v>
      </c>
      <c r="Q40" s="158">
        <f t="shared" si="20"/>
        <v>44621</v>
      </c>
      <c r="R40" s="158">
        <f t="shared" si="20"/>
        <v>44652</v>
      </c>
      <c r="S40" s="158">
        <f t="shared" si="20"/>
        <v>44682</v>
      </c>
      <c r="T40" s="158">
        <f t="shared" si="20"/>
        <v>44713</v>
      </c>
      <c r="U40" s="158">
        <f t="shared" si="20"/>
        <v>44743</v>
      </c>
      <c r="V40" s="158">
        <f t="shared" si="20"/>
        <v>44774</v>
      </c>
      <c r="W40" s="158">
        <f t="shared" si="20"/>
        <v>44805</v>
      </c>
      <c r="X40" s="158">
        <f t="shared" si="20"/>
        <v>44835</v>
      </c>
      <c r="Y40" s="158">
        <f t="shared" si="20"/>
        <v>44866</v>
      </c>
      <c r="Z40" s="158">
        <f t="shared" si="20"/>
        <v>44896</v>
      </c>
      <c r="AA40" s="158">
        <f t="shared" si="20"/>
        <v>44927</v>
      </c>
    </row>
    <row r="41" spans="1:27" ht="15" customHeight="1" x14ac:dyDescent="0.3">
      <c r="A41" s="786"/>
      <c r="B41" s="11" t="str">
        <f t="shared" si="19"/>
        <v>Air Comp</v>
      </c>
      <c r="C41" s="3">
        <v>0</v>
      </c>
      <c r="D41" s="3">
        <v>0</v>
      </c>
      <c r="E41" s="3">
        <v>0</v>
      </c>
      <c r="F41" s="3">
        <v>0</v>
      </c>
      <c r="G41" s="3">
        <f>F41</f>
        <v>0</v>
      </c>
      <c r="H41" s="3">
        <f t="shared" ref="H41:AA41" si="21">G41</f>
        <v>0</v>
      </c>
      <c r="I41" s="3">
        <f t="shared" si="21"/>
        <v>0</v>
      </c>
      <c r="J41" s="3">
        <f t="shared" si="21"/>
        <v>0</v>
      </c>
      <c r="K41" s="3">
        <f t="shared" si="21"/>
        <v>0</v>
      </c>
      <c r="L41" s="3">
        <f t="shared" si="21"/>
        <v>0</v>
      </c>
      <c r="M41" s="3">
        <f t="shared" si="21"/>
        <v>0</v>
      </c>
      <c r="N41" s="3">
        <f t="shared" si="21"/>
        <v>0</v>
      </c>
      <c r="O41" s="3">
        <f t="shared" si="21"/>
        <v>0</v>
      </c>
      <c r="P41" s="3">
        <f t="shared" si="21"/>
        <v>0</v>
      </c>
      <c r="Q41" s="445">
        <v>0</v>
      </c>
      <c r="R41" s="3">
        <f t="shared" si="21"/>
        <v>0</v>
      </c>
      <c r="S41" s="3">
        <f t="shared" si="21"/>
        <v>0</v>
      </c>
      <c r="T41" s="3">
        <f t="shared" si="21"/>
        <v>0</v>
      </c>
      <c r="U41" s="3">
        <f t="shared" si="21"/>
        <v>0</v>
      </c>
      <c r="V41" s="3">
        <f t="shared" si="21"/>
        <v>0</v>
      </c>
      <c r="W41" s="3">
        <f t="shared" si="21"/>
        <v>0</v>
      </c>
      <c r="X41" s="3">
        <f t="shared" si="21"/>
        <v>0</v>
      </c>
      <c r="Y41" s="3">
        <f t="shared" si="21"/>
        <v>0</v>
      </c>
      <c r="Z41" s="3">
        <f t="shared" si="21"/>
        <v>0</v>
      </c>
      <c r="AA41" s="3">
        <f t="shared" si="21"/>
        <v>0</v>
      </c>
    </row>
    <row r="42" spans="1:27" x14ac:dyDescent="0.3">
      <c r="A42" s="786"/>
      <c r="B42" s="12" t="str">
        <f t="shared" si="19"/>
        <v>Building Shell</v>
      </c>
      <c r="C42" s="3">
        <v>0</v>
      </c>
      <c r="D42" s="3">
        <v>0</v>
      </c>
      <c r="E42" s="3">
        <v>0</v>
      </c>
      <c r="F42" s="3">
        <v>0</v>
      </c>
      <c r="G42" s="3">
        <f t="shared" ref="G42:AA42" si="22">F42</f>
        <v>0</v>
      </c>
      <c r="H42" s="3">
        <f t="shared" si="22"/>
        <v>0</v>
      </c>
      <c r="I42" s="3">
        <f t="shared" si="22"/>
        <v>0</v>
      </c>
      <c r="J42" s="3">
        <f t="shared" si="22"/>
        <v>0</v>
      </c>
      <c r="K42" s="3">
        <f t="shared" si="22"/>
        <v>0</v>
      </c>
      <c r="L42" s="3">
        <f t="shared" si="22"/>
        <v>0</v>
      </c>
      <c r="M42" s="3">
        <f t="shared" si="22"/>
        <v>0</v>
      </c>
      <c r="N42" s="3">
        <f t="shared" si="22"/>
        <v>0</v>
      </c>
      <c r="O42" s="3">
        <f t="shared" si="22"/>
        <v>0</v>
      </c>
      <c r="P42" s="3">
        <f t="shared" si="22"/>
        <v>0</v>
      </c>
      <c r="Q42" s="445">
        <v>0</v>
      </c>
      <c r="R42" s="3">
        <f t="shared" si="22"/>
        <v>0</v>
      </c>
      <c r="S42" s="3">
        <f t="shared" si="22"/>
        <v>0</v>
      </c>
      <c r="T42" s="3">
        <f t="shared" si="22"/>
        <v>0</v>
      </c>
      <c r="U42" s="3">
        <f t="shared" si="22"/>
        <v>0</v>
      </c>
      <c r="V42" s="3">
        <f t="shared" si="22"/>
        <v>0</v>
      </c>
      <c r="W42" s="3">
        <f t="shared" si="22"/>
        <v>0</v>
      </c>
      <c r="X42" s="3">
        <f t="shared" si="22"/>
        <v>0</v>
      </c>
      <c r="Y42" s="3">
        <f t="shared" si="22"/>
        <v>0</v>
      </c>
      <c r="Z42" s="3">
        <f t="shared" si="22"/>
        <v>0</v>
      </c>
      <c r="AA42" s="3">
        <f t="shared" si="22"/>
        <v>0</v>
      </c>
    </row>
    <row r="43" spans="1:27" x14ac:dyDescent="0.3">
      <c r="A43" s="786"/>
      <c r="B43" s="11" t="str">
        <f t="shared" si="19"/>
        <v>Cooking</v>
      </c>
      <c r="C43" s="3">
        <v>0</v>
      </c>
      <c r="D43" s="3">
        <v>0</v>
      </c>
      <c r="E43" s="3">
        <v>0</v>
      </c>
      <c r="F43" s="3">
        <v>0</v>
      </c>
      <c r="G43" s="3">
        <f t="shared" ref="G43:AA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445">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row>
    <row r="44" spans="1:27" x14ac:dyDescent="0.3">
      <c r="A44" s="786"/>
      <c r="B44" s="11" t="str">
        <f t="shared" si="19"/>
        <v>Cooling</v>
      </c>
      <c r="C44" s="3">
        <v>0</v>
      </c>
      <c r="D44" s="3">
        <v>0</v>
      </c>
      <c r="E44" s="3">
        <v>0</v>
      </c>
      <c r="F44" s="3">
        <v>0</v>
      </c>
      <c r="G44" s="3">
        <f t="shared" ref="G44:AA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445">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row>
    <row r="45" spans="1:27" x14ac:dyDescent="0.3">
      <c r="A45" s="786"/>
      <c r="B45" s="12" t="str">
        <f t="shared" si="19"/>
        <v>Ext Lighting</v>
      </c>
      <c r="C45" s="3">
        <v>0</v>
      </c>
      <c r="D45" s="3">
        <v>0</v>
      </c>
      <c r="E45" s="3">
        <v>0</v>
      </c>
      <c r="F45" s="3">
        <v>0</v>
      </c>
      <c r="G45" s="3">
        <f t="shared" ref="G45:AA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445">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row>
    <row r="46" spans="1:27" x14ac:dyDescent="0.3">
      <c r="A46" s="786"/>
      <c r="B46" s="11" t="str">
        <f t="shared" si="19"/>
        <v>Heating</v>
      </c>
      <c r="C46" s="3">
        <v>0</v>
      </c>
      <c r="D46" s="3">
        <v>0</v>
      </c>
      <c r="E46" s="3">
        <v>0</v>
      </c>
      <c r="F46" s="3">
        <v>0</v>
      </c>
      <c r="G46" s="3">
        <f t="shared" ref="G46:AA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445">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row>
    <row r="47" spans="1:27" x14ac:dyDescent="0.3">
      <c r="A47" s="786"/>
      <c r="B47" s="11" t="str">
        <f t="shared" si="19"/>
        <v>HVAC</v>
      </c>
      <c r="C47" s="3">
        <v>0</v>
      </c>
      <c r="D47" s="3">
        <v>0</v>
      </c>
      <c r="E47" s="3">
        <v>0</v>
      </c>
      <c r="F47" s="3">
        <v>0</v>
      </c>
      <c r="G47" s="3">
        <f t="shared" ref="G47:AA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445">
        <v>0</v>
      </c>
      <c r="R47" s="3">
        <f t="shared" si="27"/>
        <v>0</v>
      </c>
      <c r="S47" s="3">
        <f t="shared" si="27"/>
        <v>0</v>
      </c>
      <c r="T47" s="3">
        <f t="shared" si="27"/>
        <v>0</v>
      </c>
      <c r="U47" s="3">
        <f t="shared" si="27"/>
        <v>0</v>
      </c>
      <c r="V47" s="3">
        <f t="shared" si="27"/>
        <v>0</v>
      </c>
      <c r="W47" s="3">
        <f t="shared" si="27"/>
        <v>0</v>
      </c>
      <c r="X47" s="3">
        <f t="shared" si="27"/>
        <v>0</v>
      </c>
      <c r="Y47" s="3">
        <f t="shared" si="27"/>
        <v>0</v>
      </c>
      <c r="Z47" s="3">
        <f t="shared" si="27"/>
        <v>0</v>
      </c>
      <c r="AA47" s="3">
        <f t="shared" si="27"/>
        <v>0</v>
      </c>
    </row>
    <row r="48" spans="1:27" x14ac:dyDescent="0.3">
      <c r="A48" s="786"/>
      <c r="B48" s="11" t="str">
        <f t="shared" si="19"/>
        <v>Lighting</v>
      </c>
      <c r="C48" s="3">
        <v>0</v>
      </c>
      <c r="D48" s="3">
        <v>0</v>
      </c>
      <c r="E48" s="3">
        <v>0</v>
      </c>
      <c r="F48" s="3">
        <v>0</v>
      </c>
      <c r="G48" s="3">
        <f t="shared" ref="G48:AA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445">
        <v>0</v>
      </c>
      <c r="R48" s="3">
        <f t="shared" si="28"/>
        <v>0</v>
      </c>
      <c r="S48" s="3">
        <f t="shared" si="28"/>
        <v>0</v>
      </c>
      <c r="T48" s="3">
        <f t="shared" si="28"/>
        <v>0</v>
      </c>
      <c r="U48" s="3">
        <f t="shared" si="28"/>
        <v>0</v>
      </c>
      <c r="V48" s="3">
        <f t="shared" si="28"/>
        <v>0</v>
      </c>
      <c r="W48" s="3">
        <f t="shared" si="28"/>
        <v>0</v>
      </c>
      <c r="X48" s="3">
        <f t="shared" si="28"/>
        <v>0</v>
      </c>
      <c r="Y48" s="3">
        <f t="shared" si="28"/>
        <v>0</v>
      </c>
      <c r="Z48" s="3">
        <f t="shared" si="28"/>
        <v>0</v>
      </c>
      <c r="AA48" s="3">
        <f t="shared" si="28"/>
        <v>0</v>
      </c>
    </row>
    <row r="49" spans="1:27" x14ac:dyDescent="0.3">
      <c r="A49" s="786"/>
      <c r="B49" s="11" t="str">
        <f t="shared" si="19"/>
        <v>Miscellaneous</v>
      </c>
      <c r="C49" s="3">
        <v>0</v>
      </c>
      <c r="D49" s="3">
        <v>0</v>
      </c>
      <c r="E49" s="3">
        <v>0</v>
      </c>
      <c r="F49" s="3">
        <v>0</v>
      </c>
      <c r="G49" s="3">
        <f t="shared" ref="G49:AA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445">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row>
    <row r="50" spans="1:27" ht="15" customHeight="1" x14ac:dyDescent="0.3">
      <c r="A50" s="786"/>
      <c r="B50" s="11" t="str">
        <f t="shared" si="19"/>
        <v>Motors</v>
      </c>
      <c r="C50" s="3">
        <v>0</v>
      </c>
      <c r="D50" s="3">
        <v>0</v>
      </c>
      <c r="E50" s="3">
        <v>0</v>
      </c>
      <c r="F50" s="3">
        <v>0</v>
      </c>
      <c r="G50" s="3">
        <f t="shared" ref="G50:AA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445">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row>
    <row r="51" spans="1:27" x14ac:dyDescent="0.3">
      <c r="A51" s="786"/>
      <c r="B51" s="11" t="str">
        <f t="shared" si="19"/>
        <v>Process</v>
      </c>
      <c r="C51" s="3">
        <v>0</v>
      </c>
      <c r="D51" s="3">
        <v>0</v>
      </c>
      <c r="E51" s="3">
        <v>0</v>
      </c>
      <c r="F51" s="3">
        <v>0</v>
      </c>
      <c r="G51" s="3">
        <f t="shared" ref="G51:AA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445">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row>
    <row r="52" spans="1:27" x14ac:dyDescent="0.3">
      <c r="A52" s="786"/>
      <c r="B52" s="11" t="str">
        <f t="shared" si="19"/>
        <v>Refrigeration</v>
      </c>
      <c r="C52" s="3">
        <v>0</v>
      </c>
      <c r="D52" s="3">
        <v>0</v>
      </c>
      <c r="E52" s="3">
        <v>0</v>
      </c>
      <c r="F52" s="3">
        <v>0</v>
      </c>
      <c r="G52" s="3">
        <f t="shared" ref="G52:AA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445">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row>
    <row r="53" spans="1:27" x14ac:dyDescent="0.3">
      <c r="A53" s="786"/>
      <c r="B53" s="11" t="str">
        <f t="shared" si="19"/>
        <v>Water Heating</v>
      </c>
      <c r="C53" s="3">
        <v>0</v>
      </c>
      <c r="D53" s="3">
        <v>0</v>
      </c>
      <c r="E53" s="3">
        <v>0</v>
      </c>
      <c r="F53" s="3">
        <v>0</v>
      </c>
      <c r="G53" s="3">
        <f t="shared" ref="G53:AA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445">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row>
    <row r="54" spans="1:27" ht="15" customHeight="1" x14ac:dyDescent="0.3">
      <c r="A54" s="786"/>
      <c r="B54" s="11" t="str">
        <f t="shared" si="19"/>
        <v xml:space="preserve"> </v>
      </c>
      <c r="C54" s="3"/>
      <c r="D54" s="3"/>
      <c r="E54" s="3"/>
      <c r="F54" s="3"/>
      <c r="G54" s="3"/>
      <c r="H54" s="3"/>
      <c r="I54" s="3"/>
      <c r="J54" s="3"/>
      <c r="K54" s="3"/>
      <c r="L54" s="3"/>
      <c r="M54" s="3"/>
      <c r="N54" s="3"/>
      <c r="O54" s="3"/>
      <c r="P54" s="3"/>
      <c r="Q54" s="445"/>
      <c r="R54" s="3"/>
      <c r="S54" s="3"/>
      <c r="T54" s="3"/>
      <c r="U54" s="3"/>
      <c r="V54" s="3"/>
      <c r="W54" s="3"/>
      <c r="X54" s="3"/>
      <c r="Y54" s="3"/>
      <c r="Z54" s="3"/>
      <c r="AA54" s="3"/>
    </row>
    <row r="55" spans="1:27" ht="15" customHeight="1" thickBot="1" x14ac:dyDescent="0.35">
      <c r="A55" s="787"/>
      <c r="B55" s="258" t="str">
        <f t="shared" si="19"/>
        <v>Monthly kWh</v>
      </c>
      <c r="C55" s="259">
        <f>SUM(C41:C54)</f>
        <v>0</v>
      </c>
      <c r="D55" s="259">
        <f t="shared" ref="D55:AA55" si="34">SUM(D41:D54)</f>
        <v>0</v>
      </c>
      <c r="E55" s="259">
        <f t="shared" si="34"/>
        <v>0</v>
      </c>
      <c r="F55" s="259">
        <f t="shared" si="34"/>
        <v>0</v>
      </c>
      <c r="G55" s="259">
        <f t="shared" si="34"/>
        <v>0</v>
      </c>
      <c r="H55" s="259">
        <f t="shared" si="34"/>
        <v>0</v>
      </c>
      <c r="I55" s="259">
        <f t="shared" si="34"/>
        <v>0</v>
      </c>
      <c r="J55" s="259">
        <f t="shared" si="34"/>
        <v>0</v>
      </c>
      <c r="K55" s="259">
        <f t="shared" si="34"/>
        <v>0</v>
      </c>
      <c r="L55" s="259">
        <f t="shared" si="34"/>
        <v>0</v>
      </c>
      <c r="M55" s="259">
        <f t="shared" si="34"/>
        <v>0</v>
      </c>
      <c r="N55" s="259">
        <f t="shared" si="34"/>
        <v>0</v>
      </c>
      <c r="O55" s="259">
        <f t="shared" si="34"/>
        <v>0</v>
      </c>
      <c r="P55" s="259">
        <f t="shared" si="34"/>
        <v>0</v>
      </c>
      <c r="Q55" s="259">
        <f t="shared" si="34"/>
        <v>0</v>
      </c>
      <c r="R55" s="259">
        <f t="shared" si="34"/>
        <v>0</v>
      </c>
      <c r="S55" s="259">
        <f t="shared" si="34"/>
        <v>0</v>
      </c>
      <c r="T55" s="259">
        <f t="shared" si="34"/>
        <v>0</v>
      </c>
      <c r="U55" s="259">
        <f t="shared" si="34"/>
        <v>0</v>
      </c>
      <c r="V55" s="259">
        <f t="shared" si="34"/>
        <v>0</v>
      </c>
      <c r="W55" s="259">
        <f t="shared" si="34"/>
        <v>0</v>
      </c>
      <c r="X55" s="259">
        <f t="shared" si="34"/>
        <v>0</v>
      </c>
      <c r="Y55" s="259">
        <f t="shared" si="34"/>
        <v>0</v>
      </c>
      <c r="Z55" s="259">
        <f t="shared" si="34"/>
        <v>0</v>
      </c>
      <c r="AA55" s="259">
        <f t="shared" si="34"/>
        <v>0</v>
      </c>
    </row>
    <row r="56" spans="1:27" s="42" customFormat="1" x14ac:dyDescent="0.3">
      <c r="A56" s="8"/>
      <c r="B56" s="285"/>
      <c r="C56" s="9"/>
      <c r="D56" s="285"/>
      <c r="E56" s="9"/>
      <c r="F56" s="285"/>
      <c r="G56" s="285"/>
      <c r="H56" s="9"/>
      <c r="I56" s="285"/>
      <c r="J56" s="285"/>
      <c r="K56" s="9"/>
      <c r="L56" s="285"/>
      <c r="M56" s="285"/>
      <c r="N56" s="9"/>
      <c r="O56" s="285"/>
      <c r="P56" s="285"/>
      <c r="Q56" s="9"/>
      <c r="R56" s="285"/>
      <c r="S56" s="285"/>
      <c r="T56" s="9"/>
      <c r="U56" s="285"/>
      <c r="V56" s="285"/>
      <c r="W56" s="9"/>
      <c r="X56" s="285"/>
      <c r="Y56" s="285"/>
      <c r="Z56" s="9"/>
      <c r="AA56" s="285"/>
    </row>
    <row r="57" spans="1:27" s="42" customFormat="1" ht="15" thickBot="1" x14ac:dyDescent="0.35">
      <c r="A57" s="225" t="s">
        <v>191</v>
      </c>
      <c r="B57" s="225"/>
      <c r="C57" s="225"/>
      <c r="D57" s="225"/>
      <c r="E57" s="225"/>
      <c r="F57" s="225"/>
      <c r="G57" s="225"/>
      <c r="H57" s="225"/>
      <c r="I57" s="225"/>
      <c r="J57" s="225"/>
      <c r="K57" s="142"/>
      <c r="L57" s="142"/>
      <c r="M57" s="142"/>
      <c r="N57" s="142"/>
      <c r="O57" s="142"/>
      <c r="P57" s="142"/>
      <c r="Q57" s="142"/>
      <c r="R57" s="142"/>
      <c r="S57" s="142"/>
      <c r="T57" s="142"/>
      <c r="U57" s="142"/>
      <c r="V57" s="142"/>
      <c r="W57" s="142"/>
      <c r="X57" s="142"/>
      <c r="Y57" s="142"/>
      <c r="Z57" s="142"/>
      <c r="AA57" s="142"/>
    </row>
    <row r="58" spans="1:27" ht="16.2" thickBot="1" x14ac:dyDescent="0.35">
      <c r="A58" s="788" t="s">
        <v>17</v>
      </c>
      <c r="B58" s="17" t="s">
        <v>10</v>
      </c>
      <c r="C58" s="158">
        <f>C$4</f>
        <v>44197</v>
      </c>
      <c r="D58" s="158">
        <f t="shared" ref="D58:AA58" si="35">D$4</f>
        <v>44228</v>
      </c>
      <c r="E58" s="158">
        <f t="shared" si="35"/>
        <v>44256</v>
      </c>
      <c r="F58" s="158">
        <f t="shared" si="35"/>
        <v>44287</v>
      </c>
      <c r="G58" s="158">
        <f t="shared" si="35"/>
        <v>44317</v>
      </c>
      <c r="H58" s="158">
        <f t="shared" si="35"/>
        <v>44348</v>
      </c>
      <c r="I58" s="158">
        <f t="shared" si="35"/>
        <v>44378</v>
      </c>
      <c r="J58" s="158">
        <f t="shared" si="35"/>
        <v>44409</v>
      </c>
      <c r="K58" s="158">
        <f t="shared" si="35"/>
        <v>44440</v>
      </c>
      <c r="L58" s="158">
        <f t="shared" si="35"/>
        <v>44470</v>
      </c>
      <c r="M58" s="158">
        <f t="shared" si="35"/>
        <v>44501</v>
      </c>
      <c r="N58" s="158">
        <f t="shared" si="35"/>
        <v>44531</v>
      </c>
      <c r="O58" s="158">
        <f t="shared" si="35"/>
        <v>44562</v>
      </c>
      <c r="P58" s="158">
        <f t="shared" si="35"/>
        <v>44593</v>
      </c>
      <c r="Q58" s="158">
        <f t="shared" si="35"/>
        <v>44621</v>
      </c>
      <c r="R58" s="158">
        <f t="shared" si="35"/>
        <v>44652</v>
      </c>
      <c r="S58" s="158">
        <f t="shared" si="35"/>
        <v>44682</v>
      </c>
      <c r="T58" s="158">
        <f t="shared" si="35"/>
        <v>44713</v>
      </c>
      <c r="U58" s="158">
        <f t="shared" si="35"/>
        <v>44743</v>
      </c>
      <c r="V58" s="158">
        <f t="shared" si="35"/>
        <v>44774</v>
      </c>
      <c r="W58" s="158">
        <f t="shared" si="35"/>
        <v>44805</v>
      </c>
      <c r="X58" s="158">
        <f t="shared" si="35"/>
        <v>44835</v>
      </c>
      <c r="Y58" s="158">
        <f t="shared" si="35"/>
        <v>44866</v>
      </c>
      <c r="Z58" s="158">
        <f t="shared" si="35"/>
        <v>44896</v>
      </c>
      <c r="AA58" s="158">
        <f t="shared" si="35"/>
        <v>44927</v>
      </c>
    </row>
    <row r="59" spans="1:27" ht="15" customHeight="1" x14ac:dyDescent="0.3">
      <c r="A59" s="789"/>
      <c r="B59" s="13" t="str">
        <f t="shared" ref="B59:B72" si="36">B41</f>
        <v>Air Comp</v>
      </c>
      <c r="C59" s="26">
        <f>IF(C23=0,0,((C5*0.5)-C41)*C78*C93*C$2)</f>
        <v>0</v>
      </c>
      <c r="D59" s="26">
        <f>IF(D23=0,0,((D5*0.5)+C23-D41)*D78*D93*D$2)</f>
        <v>0</v>
      </c>
      <c r="E59" s="26">
        <f t="shared" ref="E59:AA60" si="37">IF(E23=0,0,((E5*0.5)+D23-E41)*E78*E93*E$2)</f>
        <v>0</v>
      </c>
      <c r="F59" s="26">
        <f t="shared" si="37"/>
        <v>0</v>
      </c>
      <c r="G59" s="26">
        <f t="shared" si="37"/>
        <v>0</v>
      </c>
      <c r="H59" s="26">
        <f t="shared" si="37"/>
        <v>0</v>
      </c>
      <c r="I59" s="26">
        <f t="shared" si="37"/>
        <v>0</v>
      </c>
      <c r="J59" s="26">
        <f t="shared" si="37"/>
        <v>0</v>
      </c>
      <c r="K59" s="26">
        <f t="shared" si="37"/>
        <v>0</v>
      </c>
      <c r="L59" s="26">
        <f t="shared" si="37"/>
        <v>0</v>
      </c>
      <c r="M59" s="26">
        <f t="shared" si="37"/>
        <v>0</v>
      </c>
      <c r="N59" s="26">
        <f t="shared" si="37"/>
        <v>0</v>
      </c>
      <c r="O59" s="26">
        <f t="shared" si="37"/>
        <v>0</v>
      </c>
      <c r="P59" s="26">
        <f t="shared" si="37"/>
        <v>0</v>
      </c>
      <c r="Q59" s="26">
        <f t="shared" si="37"/>
        <v>0</v>
      </c>
      <c r="R59" s="26">
        <f t="shared" si="37"/>
        <v>0</v>
      </c>
      <c r="S59" s="26">
        <f t="shared" si="37"/>
        <v>0</v>
      </c>
      <c r="T59" s="26">
        <f t="shared" si="37"/>
        <v>0</v>
      </c>
      <c r="U59" s="26">
        <f t="shared" si="37"/>
        <v>0</v>
      </c>
      <c r="V59" s="26">
        <f t="shared" si="37"/>
        <v>0</v>
      </c>
      <c r="W59" s="26">
        <f t="shared" si="37"/>
        <v>0</v>
      </c>
      <c r="X59" s="26">
        <f t="shared" si="37"/>
        <v>0</v>
      </c>
      <c r="Y59" s="26">
        <f t="shared" si="37"/>
        <v>0</v>
      </c>
      <c r="Z59" s="26">
        <f t="shared" si="37"/>
        <v>0</v>
      </c>
      <c r="AA59" s="26">
        <f t="shared" si="37"/>
        <v>0</v>
      </c>
    </row>
    <row r="60" spans="1:27" ht="15.6" x14ac:dyDescent="0.3">
      <c r="A60" s="789"/>
      <c r="B60" s="13" t="str">
        <f t="shared" si="36"/>
        <v>Building Shell</v>
      </c>
      <c r="C60" s="26">
        <f t="shared" ref="C60:C71" si="38">IF(C24=0,0,((C6*0.5)-C42)*C79*C94*C$2)</f>
        <v>0</v>
      </c>
      <c r="D60" s="26">
        <f t="shared" ref="D60:S71" si="39">IF(D24=0,0,((D6*0.5)+C24-D42)*D79*D94*D$2)</f>
        <v>0</v>
      </c>
      <c r="E60" s="26">
        <f t="shared" si="39"/>
        <v>0</v>
      </c>
      <c r="F60" s="26">
        <f t="shared" si="39"/>
        <v>0</v>
      </c>
      <c r="G60" s="26">
        <f t="shared" si="39"/>
        <v>0</v>
      </c>
      <c r="H60" s="26">
        <f t="shared" si="39"/>
        <v>0</v>
      </c>
      <c r="I60" s="26">
        <f t="shared" si="39"/>
        <v>0</v>
      </c>
      <c r="J60" s="26">
        <f t="shared" si="39"/>
        <v>0</v>
      </c>
      <c r="K60" s="26">
        <f t="shared" si="39"/>
        <v>0</v>
      </c>
      <c r="L60" s="26">
        <f t="shared" si="39"/>
        <v>0</v>
      </c>
      <c r="M60" s="26">
        <f t="shared" si="39"/>
        <v>0</v>
      </c>
      <c r="N60" s="26">
        <f t="shared" si="39"/>
        <v>0</v>
      </c>
      <c r="O60" s="26">
        <f t="shared" si="39"/>
        <v>0</v>
      </c>
      <c r="P60" s="26">
        <f t="shared" si="39"/>
        <v>0</v>
      </c>
      <c r="Q60" s="26">
        <f t="shared" si="39"/>
        <v>0</v>
      </c>
      <c r="R60" s="26">
        <f t="shared" si="39"/>
        <v>0</v>
      </c>
      <c r="S60" s="26">
        <f t="shared" si="39"/>
        <v>0</v>
      </c>
      <c r="T60" s="26">
        <f t="shared" si="37"/>
        <v>0</v>
      </c>
      <c r="U60" s="26">
        <f t="shared" si="37"/>
        <v>0</v>
      </c>
      <c r="V60" s="26">
        <f t="shared" si="37"/>
        <v>0</v>
      </c>
      <c r="W60" s="26">
        <f t="shared" si="37"/>
        <v>0</v>
      </c>
      <c r="X60" s="26">
        <f t="shared" si="37"/>
        <v>0</v>
      </c>
      <c r="Y60" s="26">
        <f t="shared" si="37"/>
        <v>0</v>
      </c>
      <c r="Z60" s="26">
        <f t="shared" si="37"/>
        <v>0</v>
      </c>
      <c r="AA60" s="26">
        <f t="shared" si="37"/>
        <v>0</v>
      </c>
    </row>
    <row r="61" spans="1:27" ht="15.6" x14ac:dyDescent="0.3">
      <c r="A61" s="789"/>
      <c r="B61" s="13" t="str">
        <f t="shared" si="36"/>
        <v>Cooking</v>
      </c>
      <c r="C61" s="26">
        <f t="shared" si="38"/>
        <v>0</v>
      </c>
      <c r="D61" s="26">
        <f t="shared" si="39"/>
        <v>0</v>
      </c>
      <c r="E61" s="26">
        <f t="shared" ref="E61:AA64" si="40">IF(E25=0,0,((E7*0.5)+D25-E43)*E80*E95*E$2)</f>
        <v>0</v>
      </c>
      <c r="F61" s="26">
        <f t="shared" si="40"/>
        <v>0</v>
      </c>
      <c r="G61" s="26">
        <f t="shared" si="40"/>
        <v>0</v>
      </c>
      <c r="H61" s="26">
        <f t="shared" si="40"/>
        <v>0</v>
      </c>
      <c r="I61" s="26">
        <f t="shared" si="40"/>
        <v>0</v>
      </c>
      <c r="J61" s="26">
        <f t="shared" si="40"/>
        <v>0</v>
      </c>
      <c r="K61" s="26">
        <f t="shared" si="40"/>
        <v>0</v>
      </c>
      <c r="L61" s="26">
        <f t="shared" si="40"/>
        <v>0</v>
      </c>
      <c r="M61" s="26">
        <f t="shared" si="40"/>
        <v>0</v>
      </c>
      <c r="N61" s="26">
        <f t="shared" si="40"/>
        <v>0</v>
      </c>
      <c r="O61" s="26">
        <f t="shared" si="40"/>
        <v>0</v>
      </c>
      <c r="P61" s="26">
        <f t="shared" si="40"/>
        <v>0</v>
      </c>
      <c r="Q61" s="26">
        <f t="shared" si="40"/>
        <v>0</v>
      </c>
      <c r="R61" s="26">
        <f t="shared" si="40"/>
        <v>0</v>
      </c>
      <c r="S61" s="26">
        <f t="shared" si="40"/>
        <v>0</v>
      </c>
      <c r="T61" s="26">
        <f t="shared" si="40"/>
        <v>0</v>
      </c>
      <c r="U61" s="26">
        <f t="shared" si="40"/>
        <v>0</v>
      </c>
      <c r="V61" s="26">
        <f t="shared" si="40"/>
        <v>0</v>
      </c>
      <c r="W61" s="26">
        <f t="shared" si="40"/>
        <v>0</v>
      </c>
      <c r="X61" s="26">
        <f t="shared" si="40"/>
        <v>0</v>
      </c>
      <c r="Y61" s="26">
        <f t="shared" si="40"/>
        <v>0</v>
      </c>
      <c r="Z61" s="26">
        <f t="shared" si="40"/>
        <v>0</v>
      </c>
      <c r="AA61" s="26">
        <f t="shared" si="40"/>
        <v>0</v>
      </c>
    </row>
    <row r="62" spans="1:27" ht="15.6" x14ac:dyDescent="0.3">
      <c r="A62" s="789"/>
      <c r="B62" s="13" t="str">
        <f t="shared" si="36"/>
        <v>Cooling</v>
      </c>
      <c r="C62" s="26">
        <f t="shared" si="38"/>
        <v>0</v>
      </c>
      <c r="D62" s="26">
        <f t="shared" si="39"/>
        <v>0</v>
      </c>
      <c r="E62" s="26">
        <f t="shared" si="40"/>
        <v>0</v>
      </c>
      <c r="F62" s="26">
        <f t="shared" si="40"/>
        <v>0</v>
      </c>
      <c r="G62" s="26">
        <f t="shared" si="40"/>
        <v>0</v>
      </c>
      <c r="H62" s="26">
        <f t="shared" si="40"/>
        <v>0</v>
      </c>
      <c r="I62" s="26">
        <f t="shared" si="40"/>
        <v>0</v>
      </c>
      <c r="J62" s="26">
        <f t="shared" si="40"/>
        <v>0</v>
      </c>
      <c r="K62" s="26">
        <f t="shared" si="40"/>
        <v>0</v>
      </c>
      <c r="L62" s="26">
        <f t="shared" si="40"/>
        <v>0</v>
      </c>
      <c r="M62" s="26">
        <f t="shared" si="40"/>
        <v>0</v>
      </c>
      <c r="N62" s="26">
        <f t="shared" si="40"/>
        <v>0</v>
      </c>
      <c r="O62" s="26">
        <f t="shared" si="40"/>
        <v>0</v>
      </c>
      <c r="P62" s="26">
        <f t="shared" si="40"/>
        <v>0</v>
      </c>
      <c r="Q62" s="26">
        <f t="shared" si="40"/>
        <v>0</v>
      </c>
      <c r="R62" s="26">
        <f t="shared" si="40"/>
        <v>0</v>
      </c>
      <c r="S62" s="26">
        <f t="shared" si="40"/>
        <v>0</v>
      </c>
      <c r="T62" s="26">
        <f t="shared" si="40"/>
        <v>0</v>
      </c>
      <c r="U62" s="26">
        <f t="shared" si="40"/>
        <v>0</v>
      </c>
      <c r="V62" s="26">
        <f t="shared" si="40"/>
        <v>0</v>
      </c>
      <c r="W62" s="26">
        <f t="shared" si="40"/>
        <v>0</v>
      </c>
      <c r="X62" s="26">
        <f t="shared" si="40"/>
        <v>0</v>
      </c>
      <c r="Y62" s="26">
        <f t="shared" si="40"/>
        <v>0</v>
      </c>
      <c r="Z62" s="26">
        <f t="shared" si="40"/>
        <v>0</v>
      </c>
      <c r="AA62" s="26">
        <f t="shared" si="40"/>
        <v>0</v>
      </c>
    </row>
    <row r="63" spans="1:27" ht="15.6" x14ac:dyDescent="0.3">
      <c r="A63" s="789"/>
      <c r="B63" s="13" t="str">
        <f t="shared" si="36"/>
        <v>Ext Lighting</v>
      </c>
      <c r="C63" s="26">
        <f t="shared" si="38"/>
        <v>0</v>
      </c>
      <c r="D63" s="26">
        <f t="shared" si="39"/>
        <v>0</v>
      </c>
      <c r="E63" s="26">
        <f t="shared" si="40"/>
        <v>0</v>
      </c>
      <c r="F63" s="26">
        <f t="shared" si="40"/>
        <v>0</v>
      </c>
      <c r="G63" s="26">
        <f t="shared" si="40"/>
        <v>0</v>
      </c>
      <c r="H63" s="26">
        <f t="shared" si="40"/>
        <v>0</v>
      </c>
      <c r="I63" s="26">
        <f t="shared" si="40"/>
        <v>0</v>
      </c>
      <c r="J63" s="26">
        <f t="shared" si="40"/>
        <v>0</v>
      </c>
      <c r="K63" s="26">
        <f t="shared" si="40"/>
        <v>0</v>
      </c>
      <c r="L63" s="26">
        <f t="shared" si="40"/>
        <v>0</v>
      </c>
      <c r="M63" s="26">
        <f t="shared" si="40"/>
        <v>0</v>
      </c>
      <c r="N63" s="26">
        <f t="shared" si="40"/>
        <v>0</v>
      </c>
      <c r="O63" s="26">
        <f t="shared" si="40"/>
        <v>0</v>
      </c>
      <c r="P63" s="26">
        <f t="shared" si="40"/>
        <v>0</v>
      </c>
      <c r="Q63" s="26">
        <f t="shared" si="40"/>
        <v>0</v>
      </c>
      <c r="R63" s="26">
        <f t="shared" si="40"/>
        <v>0</v>
      </c>
      <c r="S63" s="26">
        <f t="shared" si="40"/>
        <v>0</v>
      </c>
      <c r="T63" s="26">
        <f t="shared" si="40"/>
        <v>0</v>
      </c>
      <c r="U63" s="26">
        <f t="shared" si="40"/>
        <v>0</v>
      </c>
      <c r="V63" s="26">
        <f t="shared" si="40"/>
        <v>0</v>
      </c>
      <c r="W63" s="26">
        <f t="shared" si="40"/>
        <v>0</v>
      </c>
      <c r="X63" s="26">
        <f t="shared" si="40"/>
        <v>0</v>
      </c>
      <c r="Y63" s="26">
        <f t="shared" si="40"/>
        <v>0</v>
      </c>
      <c r="Z63" s="26">
        <f t="shared" si="40"/>
        <v>0</v>
      </c>
      <c r="AA63" s="26">
        <f t="shared" si="40"/>
        <v>0</v>
      </c>
    </row>
    <row r="64" spans="1:27" ht="15.6" x14ac:dyDescent="0.3">
      <c r="A64" s="789"/>
      <c r="B64" s="13" t="str">
        <f t="shared" si="36"/>
        <v>Heating</v>
      </c>
      <c r="C64" s="26">
        <f t="shared" si="38"/>
        <v>0</v>
      </c>
      <c r="D64" s="26">
        <f t="shared" si="39"/>
        <v>0</v>
      </c>
      <c r="E64" s="26">
        <f t="shared" si="40"/>
        <v>0</v>
      </c>
      <c r="F64" s="26">
        <f t="shared" si="40"/>
        <v>0</v>
      </c>
      <c r="G64" s="26">
        <f t="shared" si="40"/>
        <v>0</v>
      </c>
      <c r="H64" s="26">
        <f t="shared" si="40"/>
        <v>0</v>
      </c>
      <c r="I64" s="26">
        <f t="shared" si="40"/>
        <v>0</v>
      </c>
      <c r="J64" s="26">
        <f t="shared" si="40"/>
        <v>0</v>
      </c>
      <c r="K64" s="26">
        <f t="shared" si="40"/>
        <v>0</v>
      </c>
      <c r="L64" s="26">
        <f t="shared" si="40"/>
        <v>0</v>
      </c>
      <c r="M64" s="26">
        <f t="shared" si="40"/>
        <v>0</v>
      </c>
      <c r="N64" s="26">
        <f t="shared" si="40"/>
        <v>0</v>
      </c>
      <c r="O64" s="26">
        <f t="shared" si="40"/>
        <v>0</v>
      </c>
      <c r="P64" s="26">
        <f t="shared" si="40"/>
        <v>0</v>
      </c>
      <c r="Q64" s="26">
        <f t="shared" si="40"/>
        <v>0</v>
      </c>
      <c r="R64" s="26">
        <f t="shared" si="40"/>
        <v>0</v>
      </c>
      <c r="S64" s="26">
        <f t="shared" si="40"/>
        <v>0</v>
      </c>
      <c r="T64" s="26">
        <f t="shared" si="40"/>
        <v>0</v>
      </c>
      <c r="U64" s="26">
        <f t="shared" si="40"/>
        <v>0</v>
      </c>
      <c r="V64" s="26">
        <f t="shared" si="40"/>
        <v>0</v>
      </c>
      <c r="W64" s="26">
        <f t="shared" si="40"/>
        <v>0</v>
      </c>
      <c r="X64" s="26">
        <f t="shared" si="40"/>
        <v>0</v>
      </c>
      <c r="Y64" s="26">
        <f t="shared" si="40"/>
        <v>0</v>
      </c>
      <c r="Z64" s="26">
        <f t="shared" si="40"/>
        <v>0</v>
      </c>
      <c r="AA64" s="26">
        <f t="shared" si="40"/>
        <v>0</v>
      </c>
    </row>
    <row r="65" spans="1:29" ht="15.6" x14ac:dyDescent="0.3">
      <c r="A65" s="789"/>
      <c r="B65" s="13" t="str">
        <f t="shared" si="36"/>
        <v>HVAC</v>
      </c>
      <c r="C65" s="26">
        <f t="shared" si="38"/>
        <v>0</v>
      </c>
      <c r="D65" s="26">
        <f t="shared" si="39"/>
        <v>0</v>
      </c>
      <c r="E65" s="26">
        <f t="shared" ref="E65:AA68" si="41">IF(E29=0,0,((E11*0.5)+D29-E47)*E84*E99*E$2)</f>
        <v>0</v>
      </c>
      <c r="F65" s="26">
        <f t="shared" si="41"/>
        <v>0</v>
      </c>
      <c r="G65" s="26">
        <f t="shared" si="41"/>
        <v>0</v>
      </c>
      <c r="H65" s="26">
        <f t="shared" si="41"/>
        <v>0</v>
      </c>
      <c r="I65" s="26">
        <f t="shared" si="41"/>
        <v>0</v>
      </c>
      <c r="J65" s="26">
        <f t="shared" si="41"/>
        <v>0</v>
      </c>
      <c r="K65" s="26">
        <f t="shared" si="41"/>
        <v>0</v>
      </c>
      <c r="L65" s="26">
        <f t="shared" si="41"/>
        <v>0</v>
      </c>
      <c r="M65" s="26">
        <f t="shared" si="41"/>
        <v>0</v>
      </c>
      <c r="N65" s="26">
        <f t="shared" si="41"/>
        <v>0</v>
      </c>
      <c r="O65" s="26">
        <f t="shared" si="41"/>
        <v>0</v>
      </c>
      <c r="P65" s="26">
        <f t="shared" si="41"/>
        <v>0</v>
      </c>
      <c r="Q65" s="26">
        <f t="shared" si="41"/>
        <v>0</v>
      </c>
      <c r="R65" s="26">
        <f t="shared" si="41"/>
        <v>0</v>
      </c>
      <c r="S65" s="26">
        <f t="shared" si="41"/>
        <v>0</v>
      </c>
      <c r="T65" s="26">
        <f t="shared" si="41"/>
        <v>0</v>
      </c>
      <c r="U65" s="26">
        <f t="shared" si="41"/>
        <v>0</v>
      </c>
      <c r="V65" s="26">
        <f t="shared" si="41"/>
        <v>0</v>
      </c>
      <c r="W65" s="26">
        <f t="shared" si="41"/>
        <v>0</v>
      </c>
      <c r="X65" s="26">
        <f t="shared" si="41"/>
        <v>0</v>
      </c>
      <c r="Y65" s="26">
        <f t="shared" si="41"/>
        <v>0</v>
      </c>
      <c r="Z65" s="26">
        <f t="shared" si="41"/>
        <v>0</v>
      </c>
      <c r="AA65" s="26">
        <f t="shared" si="41"/>
        <v>0</v>
      </c>
    </row>
    <row r="66" spans="1:29" ht="15.6" x14ac:dyDescent="0.3">
      <c r="A66" s="789"/>
      <c r="B66" s="13" t="str">
        <f t="shared" si="36"/>
        <v>Lighting</v>
      </c>
      <c r="C66" s="26">
        <f t="shared" si="38"/>
        <v>0</v>
      </c>
      <c r="D66" s="26">
        <f t="shared" si="39"/>
        <v>0</v>
      </c>
      <c r="E66" s="26">
        <f t="shared" si="41"/>
        <v>0</v>
      </c>
      <c r="F66" s="26">
        <f t="shared" si="41"/>
        <v>0</v>
      </c>
      <c r="G66" s="26">
        <f t="shared" si="41"/>
        <v>0</v>
      </c>
      <c r="H66" s="26">
        <f t="shared" si="41"/>
        <v>0</v>
      </c>
      <c r="I66" s="26">
        <f t="shared" si="41"/>
        <v>0</v>
      </c>
      <c r="J66" s="26">
        <f t="shared" si="41"/>
        <v>0</v>
      </c>
      <c r="K66" s="26">
        <f t="shared" si="41"/>
        <v>0</v>
      </c>
      <c r="L66" s="26">
        <f t="shared" si="41"/>
        <v>0</v>
      </c>
      <c r="M66" s="26">
        <f t="shared" si="41"/>
        <v>0</v>
      </c>
      <c r="N66" s="26">
        <f t="shared" si="41"/>
        <v>0</v>
      </c>
      <c r="O66" s="26">
        <f t="shared" si="41"/>
        <v>0</v>
      </c>
      <c r="P66" s="26">
        <f t="shared" si="41"/>
        <v>0</v>
      </c>
      <c r="Q66" s="26">
        <f t="shared" si="41"/>
        <v>0</v>
      </c>
      <c r="R66" s="26">
        <f t="shared" si="41"/>
        <v>0</v>
      </c>
      <c r="S66" s="26">
        <f t="shared" si="41"/>
        <v>0</v>
      </c>
      <c r="T66" s="26">
        <f t="shared" si="41"/>
        <v>0</v>
      </c>
      <c r="U66" s="26">
        <f t="shared" si="41"/>
        <v>0</v>
      </c>
      <c r="V66" s="26">
        <f t="shared" si="41"/>
        <v>0</v>
      </c>
      <c r="W66" s="26">
        <f t="shared" si="41"/>
        <v>0</v>
      </c>
      <c r="X66" s="26">
        <f t="shared" si="41"/>
        <v>0</v>
      </c>
      <c r="Y66" s="26">
        <f t="shared" si="41"/>
        <v>0</v>
      </c>
      <c r="Z66" s="26">
        <f t="shared" si="41"/>
        <v>0</v>
      </c>
      <c r="AA66" s="26">
        <f t="shared" si="41"/>
        <v>0</v>
      </c>
    </row>
    <row r="67" spans="1:29" ht="15.6" x14ac:dyDescent="0.3">
      <c r="A67" s="789"/>
      <c r="B67" s="13" t="str">
        <f t="shared" si="36"/>
        <v>Miscellaneous</v>
      </c>
      <c r="C67" s="26">
        <f t="shared" si="38"/>
        <v>0</v>
      </c>
      <c r="D67" s="26">
        <f t="shared" si="39"/>
        <v>0</v>
      </c>
      <c r="E67" s="26">
        <f t="shared" si="41"/>
        <v>0</v>
      </c>
      <c r="F67" s="26">
        <f t="shared" si="41"/>
        <v>0</v>
      </c>
      <c r="G67" s="26">
        <f t="shared" si="41"/>
        <v>0</v>
      </c>
      <c r="H67" s="26">
        <f t="shared" si="41"/>
        <v>0</v>
      </c>
      <c r="I67" s="26">
        <f t="shared" si="41"/>
        <v>0</v>
      </c>
      <c r="J67" s="26">
        <f t="shared" si="41"/>
        <v>0</v>
      </c>
      <c r="K67" s="26">
        <f t="shared" si="41"/>
        <v>0</v>
      </c>
      <c r="L67" s="26">
        <f t="shared" si="41"/>
        <v>0</v>
      </c>
      <c r="M67" s="26">
        <f t="shared" si="41"/>
        <v>0</v>
      </c>
      <c r="N67" s="26">
        <f t="shared" si="41"/>
        <v>0</v>
      </c>
      <c r="O67" s="26">
        <f t="shared" si="41"/>
        <v>0</v>
      </c>
      <c r="P67" s="26">
        <f t="shared" si="41"/>
        <v>0</v>
      </c>
      <c r="Q67" s="26">
        <f t="shared" si="41"/>
        <v>0</v>
      </c>
      <c r="R67" s="26">
        <f t="shared" si="41"/>
        <v>0</v>
      </c>
      <c r="S67" s="26">
        <f t="shared" si="41"/>
        <v>0</v>
      </c>
      <c r="T67" s="26">
        <f t="shared" si="41"/>
        <v>0</v>
      </c>
      <c r="U67" s="26">
        <f t="shared" si="41"/>
        <v>0</v>
      </c>
      <c r="V67" s="26">
        <f t="shared" si="41"/>
        <v>0</v>
      </c>
      <c r="W67" s="26">
        <f t="shared" si="41"/>
        <v>0</v>
      </c>
      <c r="X67" s="26">
        <f t="shared" si="41"/>
        <v>0</v>
      </c>
      <c r="Y67" s="26">
        <f t="shared" si="41"/>
        <v>0</v>
      </c>
      <c r="Z67" s="26">
        <f t="shared" si="41"/>
        <v>0</v>
      </c>
      <c r="AA67" s="26">
        <f t="shared" si="41"/>
        <v>0</v>
      </c>
    </row>
    <row r="68" spans="1:29" ht="15.75" customHeight="1" x14ac:dyDescent="0.3">
      <c r="A68" s="789"/>
      <c r="B68" s="13" t="str">
        <f t="shared" si="36"/>
        <v>Motors</v>
      </c>
      <c r="C68" s="26">
        <f t="shared" si="38"/>
        <v>0</v>
      </c>
      <c r="D68" s="26">
        <f t="shared" si="39"/>
        <v>0</v>
      </c>
      <c r="E68" s="26">
        <f t="shared" si="41"/>
        <v>0</v>
      </c>
      <c r="F68" s="26">
        <f t="shared" si="41"/>
        <v>0</v>
      </c>
      <c r="G68" s="26">
        <f t="shared" si="41"/>
        <v>0</v>
      </c>
      <c r="H68" s="26">
        <f t="shared" si="41"/>
        <v>0</v>
      </c>
      <c r="I68" s="26">
        <f t="shared" si="41"/>
        <v>0</v>
      </c>
      <c r="J68" s="26">
        <f t="shared" si="41"/>
        <v>0</v>
      </c>
      <c r="K68" s="26">
        <f t="shared" si="41"/>
        <v>0</v>
      </c>
      <c r="L68" s="26">
        <f t="shared" si="41"/>
        <v>0</v>
      </c>
      <c r="M68" s="26">
        <f t="shared" si="41"/>
        <v>0</v>
      </c>
      <c r="N68" s="26">
        <f t="shared" si="41"/>
        <v>0</v>
      </c>
      <c r="O68" s="26">
        <f t="shared" si="41"/>
        <v>0</v>
      </c>
      <c r="P68" s="26">
        <f t="shared" si="41"/>
        <v>0</v>
      </c>
      <c r="Q68" s="26">
        <f t="shared" si="41"/>
        <v>0</v>
      </c>
      <c r="R68" s="26">
        <f t="shared" si="41"/>
        <v>0</v>
      </c>
      <c r="S68" s="26">
        <f t="shared" si="41"/>
        <v>0</v>
      </c>
      <c r="T68" s="26">
        <f t="shared" si="41"/>
        <v>0</v>
      </c>
      <c r="U68" s="26">
        <f t="shared" si="41"/>
        <v>0</v>
      </c>
      <c r="V68" s="26">
        <f t="shared" si="41"/>
        <v>0</v>
      </c>
      <c r="W68" s="26">
        <f t="shared" si="41"/>
        <v>0</v>
      </c>
      <c r="X68" s="26">
        <f t="shared" si="41"/>
        <v>0</v>
      </c>
      <c r="Y68" s="26">
        <f t="shared" si="41"/>
        <v>0</v>
      </c>
      <c r="Z68" s="26">
        <f t="shared" si="41"/>
        <v>0</v>
      </c>
      <c r="AA68" s="26">
        <f t="shared" si="41"/>
        <v>0</v>
      </c>
    </row>
    <row r="69" spans="1:29" ht="15.6" x14ac:dyDescent="0.3">
      <c r="A69" s="789"/>
      <c r="B69" s="13" t="str">
        <f t="shared" si="36"/>
        <v>Process</v>
      </c>
      <c r="C69" s="26">
        <f t="shared" si="38"/>
        <v>0</v>
      </c>
      <c r="D69" s="26">
        <f t="shared" si="39"/>
        <v>0</v>
      </c>
      <c r="E69" s="26">
        <f t="shared" ref="E69:AA71" si="42">IF(E33=0,0,((E15*0.5)+D33-E51)*E88*E103*E$2)</f>
        <v>0</v>
      </c>
      <c r="F69" s="26">
        <f t="shared" si="42"/>
        <v>0</v>
      </c>
      <c r="G69" s="26">
        <f t="shared" si="42"/>
        <v>0</v>
      </c>
      <c r="H69" s="26">
        <f t="shared" si="42"/>
        <v>0</v>
      </c>
      <c r="I69" s="26">
        <f t="shared" si="42"/>
        <v>0</v>
      </c>
      <c r="J69" s="26">
        <f t="shared" si="42"/>
        <v>0</v>
      </c>
      <c r="K69" s="26">
        <f t="shared" si="42"/>
        <v>0</v>
      </c>
      <c r="L69" s="26">
        <f t="shared" si="42"/>
        <v>0</v>
      </c>
      <c r="M69" s="26">
        <f t="shared" si="42"/>
        <v>0</v>
      </c>
      <c r="N69" s="26">
        <f t="shared" si="42"/>
        <v>0</v>
      </c>
      <c r="O69" s="26">
        <f t="shared" si="42"/>
        <v>0</v>
      </c>
      <c r="P69" s="26">
        <f t="shared" si="42"/>
        <v>0</v>
      </c>
      <c r="Q69" s="26">
        <f t="shared" si="42"/>
        <v>0</v>
      </c>
      <c r="R69" s="26">
        <f t="shared" si="42"/>
        <v>0</v>
      </c>
      <c r="S69" s="26">
        <f t="shared" si="42"/>
        <v>0</v>
      </c>
      <c r="T69" s="26">
        <f t="shared" si="42"/>
        <v>0</v>
      </c>
      <c r="U69" s="26">
        <f t="shared" si="42"/>
        <v>0</v>
      </c>
      <c r="V69" s="26">
        <f t="shared" si="42"/>
        <v>0</v>
      </c>
      <c r="W69" s="26">
        <f t="shared" si="42"/>
        <v>0</v>
      </c>
      <c r="X69" s="26">
        <f t="shared" si="42"/>
        <v>0</v>
      </c>
      <c r="Y69" s="26">
        <f t="shared" si="42"/>
        <v>0</v>
      </c>
      <c r="Z69" s="26">
        <f t="shared" si="42"/>
        <v>0</v>
      </c>
      <c r="AA69" s="26">
        <f t="shared" si="42"/>
        <v>0</v>
      </c>
    </row>
    <row r="70" spans="1:29" ht="15.6" x14ac:dyDescent="0.3">
      <c r="A70" s="789"/>
      <c r="B70" s="13" t="str">
        <f t="shared" si="36"/>
        <v>Refrigeration</v>
      </c>
      <c r="C70" s="26">
        <f t="shared" si="38"/>
        <v>0</v>
      </c>
      <c r="D70" s="26">
        <f t="shared" si="39"/>
        <v>0</v>
      </c>
      <c r="E70" s="26">
        <f t="shared" si="42"/>
        <v>0</v>
      </c>
      <c r="F70" s="26">
        <f t="shared" si="42"/>
        <v>0</v>
      </c>
      <c r="G70" s="26">
        <f t="shared" si="42"/>
        <v>0</v>
      </c>
      <c r="H70" s="26">
        <f t="shared" si="42"/>
        <v>0</v>
      </c>
      <c r="I70" s="26">
        <f t="shared" si="42"/>
        <v>0</v>
      </c>
      <c r="J70" s="26">
        <f t="shared" si="42"/>
        <v>0</v>
      </c>
      <c r="K70" s="26">
        <f t="shared" si="42"/>
        <v>0</v>
      </c>
      <c r="L70" s="26">
        <f t="shared" si="42"/>
        <v>0</v>
      </c>
      <c r="M70" s="26">
        <f t="shared" si="42"/>
        <v>0</v>
      </c>
      <c r="N70" s="26">
        <f t="shared" si="42"/>
        <v>0</v>
      </c>
      <c r="O70" s="26">
        <f t="shared" si="42"/>
        <v>0</v>
      </c>
      <c r="P70" s="26">
        <f t="shared" si="42"/>
        <v>0</v>
      </c>
      <c r="Q70" s="26">
        <f t="shared" si="42"/>
        <v>0</v>
      </c>
      <c r="R70" s="26">
        <f t="shared" si="42"/>
        <v>0</v>
      </c>
      <c r="S70" s="26">
        <f t="shared" si="42"/>
        <v>0</v>
      </c>
      <c r="T70" s="26">
        <f t="shared" si="42"/>
        <v>0</v>
      </c>
      <c r="U70" s="26">
        <f t="shared" si="42"/>
        <v>0</v>
      </c>
      <c r="V70" s="26">
        <f t="shared" si="42"/>
        <v>0</v>
      </c>
      <c r="W70" s="26">
        <f t="shared" si="42"/>
        <v>0</v>
      </c>
      <c r="X70" s="26">
        <f t="shared" si="42"/>
        <v>0</v>
      </c>
      <c r="Y70" s="26">
        <f t="shared" si="42"/>
        <v>0</v>
      </c>
      <c r="Z70" s="26">
        <f t="shared" si="42"/>
        <v>0</v>
      </c>
      <c r="AA70" s="26">
        <f t="shared" si="42"/>
        <v>0</v>
      </c>
    </row>
    <row r="71" spans="1:29" ht="15.6" x14ac:dyDescent="0.3">
      <c r="A71" s="789"/>
      <c r="B71" s="13" t="str">
        <f t="shared" si="36"/>
        <v>Water Heating</v>
      </c>
      <c r="C71" s="26">
        <f t="shared" si="38"/>
        <v>0</v>
      </c>
      <c r="D71" s="26">
        <f t="shared" si="39"/>
        <v>0</v>
      </c>
      <c r="E71" s="26">
        <f t="shared" si="42"/>
        <v>0</v>
      </c>
      <c r="F71" s="26">
        <f t="shared" si="42"/>
        <v>0</v>
      </c>
      <c r="G71" s="26">
        <f t="shared" si="42"/>
        <v>0</v>
      </c>
      <c r="H71" s="26">
        <f t="shared" si="42"/>
        <v>0</v>
      </c>
      <c r="I71" s="26">
        <f t="shared" si="42"/>
        <v>0</v>
      </c>
      <c r="J71" s="26">
        <f t="shared" si="42"/>
        <v>0</v>
      </c>
      <c r="K71" s="26">
        <f t="shared" si="42"/>
        <v>0</v>
      </c>
      <c r="L71" s="26">
        <f t="shared" si="42"/>
        <v>0</v>
      </c>
      <c r="M71" s="26">
        <f t="shared" si="42"/>
        <v>0</v>
      </c>
      <c r="N71" s="26">
        <f t="shared" si="42"/>
        <v>0</v>
      </c>
      <c r="O71" s="26">
        <f t="shared" si="42"/>
        <v>0</v>
      </c>
      <c r="P71" s="26">
        <f t="shared" si="42"/>
        <v>0</v>
      </c>
      <c r="Q71" s="26">
        <f t="shared" si="42"/>
        <v>0</v>
      </c>
      <c r="R71" s="26">
        <f t="shared" si="42"/>
        <v>0</v>
      </c>
      <c r="S71" s="26">
        <f t="shared" si="42"/>
        <v>0</v>
      </c>
      <c r="T71" s="26">
        <f t="shared" si="42"/>
        <v>0</v>
      </c>
      <c r="U71" s="26">
        <f t="shared" si="42"/>
        <v>0</v>
      </c>
      <c r="V71" s="26">
        <f t="shared" si="42"/>
        <v>0</v>
      </c>
      <c r="W71" s="26">
        <f t="shared" si="42"/>
        <v>0</v>
      </c>
      <c r="X71" s="26">
        <f t="shared" si="42"/>
        <v>0</v>
      </c>
      <c r="Y71" s="26">
        <f t="shared" si="42"/>
        <v>0</v>
      </c>
      <c r="Z71" s="26">
        <f t="shared" si="42"/>
        <v>0</v>
      </c>
      <c r="AA71" s="26">
        <f t="shared" si="42"/>
        <v>0</v>
      </c>
    </row>
    <row r="72" spans="1:29" ht="15.75" customHeight="1" x14ac:dyDescent="0.3">
      <c r="A72" s="789"/>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9" ht="15.75" customHeight="1" x14ac:dyDescent="0.3">
      <c r="A73" s="789"/>
      <c r="B73" s="262" t="s">
        <v>26</v>
      </c>
      <c r="C73" s="26">
        <f>SUM(C59:C72)</f>
        <v>0</v>
      </c>
      <c r="D73" s="26">
        <f>SUM(D59:D72)</f>
        <v>0</v>
      </c>
      <c r="E73" s="26">
        <f t="shared" ref="E73:AA73" si="43">SUM(E59:E72)</f>
        <v>0</v>
      </c>
      <c r="F73" s="26">
        <f t="shared" si="43"/>
        <v>0</v>
      </c>
      <c r="G73" s="26">
        <f t="shared" si="43"/>
        <v>0</v>
      </c>
      <c r="H73" s="26">
        <f t="shared" si="43"/>
        <v>0</v>
      </c>
      <c r="I73" s="26">
        <f t="shared" si="43"/>
        <v>0</v>
      </c>
      <c r="J73" s="26">
        <f t="shared" si="43"/>
        <v>0</v>
      </c>
      <c r="K73" s="26">
        <f t="shared" si="43"/>
        <v>0</v>
      </c>
      <c r="L73" s="26">
        <f t="shared" si="43"/>
        <v>0</v>
      </c>
      <c r="M73" s="26">
        <f t="shared" si="43"/>
        <v>0</v>
      </c>
      <c r="N73" s="26">
        <f t="shared" si="43"/>
        <v>0</v>
      </c>
      <c r="O73" s="26">
        <f t="shared" si="43"/>
        <v>0</v>
      </c>
      <c r="P73" s="26">
        <f t="shared" si="43"/>
        <v>0</v>
      </c>
      <c r="Q73" s="26">
        <f t="shared" si="43"/>
        <v>0</v>
      </c>
      <c r="R73" s="26">
        <f t="shared" si="43"/>
        <v>0</v>
      </c>
      <c r="S73" s="26">
        <f t="shared" si="43"/>
        <v>0</v>
      </c>
      <c r="T73" s="26">
        <f t="shared" si="43"/>
        <v>0</v>
      </c>
      <c r="U73" s="26">
        <f t="shared" si="43"/>
        <v>0</v>
      </c>
      <c r="V73" s="26">
        <f t="shared" si="43"/>
        <v>0</v>
      </c>
      <c r="W73" s="26">
        <f t="shared" si="43"/>
        <v>0</v>
      </c>
      <c r="X73" s="26">
        <f t="shared" si="43"/>
        <v>0</v>
      </c>
      <c r="Y73" s="26">
        <f t="shared" si="43"/>
        <v>0</v>
      </c>
      <c r="Z73" s="26">
        <f t="shared" si="43"/>
        <v>0</v>
      </c>
      <c r="AA73" s="26">
        <f t="shared" si="43"/>
        <v>0</v>
      </c>
    </row>
    <row r="74" spans="1:29" ht="16.5" customHeight="1" thickBot="1" x14ac:dyDescent="0.35">
      <c r="A74" s="790"/>
      <c r="B74" s="150" t="s">
        <v>27</v>
      </c>
      <c r="C74" s="27">
        <f>C73</f>
        <v>0</v>
      </c>
      <c r="D74" s="27">
        <f>C74+D73</f>
        <v>0</v>
      </c>
      <c r="E74" s="27">
        <f t="shared" ref="E74:AA74" si="44">D74+E73</f>
        <v>0</v>
      </c>
      <c r="F74" s="27">
        <f t="shared" si="44"/>
        <v>0</v>
      </c>
      <c r="G74" s="27">
        <f t="shared" si="44"/>
        <v>0</v>
      </c>
      <c r="H74" s="27">
        <f t="shared" si="44"/>
        <v>0</v>
      </c>
      <c r="I74" s="27">
        <f t="shared" si="44"/>
        <v>0</v>
      </c>
      <c r="J74" s="27">
        <f t="shared" si="44"/>
        <v>0</v>
      </c>
      <c r="K74" s="27">
        <f t="shared" si="44"/>
        <v>0</v>
      </c>
      <c r="L74" s="27">
        <f t="shared" si="44"/>
        <v>0</v>
      </c>
      <c r="M74" s="27">
        <f t="shared" si="44"/>
        <v>0</v>
      </c>
      <c r="N74" s="27">
        <f t="shared" si="44"/>
        <v>0</v>
      </c>
      <c r="O74" s="27">
        <f t="shared" si="44"/>
        <v>0</v>
      </c>
      <c r="P74" s="27">
        <f t="shared" si="44"/>
        <v>0</v>
      </c>
      <c r="Q74" s="27">
        <f t="shared" si="44"/>
        <v>0</v>
      </c>
      <c r="R74" s="27">
        <f t="shared" si="44"/>
        <v>0</v>
      </c>
      <c r="S74" s="27">
        <f t="shared" si="44"/>
        <v>0</v>
      </c>
      <c r="T74" s="27">
        <f t="shared" si="44"/>
        <v>0</v>
      </c>
      <c r="U74" s="27">
        <f t="shared" si="44"/>
        <v>0</v>
      </c>
      <c r="V74" s="27">
        <f t="shared" si="44"/>
        <v>0</v>
      </c>
      <c r="W74" s="27">
        <f t="shared" si="44"/>
        <v>0</v>
      </c>
      <c r="X74" s="27">
        <f t="shared" si="44"/>
        <v>0</v>
      </c>
      <c r="Y74" s="27">
        <f t="shared" si="44"/>
        <v>0</v>
      </c>
      <c r="Z74" s="27">
        <f t="shared" si="44"/>
        <v>0</v>
      </c>
      <c r="AA74" s="27">
        <f t="shared" si="44"/>
        <v>0</v>
      </c>
    </row>
    <row r="75" spans="1:29" x14ac:dyDescent="0.3">
      <c r="A75" s="8"/>
      <c r="B75" s="34"/>
      <c r="C75" s="31"/>
      <c r="D75" s="36"/>
      <c r="E75" s="31"/>
      <c r="F75" s="36"/>
      <c r="G75" s="31"/>
      <c r="H75" s="36"/>
      <c r="I75" s="31"/>
      <c r="J75" s="36"/>
      <c r="K75" s="31"/>
      <c r="L75" s="36"/>
      <c r="M75" s="31"/>
      <c r="N75" s="36"/>
      <c r="O75" s="31"/>
      <c r="P75" s="36"/>
      <c r="Q75" s="31"/>
      <c r="R75" s="36"/>
      <c r="S75" s="31"/>
      <c r="T75" s="36"/>
      <c r="U75" s="31"/>
      <c r="V75" s="36"/>
      <c r="W75" s="31"/>
      <c r="X75" s="36"/>
      <c r="Y75" s="31"/>
      <c r="Z75" s="36"/>
      <c r="AA75" s="31"/>
    </row>
    <row r="76" spans="1:29" ht="15" thickBot="1" x14ac:dyDescent="0.35">
      <c r="B76" s="16"/>
      <c r="C76" s="8"/>
      <c r="D76" s="8"/>
      <c r="E76" s="8"/>
      <c r="F76" s="8"/>
      <c r="G76" s="8"/>
      <c r="H76" s="8"/>
      <c r="I76" s="8"/>
      <c r="J76" s="8"/>
      <c r="K76" s="8"/>
      <c r="L76" s="8"/>
      <c r="M76" s="8"/>
      <c r="N76" s="8"/>
      <c r="O76" s="8"/>
      <c r="P76" s="8"/>
      <c r="Q76" s="8"/>
      <c r="R76" s="8"/>
      <c r="S76" s="8"/>
      <c r="T76" s="8"/>
      <c r="U76" s="8"/>
      <c r="V76" s="8"/>
      <c r="W76" s="8"/>
      <c r="X76" s="8"/>
      <c r="Y76" s="8"/>
      <c r="Z76" s="8"/>
      <c r="AA76" s="8"/>
      <c r="AB76" s="214"/>
    </row>
    <row r="77" spans="1:29" ht="16.2" thickBot="1" x14ac:dyDescent="0.35">
      <c r="A77" s="791" t="s">
        <v>12</v>
      </c>
      <c r="B77" s="17" t="s">
        <v>12</v>
      </c>
      <c r="C77" s="158">
        <f>C$4</f>
        <v>44197</v>
      </c>
      <c r="D77" s="158">
        <f t="shared" ref="D77:AA77" si="45">D$4</f>
        <v>44228</v>
      </c>
      <c r="E77" s="158">
        <f t="shared" si="45"/>
        <v>44256</v>
      </c>
      <c r="F77" s="158">
        <f t="shared" si="45"/>
        <v>44287</v>
      </c>
      <c r="G77" s="158">
        <f t="shared" si="45"/>
        <v>44317</v>
      </c>
      <c r="H77" s="158">
        <f t="shared" si="45"/>
        <v>44348</v>
      </c>
      <c r="I77" s="158">
        <f t="shared" si="45"/>
        <v>44378</v>
      </c>
      <c r="J77" s="158">
        <f t="shared" si="45"/>
        <v>44409</v>
      </c>
      <c r="K77" s="158">
        <f t="shared" si="45"/>
        <v>44440</v>
      </c>
      <c r="L77" s="158">
        <f t="shared" si="45"/>
        <v>44470</v>
      </c>
      <c r="M77" s="158">
        <f t="shared" si="45"/>
        <v>44501</v>
      </c>
      <c r="N77" s="158">
        <f t="shared" si="45"/>
        <v>44531</v>
      </c>
      <c r="O77" s="158">
        <f t="shared" si="45"/>
        <v>44562</v>
      </c>
      <c r="P77" s="158">
        <f t="shared" si="45"/>
        <v>44593</v>
      </c>
      <c r="Q77" s="158">
        <f t="shared" si="45"/>
        <v>44621</v>
      </c>
      <c r="R77" s="158">
        <f t="shared" si="45"/>
        <v>44652</v>
      </c>
      <c r="S77" s="158">
        <f t="shared" si="45"/>
        <v>44682</v>
      </c>
      <c r="T77" s="158">
        <f t="shared" si="45"/>
        <v>44713</v>
      </c>
      <c r="U77" s="158">
        <f t="shared" si="45"/>
        <v>44743</v>
      </c>
      <c r="V77" s="158">
        <f t="shared" si="45"/>
        <v>44774</v>
      </c>
      <c r="W77" s="158">
        <f t="shared" si="45"/>
        <v>44805</v>
      </c>
      <c r="X77" s="158">
        <f t="shared" si="45"/>
        <v>44835</v>
      </c>
      <c r="Y77" s="158">
        <f t="shared" si="45"/>
        <v>44866</v>
      </c>
      <c r="Z77" s="158">
        <f t="shared" si="45"/>
        <v>44896</v>
      </c>
      <c r="AA77" s="158">
        <f t="shared" si="45"/>
        <v>44927</v>
      </c>
      <c r="AC77" s="216" t="s">
        <v>190</v>
      </c>
    </row>
    <row r="78" spans="1:29" ht="15.75" customHeight="1" x14ac:dyDescent="0.3">
      <c r="A78" s="792"/>
      <c r="B78" s="13" t="str">
        <f>B59</f>
        <v>Air Comp</v>
      </c>
      <c r="C78" s="354">
        <f>'2M - SGS'!C78</f>
        <v>8.5109000000000004E-2</v>
      </c>
      <c r="D78" s="354">
        <f>'2M - SGS'!D78</f>
        <v>7.7715000000000006E-2</v>
      </c>
      <c r="E78" s="354">
        <f>'2M - SGS'!E78</f>
        <v>8.6136000000000004E-2</v>
      </c>
      <c r="F78" s="354">
        <f>'2M - SGS'!F78</f>
        <v>7.9796000000000006E-2</v>
      </c>
      <c r="G78" s="354">
        <f>'2M - SGS'!G78</f>
        <v>8.5334999999999994E-2</v>
      </c>
      <c r="H78" s="354">
        <f>'2M - SGS'!H78</f>
        <v>8.1994999999999998E-2</v>
      </c>
      <c r="I78" s="354">
        <f>'2M - SGS'!I78</f>
        <v>8.4098999999999993E-2</v>
      </c>
      <c r="J78" s="354">
        <f>'2M - SGS'!J78</f>
        <v>8.4198999999999996E-2</v>
      </c>
      <c r="K78" s="354">
        <f>'2M - SGS'!K78</f>
        <v>8.2512000000000002E-2</v>
      </c>
      <c r="L78" s="354">
        <f>'2M - SGS'!L78</f>
        <v>8.5277000000000006E-2</v>
      </c>
      <c r="M78" s="354">
        <f>'2M - SGS'!M78</f>
        <v>8.2588999999999996E-2</v>
      </c>
      <c r="N78" s="354">
        <f>'2M - SGS'!N78</f>
        <v>8.5237999999999994E-2</v>
      </c>
      <c r="O78" s="354">
        <f>'2M - SGS'!O78</f>
        <v>8.5109000000000004E-2</v>
      </c>
      <c r="P78" s="354">
        <f>'2M - SGS'!P78</f>
        <v>7.7715000000000006E-2</v>
      </c>
      <c r="Q78" s="354">
        <f>'2M - SGS'!Q78</f>
        <v>8.6136000000000004E-2</v>
      </c>
      <c r="R78" s="354">
        <f>'2M - SGS'!R78</f>
        <v>7.9796000000000006E-2</v>
      </c>
      <c r="S78" s="354">
        <f>'2M - SGS'!S78</f>
        <v>8.5334999999999994E-2</v>
      </c>
      <c r="T78" s="354">
        <f>'2M - SGS'!T78</f>
        <v>8.1994999999999998E-2</v>
      </c>
      <c r="U78" s="354">
        <f>'2M - SGS'!U78</f>
        <v>8.4098999999999993E-2</v>
      </c>
      <c r="V78" s="354">
        <f>'2M - SGS'!V78</f>
        <v>8.4198999999999996E-2</v>
      </c>
      <c r="W78" s="354">
        <f>'2M - SGS'!W78</f>
        <v>8.2512000000000002E-2</v>
      </c>
      <c r="X78" s="354">
        <f>'2M - SGS'!X78</f>
        <v>8.5277000000000006E-2</v>
      </c>
      <c r="Y78" s="354">
        <f>'2M - SGS'!Y78</f>
        <v>8.2588999999999996E-2</v>
      </c>
      <c r="Z78" s="354">
        <f>'2M - SGS'!Z78</f>
        <v>8.5237999999999994E-2</v>
      </c>
      <c r="AA78" s="354">
        <f>'2M - SGS'!AA78</f>
        <v>8.5109000000000004E-2</v>
      </c>
      <c r="AC78" s="232">
        <f t="shared" ref="AC78:AC90" si="46">SUM(C78:N78)</f>
        <v>1.0000000000000002</v>
      </c>
    </row>
    <row r="79" spans="1:29" ht="15.6" x14ac:dyDescent="0.3">
      <c r="A79" s="792"/>
      <c r="B79" s="13" t="str">
        <f t="shared" ref="B79:B90" si="47">B60</f>
        <v>Building Shell</v>
      </c>
      <c r="C79" s="354">
        <f>'2M - SGS'!C79</f>
        <v>0.107824</v>
      </c>
      <c r="D79" s="354">
        <f>'2M - SGS'!D79</f>
        <v>9.1051999999999994E-2</v>
      </c>
      <c r="E79" s="354">
        <f>'2M - SGS'!E79</f>
        <v>7.1135000000000004E-2</v>
      </c>
      <c r="F79" s="354">
        <f>'2M - SGS'!F79</f>
        <v>4.1179E-2</v>
      </c>
      <c r="G79" s="354">
        <f>'2M - SGS'!G79</f>
        <v>4.4423999999999998E-2</v>
      </c>
      <c r="H79" s="354">
        <f>'2M - SGS'!H79</f>
        <v>0.106128</v>
      </c>
      <c r="I79" s="354">
        <f>'2M - SGS'!I79</f>
        <v>0.14288100000000001</v>
      </c>
      <c r="J79" s="354">
        <f>'2M - SGS'!J79</f>
        <v>0.133494</v>
      </c>
      <c r="K79" s="354">
        <f>'2M - SGS'!K79</f>
        <v>5.781E-2</v>
      </c>
      <c r="L79" s="354">
        <f>'2M - SGS'!L79</f>
        <v>3.8018000000000003E-2</v>
      </c>
      <c r="M79" s="354">
        <f>'2M - SGS'!M79</f>
        <v>6.2103999999999999E-2</v>
      </c>
      <c r="N79" s="354">
        <f>'2M - SGS'!N79</f>
        <v>0.10395</v>
      </c>
      <c r="O79" s="354">
        <f>'2M - SGS'!O79</f>
        <v>0.107824</v>
      </c>
      <c r="P79" s="354">
        <f>'2M - SGS'!P79</f>
        <v>9.1051999999999994E-2</v>
      </c>
      <c r="Q79" s="354">
        <f>'2M - SGS'!Q79</f>
        <v>7.1135000000000004E-2</v>
      </c>
      <c r="R79" s="354">
        <f>'2M - SGS'!R79</f>
        <v>4.1179E-2</v>
      </c>
      <c r="S79" s="354">
        <f>'2M - SGS'!S79</f>
        <v>4.4423999999999998E-2</v>
      </c>
      <c r="T79" s="354">
        <f>'2M - SGS'!T79</f>
        <v>0.106128</v>
      </c>
      <c r="U79" s="354">
        <f>'2M - SGS'!U79</f>
        <v>0.14288100000000001</v>
      </c>
      <c r="V79" s="354">
        <f>'2M - SGS'!V79</f>
        <v>0.133494</v>
      </c>
      <c r="W79" s="354">
        <f>'2M - SGS'!W79</f>
        <v>5.781E-2</v>
      </c>
      <c r="X79" s="354">
        <f>'2M - SGS'!X79</f>
        <v>3.8018000000000003E-2</v>
      </c>
      <c r="Y79" s="354">
        <f>'2M - SGS'!Y79</f>
        <v>6.2103999999999999E-2</v>
      </c>
      <c r="Z79" s="354">
        <f>'2M - SGS'!Z79</f>
        <v>0.10395</v>
      </c>
      <c r="AA79" s="354">
        <f>'2M - SGS'!AA79</f>
        <v>0.107824</v>
      </c>
      <c r="AC79" s="232">
        <f t="shared" si="46"/>
        <v>0.99999900000000008</v>
      </c>
    </row>
    <row r="80" spans="1:29" ht="15.6" x14ac:dyDescent="0.3">
      <c r="A80" s="792"/>
      <c r="B80" s="13" t="str">
        <f t="shared" si="47"/>
        <v>Cooking</v>
      </c>
      <c r="C80" s="354">
        <f>'2M - SGS'!C80</f>
        <v>8.6096000000000006E-2</v>
      </c>
      <c r="D80" s="354">
        <f>'2M - SGS'!D80</f>
        <v>7.8608999999999998E-2</v>
      </c>
      <c r="E80" s="354">
        <f>'2M - SGS'!E80</f>
        <v>8.1547999999999995E-2</v>
      </c>
      <c r="F80" s="354">
        <f>'2M - SGS'!F80</f>
        <v>7.2947999999999999E-2</v>
      </c>
      <c r="G80" s="354">
        <f>'2M - SGS'!G80</f>
        <v>8.6277000000000006E-2</v>
      </c>
      <c r="H80" s="354">
        <f>'2M - SGS'!H80</f>
        <v>8.3294000000000007E-2</v>
      </c>
      <c r="I80" s="354">
        <f>'2M - SGS'!I80</f>
        <v>8.5859000000000005E-2</v>
      </c>
      <c r="J80" s="354">
        <f>'2M - SGS'!J80</f>
        <v>8.5885000000000003E-2</v>
      </c>
      <c r="K80" s="354">
        <f>'2M - SGS'!K80</f>
        <v>8.3474999999999994E-2</v>
      </c>
      <c r="L80" s="354">
        <f>'2M - SGS'!L80</f>
        <v>8.6262000000000005E-2</v>
      </c>
      <c r="M80" s="354">
        <f>'2M - SGS'!M80</f>
        <v>8.3496000000000001E-2</v>
      </c>
      <c r="N80" s="354">
        <f>'2M - SGS'!N80</f>
        <v>8.6250999999999994E-2</v>
      </c>
      <c r="O80" s="354">
        <f>'2M - SGS'!O80</f>
        <v>8.6096000000000006E-2</v>
      </c>
      <c r="P80" s="354">
        <f>'2M - SGS'!P80</f>
        <v>7.8608999999999998E-2</v>
      </c>
      <c r="Q80" s="354">
        <f>'2M - SGS'!Q80</f>
        <v>8.1547999999999995E-2</v>
      </c>
      <c r="R80" s="354">
        <f>'2M - SGS'!R80</f>
        <v>7.2947999999999999E-2</v>
      </c>
      <c r="S80" s="354">
        <f>'2M - SGS'!S80</f>
        <v>8.6277000000000006E-2</v>
      </c>
      <c r="T80" s="354">
        <f>'2M - SGS'!T80</f>
        <v>8.3294000000000007E-2</v>
      </c>
      <c r="U80" s="354">
        <f>'2M - SGS'!U80</f>
        <v>8.5859000000000005E-2</v>
      </c>
      <c r="V80" s="354">
        <f>'2M - SGS'!V80</f>
        <v>8.5885000000000003E-2</v>
      </c>
      <c r="W80" s="354">
        <f>'2M - SGS'!W80</f>
        <v>8.3474999999999994E-2</v>
      </c>
      <c r="X80" s="354">
        <f>'2M - SGS'!X80</f>
        <v>8.6262000000000005E-2</v>
      </c>
      <c r="Y80" s="354">
        <f>'2M - SGS'!Y80</f>
        <v>8.3496000000000001E-2</v>
      </c>
      <c r="Z80" s="354">
        <f>'2M - SGS'!Z80</f>
        <v>8.6250999999999994E-2</v>
      </c>
      <c r="AA80" s="354">
        <f>'2M - SGS'!AA80</f>
        <v>8.6096000000000006E-2</v>
      </c>
      <c r="AC80" s="232">
        <f t="shared" si="46"/>
        <v>0.99999999999999989</v>
      </c>
    </row>
    <row r="81" spans="1:29" ht="15.6" x14ac:dyDescent="0.3">
      <c r="A81" s="792"/>
      <c r="B81" s="13" t="str">
        <f t="shared" si="47"/>
        <v>Cooling</v>
      </c>
      <c r="C81" s="354">
        <f>'2M - SGS'!C81</f>
        <v>6.0000000000000002E-6</v>
      </c>
      <c r="D81" s="354">
        <f>'2M - SGS'!D81</f>
        <v>2.4699999999999999E-4</v>
      </c>
      <c r="E81" s="354">
        <f>'2M - SGS'!E81</f>
        <v>7.2360000000000002E-3</v>
      </c>
      <c r="F81" s="354">
        <f>'2M - SGS'!F81</f>
        <v>2.1690999999999998E-2</v>
      </c>
      <c r="G81" s="354">
        <f>'2M - SGS'!G81</f>
        <v>6.2979999999999994E-2</v>
      </c>
      <c r="H81" s="354">
        <f>'2M - SGS'!H81</f>
        <v>0.21317</v>
      </c>
      <c r="I81" s="354">
        <f>'2M - SGS'!I81</f>
        <v>0.29002899999999998</v>
      </c>
      <c r="J81" s="354">
        <f>'2M - SGS'!J81</f>
        <v>0.270206</v>
      </c>
      <c r="K81" s="354">
        <f>'2M - SGS'!K81</f>
        <v>0.108695</v>
      </c>
      <c r="L81" s="354">
        <f>'2M - SGS'!L81</f>
        <v>1.9643000000000001E-2</v>
      </c>
      <c r="M81" s="354">
        <f>'2M - SGS'!M81</f>
        <v>6.0299999999999998E-3</v>
      </c>
      <c r="N81" s="354">
        <f>'2M - SGS'!N81</f>
        <v>6.3999999999999997E-5</v>
      </c>
      <c r="O81" s="354">
        <f>'2M - SGS'!O81</f>
        <v>6.0000000000000002E-6</v>
      </c>
      <c r="P81" s="354">
        <f>'2M - SGS'!P81</f>
        <v>2.4699999999999999E-4</v>
      </c>
      <c r="Q81" s="354">
        <f>'2M - SGS'!Q81</f>
        <v>7.2360000000000002E-3</v>
      </c>
      <c r="R81" s="354">
        <f>'2M - SGS'!R81</f>
        <v>2.1690999999999998E-2</v>
      </c>
      <c r="S81" s="354">
        <f>'2M - SGS'!S81</f>
        <v>6.2979999999999994E-2</v>
      </c>
      <c r="T81" s="354">
        <f>'2M - SGS'!T81</f>
        <v>0.21317</v>
      </c>
      <c r="U81" s="354">
        <f>'2M - SGS'!U81</f>
        <v>0.29002899999999998</v>
      </c>
      <c r="V81" s="354">
        <f>'2M - SGS'!V81</f>
        <v>0.270206</v>
      </c>
      <c r="W81" s="354">
        <f>'2M - SGS'!W81</f>
        <v>0.108695</v>
      </c>
      <c r="X81" s="354">
        <f>'2M - SGS'!X81</f>
        <v>1.9643000000000001E-2</v>
      </c>
      <c r="Y81" s="354">
        <f>'2M - SGS'!Y81</f>
        <v>6.0299999999999998E-3</v>
      </c>
      <c r="Z81" s="354">
        <f>'2M - SGS'!Z81</f>
        <v>6.3999999999999997E-5</v>
      </c>
      <c r="AA81" s="354">
        <f>'2M - SGS'!AA81</f>
        <v>6.0000000000000002E-6</v>
      </c>
      <c r="AC81" s="232">
        <f t="shared" si="46"/>
        <v>0.9999969999999998</v>
      </c>
    </row>
    <row r="82" spans="1:29" ht="15.6" x14ac:dyDescent="0.3">
      <c r="A82" s="792"/>
      <c r="B82" s="13" t="str">
        <f t="shared" si="47"/>
        <v>Ext Lighting</v>
      </c>
      <c r="C82" s="354">
        <f>'2M - SGS'!C82</f>
        <v>0.106265</v>
      </c>
      <c r="D82" s="354">
        <f>'2M - SGS'!D82</f>
        <v>8.2161999999999999E-2</v>
      </c>
      <c r="E82" s="354">
        <f>'2M - SGS'!E82</f>
        <v>7.0887000000000006E-2</v>
      </c>
      <c r="F82" s="354">
        <f>'2M - SGS'!F82</f>
        <v>6.8145999999999998E-2</v>
      </c>
      <c r="G82" s="354">
        <f>'2M - SGS'!G82</f>
        <v>8.1852999999999995E-2</v>
      </c>
      <c r="H82" s="354">
        <f>'2M - SGS'!H82</f>
        <v>6.7163E-2</v>
      </c>
      <c r="I82" s="354">
        <f>'2M - SGS'!I82</f>
        <v>8.6751999999999996E-2</v>
      </c>
      <c r="J82" s="354">
        <f>'2M - SGS'!J82</f>
        <v>6.9401000000000004E-2</v>
      </c>
      <c r="K82" s="354">
        <f>'2M - SGS'!K82</f>
        <v>8.2907999999999996E-2</v>
      </c>
      <c r="L82" s="354">
        <f>'2M - SGS'!L82</f>
        <v>0.100507</v>
      </c>
      <c r="M82" s="354">
        <f>'2M - SGS'!M82</f>
        <v>8.7251999999999996E-2</v>
      </c>
      <c r="N82" s="354">
        <f>'2M - SGS'!N82</f>
        <v>9.6703999999999998E-2</v>
      </c>
      <c r="O82" s="354">
        <f>'2M - SGS'!O82</f>
        <v>0.106265</v>
      </c>
      <c r="P82" s="354">
        <f>'2M - SGS'!P82</f>
        <v>8.2161999999999999E-2</v>
      </c>
      <c r="Q82" s="354">
        <f>'2M - SGS'!Q82</f>
        <v>7.0887000000000006E-2</v>
      </c>
      <c r="R82" s="354">
        <f>'2M - SGS'!R82</f>
        <v>6.8145999999999998E-2</v>
      </c>
      <c r="S82" s="354">
        <f>'2M - SGS'!S82</f>
        <v>8.1852999999999995E-2</v>
      </c>
      <c r="T82" s="354">
        <f>'2M - SGS'!T82</f>
        <v>6.7163E-2</v>
      </c>
      <c r="U82" s="354">
        <f>'2M - SGS'!U82</f>
        <v>8.6751999999999996E-2</v>
      </c>
      <c r="V82" s="354">
        <f>'2M - SGS'!V82</f>
        <v>6.9401000000000004E-2</v>
      </c>
      <c r="W82" s="354">
        <f>'2M - SGS'!W82</f>
        <v>8.2907999999999996E-2</v>
      </c>
      <c r="X82" s="354">
        <f>'2M - SGS'!X82</f>
        <v>0.100507</v>
      </c>
      <c r="Y82" s="354">
        <f>'2M - SGS'!Y82</f>
        <v>8.7251999999999996E-2</v>
      </c>
      <c r="Z82" s="354">
        <f>'2M - SGS'!Z82</f>
        <v>9.6703999999999998E-2</v>
      </c>
      <c r="AA82" s="354">
        <f>'2M - SGS'!AA82</f>
        <v>0.106265</v>
      </c>
      <c r="AC82" s="232">
        <f t="shared" si="46"/>
        <v>1</v>
      </c>
    </row>
    <row r="83" spans="1:29" ht="15.6" x14ac:dyDescent="0.3">
      <c r="A83" s="792"/>
      <c r="B83" s="13" t="str">
        <f t="shared" si="47"/>
        <v>Heating</v>
      </c>
      <c r="C83" s="354">
        <f>'2M - SGS'!C83</f>
        <v>0.210397</v>
      </c>
      <c r="D83" s="354">
        <f>'2M - SGS'!D83</f>
        <v>0.17743600000000001</v>
      </c>
      <c r="E83" s="354">
        <f>'2M - SGS'!E83</f>
        <v>0.13192400000000001</v>
      </c>
      <c r="F83" s="354">
        <f>'2M - SGS'!F83</f>
        <v>5.9718E-2</v>
      </c>
      <c r="G83" s="354">
        <f>'2M - SGS'!G83</f>
        <v>2.6769000000000001E-2</v>
      </c>
      <c r="H83" s="354">
        <f>'2M - SGS'!H83</f>
        <v>4.2950000000000002E-3</v>
      </c>
      <c r="I83" s="354">
        <f>'2M - SGS'!I83</f>
        <v>2.895E-3</v>
      </c>
      <c r="J83" s="354">
        <f>'2M - SGS'!J83</f>
        <v>3.4320000000000002E-3</v>
      </c>
      <c r="K83" s="354">
        <f>'2M - SGS'!K83</f>
        <v>9.4020000000000006E-3</v>
      </c>
      <c r="L83" s="354">
        <f>'2M - SGS'!L83</f>
        <v>5.5496999999999998E-2</v>
      </c>
      <c r="M83" s="354">
        <f>'2M - SGS'!M83</f>
        <v>0.115452</v>
      </c>
      <c r="N83" s="354">
        <f>'2M - SGS'!N83</f>
        <v>0.20278099999999999</v>
      </c>
      <c r="O83" s="354">
        <f>'2M - SGS'!O83</f>
        <v>0.210397</v>
      </c>
      <c r="P83" s="354">
        <f>'2M - SGS'!P83</f>
        <v>0.17743600000000001</v>
      </c>
      <c r="Q83" s="354">
        <f>'2M - SGS'!Q83</f>
        <v>0.13192400000000001</v>
      </c>
      <c r="R83" s="354">
        <f>'2M - SGS'!R83</f>
        <v>5.9718E-2</v>
      </c>
      <c r="S83" s="354">
        <f>'2M - SGS'!S83</f>
        <v>2.6769000000000001E-2</v>
      </c>
      <c r="T83" s="354">
        <f>'2M - SGS'!T83</f>
        <v>4.2950000000000002E-3</v>
      </c>
      <c r="U83" s="354">
        <f>'2M - SGS'!U83</f>
        <v>2.895E-3</v>
      </c>
      <c r="V83" s="354">
        <f>'2M - SGS'!V83</f>
        <v>3.4320000000000002E-3</v>
      </c>
      <c r="W83" s="354">
        <f>'2M - SGS'!W83</f>
        <v>9.4020000000000006E-3</v>
      </c>
      <c r="X83" s="354">
        <f>'2M - SGS'!X83</f>
        <v>5.5496999999999998E-2</v>
      </c>
      <c r="Y83" s="354">
        <f>'2M - SGS'!Y83</f>
        <v>0.115452</v>
      </c>
      <c r="Z83" s="354">
        <f>'2M - SGS'!Z83</f>
        <v>0.20278099999999999</v>
      </c>
      <c r="AA83" s="354">
        <f>'2M - SGS'!AA83</f>
        <v>0.210397</v>
      </c>
      <c r="AC83" s="232">
        <f t="shared" si="46"/>
        <v>0.99999800000000016</v>
      </c>
    </row>
    <row r="84" spans="1:29" ht="15.6" x14ac:dyDescent="0.3">
      <c r="A84" s="792"/>
      <c r="B84" s="13" t="str">
        <f t="shared" si="47"/>
        <v>HVAC</v>
      </c>
      <c r="C84" s="354">
        <f>'2M - SGS'!C84</f>
        <v>0.107824</v>
      </c>
      <c r="D84" s="354">
        <f>'2M - SGS'!D84</f>
        <v>9.1051999999999994E-2</v>
      </c>
      <c r="E84" s="354">
        <f>'2M - SGS'!E84</f>
        <v>7.1135000000000004E-2</v>
      </c>
      <c r="F84" s="354">
        <f>'2M - SGS'!F84</f>
        <v>4.1179E-2</v>
      </c>
      <c r="G84" s="354">
        <f>'2M - SGS'!G84</f>
        <v>4.4423999999999998E-2</v>
      </c>
      <c r="H84" s="354">
        <f>'2M - SGS'!H84</f>
        <v>0.106128</v>
      </c>
      <c r="I84" s="354">
        <f>'2M - SGS'!I84</f>
        <v>0.14288100000000001</v>
      </c>
      <c r="J84" s="354">
        <f>'2M - SGS'!J84</f>
        <v>0.133494</v>
      </c>
      <c r="K84" s="354">
        <f>'2M - SGS'!K84</f>
        <v>5.781E-2</v>
      </c>
      <c r="L84" s="354">
        <f>'2M - SGS'!L84</f>
        <v>3.8018000000000003E-2</v>
      </c>
      <c r="M84" s="354">
        <f>'2M - SGS'!M84</f>
        <v>6.2103999999999999E-2</v>
      </c>
      <c r="N84" s="354">
        <f>'2M - SGS'!N84</f>
        <v>0.10395</v>
      </c>
      <c r="O84" s="354">
        <f>'2M - SGS'!O84</f>
        <v>0.107824</v>
      </c>
      <c r="P84" s="354">
        <f>'2M - SGS'!P84</f>
        <v>9.1051999999999994E-2</v>
      </c>
      <c r="Q84" s="354">
        <f>'2M - SGS'!Q84</f>
        <v>7.1135000000000004E-2</v>
      </c>
      <c r="R84" s="354">
        <f>'2M - SGS'!R84</f>
        <v>4.1179E-2</v>
      </c>
      <c r="S84" s="354">
        <f>'2M - SGS'!S84</f>
        <v>4.4423999999999998E-2</v>
      </c>
      <c r="T84" s="354">
        <f>'2M - SGS'!T84</f>
        <v>0.106128</v>
      </c>
      <c r="U84" s="354">
        <f>'2M - SGS'!U84</f>
        <v>0.14288100000000001</v>
      </c>
      <c r="V84" s="354">
        <f>'2M - SGS'!V84</f>
        <v>0.133494</v>
      </c>
      <c r="W84" s="354">
        <f>'2M - SGS'!W84</f>
        <v>5.781E-2</v>
      </c>
      <c r="X84" s="354">
        <f>'2M - SGS'!X84</f>
        <v>3.8018000000000003E-2</v>
      </c>
      <c r="Y84" s="354">
        <f>'2M - SGS'!Y84</f>
        <v>6.2103999999999999E-2</v>
      </c>
      <c r="Z84" s="354">
        <f>'2M - SGS'!Z84</f>
        <v>0.10395</v>
      </c>
      <c r="AA84" s="354">
        <f>'2M - SGS'!AA84</f>
        <v>0.107824</v>
      </c>
      <c r="AC84" s="232">
        <f t="shared" si="46"/>
        <v>0.99999900000000008</v>
      </c>
    </row>
    <row r="85" spans="1:29" ht="15.6" x14ac:dyDescent="0.3">
      <c r="A85" s="792"/>
      <c r="B85" s="13" t="str">
        <f t="shared" si="47"/>
        <v>Lighting</v>
      </c>
      <c r="C85" s="354">
        <f>'2M - SGS'!C85</f>
        <v>9.3563999999999994E-2</v>
      </c>
      <c r="D85" s="354">
        <f>'2M - SGS'!D85</f>
        <v>7.2162000000000004E-2</v>
      </c>
      <c r="E85" s="354">
        <f>'2M - SGS'!E85</f>
        <v>7.8372999999999998E-2</v>
      </c>
      <c r="F85" s="354">
        <f>'2M - SGS'!F85</f>
        <v>7.6534000000000005E-2</v>
      </c>
      <c r="G85" s="354">
        <f>'2M - SGS'!G85</f>
        <v>9.4246999999999997E-2</v>
      </c>
      <c r="H85" s="354">
        <f>'2M - SGS'!H85</f>
        <v>7.5599E-2</v>
      </c>
      <c r="I85" s="354">
        <f>'2M - SGS'!I85</f>
        <v>9.6199999999999994E-2</v>
      </c>
      <c r="J85" s="354">
        <f>'2M - SGS'!J85</f>
        <v>7.7077999999999994E-2</v>
      </c>
      <c r="K85" s="354">
        <f>'2M - SGS'!K85</f>
        <v>8.1374000000000002E-2</v>
      </c>
      <c r="L85" s="354">
        <f>'2M - SGS'!L85</f>
        <v>9.4072000000000003E-2</v>
      </c>
      <c r="M85" s="354">
        <f>'2M - SGS'!M85</f>
        <v>7.6706999999999997E-2</v>
      </c>
      <c r="N85" s="354">
        <f>'2M - SGS'!N85</f>
        <v>8.4089999999999998E-2</v>
      </c>
      <c r="O85" s="354">
        <f>'2M - SGS'!O85</f>
        <v>9.3563999999999994E-2</v>
      </c>
      <c r="P85" s="354">
        <f>'2M - SGS'!P85</f>
        <v>7.2162000000000004E-2</v>
      </c>
      <c r="Q85" s="354">
        <f>'2M - SGS'!Q85</f>
        <v>7.8372999999999998E-2</v>
      </c>
      <c r="R85" s="354">
        <f>'2M - SGS'!R85</f>
        <v>7.6534000000000005E-2</v>
      </c>
      <c r="S85" s="354">
        <f>'2M - SGS'!S85</f>
        <v>9.4246999999999997E-2</v>
      </c>
      <c r="T85" s="354">
        <f>'2M - SGS'!T85</f>
        <v>7.5599E-2</v>
      </c>
      <c r="U85" s="354">
        <f>'2M - SGS'!U85</f>
        <v>9.6199999999999994E-2</v>
      </c>
      <c r="V85" s="354">
        <f>'2M - SGS'!V85</f>
        <v>7.7077999999999994E-2</v>
      </c>
      <c r="W85" s="354">
        <f>'2M - SGS'!W85</f>
        <v>8.1374000000000002E-2</v>
      </c>
      <c r="X85" s="354">
        <f>'2M - SGS'!X85</f>
        <v>9.4072000000000003E-2</v>
      </c>
      <c r="Y85" s="354">
        <f>'2M - SGS'!Y85</f>
        <v>7.6706999999999997E-2</v>
      </c>
      <c r="Z85" s="354">
        <f>'2M - SGS'!Z85</f>
        <v>8.4089999999999998E-2</v>
      </c>
      <c r="AA85" s="354">
        <f>'2M - SGS'!AA85</f>
        <v>9.3563999999999994E-2</v>
      </c>
      <c r="AC85" s="232">
        <f t="shared" si="46"/>
        <v>1</v>
      </c>
    </row>
    <row r="86" spans="1:29" ht="15.6" x14ac:dyDescent="0.3">
      <c r="A86" s="792"/>
      <c r="B86" s="13" t="str">
        <f t="shared" si="47"/>
        <v>Miscellaneous</v>
      </c>
      <c r="C86" s="354">
        <f>'2M - SGS'!C86</f>
        <v>8.5109000000000004E-2</v>
      </c>
      <c r="D86" s="354">
        <f>'2M - SGS'!D86</f>
        <v>7.7715000000000006E-2</v>
      </c>
      <c r="E86" s="354">
        <f>'2M - SGS'!E86</f>
        <v>8.6136000000000004E-2</v>
      </c>
      <c r="F86" s="354">
        <f>'2M - SGS'!F86</f>
        <v>7.9796000000000006E-2</v>
      </c>
      <c r="G86" s="354">
        <f>'2M - SGS'!G86</f>
        <v>8.5334999999999994E-2</v>
      </c>
      <c r="H86" s="354">
        <f>'2M - SGS'!H86</f>
        <v>8.1994999999999998E-2</v>
      </c>
      <c r="I86" s="354">
        <f>'2M - SGS'!I86</f>
        <v>8.4098999999999993E-2</v>
      </c>
      <c r="J86" s="354">
        <f>'2M - SGS'!J86</f>
        <v>8.4198999999999996E-2</v>
      </c>
      <c r="K86" s="354">
        <f>'2M - SGS'!K86</f>
        <v>8.2512000000000002E-2</v>
      </c>
      <c r="L86" s="354">
        <f>'2M - SGS'!L86</f>
        <v>8.5277000000000006E-2</v>
      </c>
      <c r="M86" s="354">
        <f>'2M - SGS'!M86</f>
        <v>8.2588999999999996E-2</v>
      </c>
      <c r="N86" s="354">
        <f>'2M - SGS'!N86</f>
        <v>8.5237999999999994E-2</v>
      </c>
      <c r="O86" s="354">
        <f>'2M - SGS'!O86</f>
        <v>8.5109000000000004E-2</v>
      </c>
      <c r="P86" s="354">
        <f>'2M - SGS'!P86</f>
        <v>7.7715000000000006E-2</v>
      </c>
      <c r="Q86" s="354">
        <f>'2M - SGS'!Q86</f>
        <v>8.6136000000000004E-2</v>
      </c>
      <c r="R86" s="354">
        <f>'2M - SGS'!R86</f>
        <v>7.9796000000000006E-2</v>
      </c>
      <c r="S86" s="354">
        <f>'2M - SGS'!S86</f>
        <v>8.5334999999999994E-2</v>
      </c>
      <c r="T86" s="354">
        <f>'2M - SGS'!T86</f>
        <v>8.1994999999999998E-2</v>
      </c>
      <c r="U86" s="354">
        <f>'2M - SGS'!U86</f>
        <v>8.4098999999999993E-2</v>
      </c>
      <c r="V86" s="354">
        <f>'2M - SGS'!V86</f>
        <v>8.4198999999999996E-2</v>
      </c>
      <c r="W86" s="354">
        <f>'2M - SGS'!W86</f>
        <v>8.2512000000000002E-2</v>
      </c>
      <c r="X86" s="354">
        <f>'2M - SGS'!X86</f>
        <v>8.5277000000000006E-2</v>
      </c>
      <c r="Y86" s="354">
        <f>'2M - SGS'!Y86</f>
        <v>8.2588999999999996E-2</v>
      </c>
      <c r="Z86" s="354">
        <f>'2M - SGS'!Z86</f>
        <v>8.5237999999999994E-2</v>
      </c>
      <c r="AA86" s="354">
        <f>'2M - SGS'!AA86</f>
        <v>8.5109000000000004E-2</v>
      </c>
      <c r="AC86" s="232">
        <f t="shared" si="46"/>
        <v>1.0000000000000002</v>
      </c>
    </row>
    <row r="87" spans="1:29" ht="15.6" x14ac:dyDescent="0.3">
      <c r="A87" s="792"/>
      <c r="B87" s="13" t="str">
        <f t="shared" si="47"/>
        <v>Motors</v>
      </c>
      <c r="C87" s="354">
        <f>'2M - SGS'!C87</f>
        <v>8.5109000000000004E-2</v>
      </c>
      <c r="D87" s="354">
        <f>'2M - SGS'!D87</f>
        <v>7.7715000000000006E-2</v>
      </c>
      <c r="E87" s="354">
        <f>'2M - SGS'!E87</f>
        <v>8.6136000000000004E-2</v>
      </c>
      <c r="F87" s="354">
        <f>'2M - SGS'!F87</f>
        <v>7.9796000000000006E-2</v>
      </c>
      <c r="G87" s="354">
        <f>'2M - SGS'!G87</f>
        <v>8.5334999999999994E-2</v>
      </c>
      <c r="H87" s="354">
        <f>'2M - SGS'!H87</f>
        <v>8.1994999999999998E-2</v>
      </c>
      <c r="I87" s="354">
        <f>'2M - SGS'!I87</f>
        <v>8.4098999999999993E-2</v>
      </c>
      <c r="J87" s="354">
        <f>'2M - SGS'!J87</f>
        <v>8.4198999999999996E-2</v>
      </c>
      <c r="K87" s="354">
        <f>'2M - SGS'!K87</f>
        <v>8.2512000000000002E-2</v>
      </c>
      <c r="L87" s="354">
        <f>'2M - SGS'!L87</f>
        <v>8.5277000000000006E-2</v>
      </c>
      <c r="M87" s="354">
        <f>'2M - SGS'!M87</f>
        <v>8.2588999999999996E-2</v>
      </c>
      <c r="N87" s="354">
        <f>'2M - SGS'!N87</f>
        <v>8.5237999999999994E-2</v>
      </c>
      <c r="O87" s="354">
        <f>'2M - SGS'!O87</f>
        <v>8.5109000000000004E-2</v>
      </c>
      <c r="P87" s="354">
        <f>'2M - SGS'!P87</f>
        <v>7.7715000000000006E-2</v>
      </c>
      <c r="Q87" s="354">
        <f>'2M - SGS'!Q87</f>
        <v>8.6136000000000004E-2</v>
      </c>
      <c r="R87" s="354">
        <f>'2M - SGS'!R87</f>
        <v>7.9796000000000006E-2</v>
      </c>
      <c r="S87" s="354">
        <f>'2M - SGS'!S87</f>
        <v>8.5334999999999994E-2</v>
      </c>
      <c r="T87" s="354">
        <f>'2M - SGS'!T87</f>
        <v>8.1994999999999998E-2</v>
      </c>
      <c r="U87" s="354">
        <f>'2M - SGS'!U87</f>
        <v>8.4098999999999993E-2</v>
      </c>
      <c r="V87" s="354">
        <f>'2M - SGS'!V87</f>
        <v>8.4198999999999996E-2</v>
      </c>
      <c r="W87" s="354">
        <f>'2M - SGS'!W87</f>
        <v>8.2512000000000002E-2</v>
      </c>
      <c r="X87" s="354">
        <f>'2M - SGS'!X87</f>
        <v>8.5277000000000006E-2</v>
      </c>
      <c r="Y87" s="354">
        <f>'2M - SGS'!Y87</f>
        <v>8.2588999999999996E-2</v>
      </c>
      <c r="Z87" s="354">
        <f>'2M - SGS'!Z87</f>
        <v>8.5237999999999994E-2</v>
      </c>
      <c r="AA87" s="354">
        <f>'2M - SGS'!AA87</f>
        <v>8.5109000000000004E-2</v>
      </c>
      <c r="AC87" s="232">
        <f t="shared" si="46"/>
        <v>1.0000000000000002</v>
      </c>
    </row>
    <row r="88" spans="1:29" ht="15.6" x14ac:dyDescent="0.3">
      <c r="A88" s="792"/>
      <c r="B88" s="13" t="str">
        <f t="shared" si="47"/>
        <v>Process</v>
      </c>
      <c r="C88" s="354">
        <f>'2M - SGS'!C88</f>
        <v>8.5109000000000004E-2</v>
      </c>
      <c r="D88" s="354">
        <f>'2M - SGS'!D88</f>
        <v>7.7715000000000006E-2</v>
      </c>
      <c r="E88" s="354">
        <f>'2M - SGS'!E88</f>
        <v>8.6136000000000004E-2</v>
      </c>
      <c r="F88" s="354">
        <f>'2M - SGS'!F88</f>
        <v>7.9796000000000006E-2</v>
      </c>
      <c r="G88" s="354">
        <f>'2M - SGS'!G88</f>
        <v>8.5334999999999994E-2</v>
      </c>
      <c r="H88" s="354">
        <f>'2M - SGS'!H88</f>
        <v>8.1994999999999998E-2</v>
      </c>
      <c r="I88" s="354">
        <f>'2M - SGS'!I88</f>
        <v>8.4098999999999993E-2</v>
      </c>
      <c r="J88" s="354">
        <f>'2M - SGS'!J88</f>
        <v>8.4198999999999996E-2</v>
      </c>
      <c r="K88" s="354">
        <f>'2M - SGS'!K88</f>
        <v>8.2512000000000002E-2</v>
      </c>
      <c r="L88" s="354">
        <f>'2M - SGS'!L88</f>
        <v>8.5277000000000006E-2</v>
      </c>
      <c r="M88" s="354">
        <f>'2M - SGS'!M88</f>
        <v>8.2588999999999996E-2</v>
      </c>
      <c r="N88" s="354">
        <f>'2M - SGS'!N88</f>
        <v>8.5237999999999994E-2</v>
      </c>
      <c r="O88" s="354">
        <f>'2M - SGS'!O88</f>
        <v>8.5109000000000004E-2</v>
      </c>
      <c r="P88" s="354">
        <f>'2M - SGS'!P88</f>
        <v>7.7715000000000006E-2</v>
      </c>
      <c r="Q88" s="354">
        <f>'2M - SGS'!Q88</f>
        <v>8.6136000000000004E-2</v>
      </c>
      <c r="R88" s="354">
        <f>'2M - SGS'!R88</f>
        <v>7.9796000000000006E-2</v>
      </c>
      <c r="S88" s="354">
        <f>'2M - SGS'!S88</f>
        <v>8.5334999999999994E-2</v>
      </c>
      <c r="T88" s="354">
        <f>'2M - SGS'!T88</f>
        <v>8.1994999999999998E-2</v>
      </c>
      <c r="U88" s="354">
        <f>'2M - SGS'!U88</f>
        <v>8.4098999999999993E-2</v>
      </c>
      <c r="V88" s="354">
        <f>'2M - SGS'!V88</f>
        <v>8.4198999999999996E-2</v>
      </c>
      <c r="W88" s="354">
        <f>'2M - SGS'!W88</f>
        <v>8.2512000000000002E-2</v>
      </c>
      <c r="X88" s="354">
        <f>'2M - SGS'!X88</f>
        <v>8.5277000000000006E-2</v>
      </c>
      <c r="Y88" s="354">
        <f>'2M - SGS'!Y88</f>
        <v>8.2588999999999996E-2</v>
      </c>
      <c r="Z88" s="354">
        <f>'2M - SGS'!Z88</f>
        <v>8.5237999999999994E-2</v>
      </c>
      <c r="AA88" s="354">
        <f>'2M - SGS'!AA88</f>
        <v>8.5109000000000004E-2</v>
      </c>
      <c r="AC88" s="232">
        <f t="shared" si="46"/>
        <v>1.0000000000000002</v>
      </c>
    </row>
    <row r="89" spans="1:29" ht="15.6" x14ac:dyDescent="0.3">
      <c r="A89" s="792"/>
      <c r="B89" s="13" t="str">
        <f t="shared" si="47"/>
        <v>Refrigeration</v>
      </c>
      <c r="C89" s="354">
        <f>'2M - SGS'!C89</f>
        <v>8.3486000000000005E-2</v>
      </c>
      <c r="D89" s="354">
        <f>'2M - SGS'!D89</f>
        <v>7.6158000000000003E-2</v>
      </c>
      <c r="E89" s="354">
        <f>'2M - SGS'!E89</f>
        <v>8.3346000000000003E-2</v>
      </c>
      <c r="F89" s="354">
        <f>'2M - SGS'!F89</f>
        <v>8.0782999999999994E-2</v>
      </c>
      <c r="G89" s="354">
        <f>'2M - SGS'!G89</f>
        <v>8.5133E-2</v>
      </c>
      <c r="H89" s="354">
        <f>'2M - SGS'!H89</f>
        <v>8.4294999999999995E-2</v>
      </c>
      <c r="I89" s="354">
        <f>'2M - SGS'!I89</f>
        <v>8.7456999999999993E-2</v>
      </c>
      <c r="J89" s="354">
        <f>'2M - SGS'!J89</f>
        <v>8.7230000000000002E-2</v>
      </c>
      <c r="K89" s="354">
        <f>'2M - SGS'!K89</f>
        <v>8.3319000000000004E-2</v>
      </c>
      <c r="L89" s="354">
        <f>'2M - SGS'!L89</f>
        <v>8.4562999999999999E-2</v>
      </c>
      <c r="M89" s="354">
        <f>'2M - SGS'!M89</f>
        <v>8.1112000000000004E-2</v>
      </c>
      <c r="N89" s="354">
        <f>'2M - SGS'!N89</f>
        <v>8.3118999999999998E-2</v>
      </c>
      <c r="O89" s="354">
        <f>'2M - SGS'!O89</f>
        <v>8.3486000000000005E-2</v>
      </c>
      <c r="P89" s="354">
        <f>'2M - SGS'!P89</f>
        <v>7.6158000000000003E-2</v>
      </c>
      <c r="Q89" s="354">
        <f>'2M - SGS'!Q89</f>
        <v>8.3346000000000003E-2</v>
      </c>
      <c r="R89" s="354">
        <f>'2M - SGS'!R89</f>
        <v>8.0782999999999994E-2</v>
      </c>
      <c r="S89" s="354">
        <f>'2M - SGS'!S89</f>
        <v>8.5133E-2</v>
      </c>
      <c r="T89" s="354">
        <f>'2M - SGS'!T89</f>
        <v>8.4294999999999995E-2</v>
      </c>
      <c r="U89" s="354">
        <f>'2M - SGS'!U89</f>
        <v>8.7456999999999993E-2</v>
      </c>
      <c r="V89" s="354">
        <f>'2M - SGS'!V89</f>
        <v>8.7230000000000002E-2</v>
      </c>
      <c r="W89" s="354">
        <f>'2M - SGS'!W89</f>
        <v>8.3319000000000004E-2</v>
      </c>
      <c r="X89" s="354">
        <f>'2M - SGS'!X89</f>
        <v>8.4562999999999999E-2</v>
      </c>
      <c r="Y89" s="354">
        <f>'2M - SGS'!Y89</f>
        <v>8.1112000000000004E-2</v>
      </c>
      <c r="Z89" s="354">
        <f>'2M - SGS'!Z89</f>
        <v>8.3118999999999998E-2</v>
      </c>
      <c r="AA89" s="354">
        <f>'2M - SGS'!AA89</f>
        <v>8.3486000000000005E-2</v>
      </c>
      <c r="AC89" s="232">
        <f t="shared" si="46"/>
        <v>1.0000010000000001</v>
      </c>
    </row>
    <row r="90" spans="1:29" ht="16.2" thickBot="1" x14ac:dyDescent="0.35">
      <c r="A90" s="793"/>
      <c r="B90" s="14" t="str">
        <f t="shared" si="47"/>
        <v>Water Heating</v>
      </c>
      <c r="C90" s="359">
        <f>'2M - SGS'!C90</f>
        <v>0.108255</v>
      </c>
      <c r="D90" s="359">
        <f>'2M - SGS'!D90</f>
        <v>9.1078000000000006E-2</v>
      </c>
      <c r="E90" s="359">
        <f>'2M - SGS'!E90</f>
        <v>8.5239999999999996E-2</v>
      </c>
      <c r="F90" s="359">
        <f>'2M - SGS'!F90</f>
        <v>7.2980000000000003E-2</v>
      </c>
      <c r="G90" s="359">
        <f>'2M - SGS'!G90</f>
        <v>7.9849000000000003E-2</v>
      </c>
      <c r="H90" s="359">
        <f>'2M - SGS'!H90</f>
        <v>7.2720999999999994E-2</v>
      </c>
      <c r="I90" s="359">
        <f>'2M - SGS'!I90</f>
        <v>7.4929999999999997E-2</v>
      </c>
      <c r="J90" s="359">
        <f>'2M - SGS'!J90</f>
        <v>7.5861999999999999E-2</v>
      </c>
      <c r="K90" s="359">
        <f>'2M - SGS'!K90</f>
        <v>7.5733999999999996E-2</v>
      </c>
      <c r="L90" s="359">
        <f>'2M - SGS'!L90</f>
        <v>8.2808000000000007E-2</v>
      </c>
      <c r="M90" s="359">
        <f>'2M - SGS'!M90</f>
        <v>8.6345000000000005E-2</v>
      </c>
      <c r="N90" s="359">
        <f>'2M - SGS'!N90</f>
        <v>9.4200000000000006E-2</v>
      </c>
      <c r="O90" s="359">
        <f>'2M - SGS'!O90</f>
        <v>0.108255</v>
      </c>
      <c r="P90" s="359">
        <f>'2M - SGS'!P90</f>
        <v>9.1078000000000006E-2</v>
      </c>
      <c r="Q90" s="359">
        <f>'2M - SGS'!Q90</f>
        <v>8.5239999999999996E-2</v>
      </c>
      <c r="R90" s="359">
        <f>'2M - SGS'!R90</f>
        <v>7.2980000000000003E-2</v>
      </c>
      <c r="S90" s="359">
        <f>'2M - SGS'!S90</f>
        <v>7.9849000000000003E-2</v>
      </c>
      <c r="T90" s="359">
        <f>'2M - SGS'!T90</f>
        <v>7.2720999999999994E-2</v>
      </c>
      <c r="U90" s="359">
        <f>'2M - SGS'!U90</f>
        <v>7.4929999999999997E-2</v>
      </c>
      <c r="V90" s="359">
        <f>'2M - SGS'!V90</f>
        <v>7.5861999999999999E-2</v>
      </c>
      <c r="W90" s="359">
        <f>'2M - SGS'!W90</f>
        <v>7.5733999999999996E-2</v>
      </c>
      <c r="X90" s="359">
        <f>'2M - SGS'!X90</f>
        <v>8.2808000000000007E-2</v>
      </c>
      <c r="Y90" s="359">
        <f>'2M - SGS'!Y90</f>
        <v>8.6345000000000005E-2</v>
      </c>
      <c r="Z90" s="359">
        <f>'2M - SGS'!Z90</f>
        <v>9.4200000000000006E-2</v>
      </c>
      <c r="AA90" s="359">
        <f>'2M - SGS'!AA90</f>
        <v>0.108255</v>
      </c>
      <c r="AC90" s="232">
        <f t="shared" si="46"/>
        <v>1.0000020000000001</v>
      </c>
    </row>
    <row r="91" spans="1:29" ht="15" thickBot="1" x14ac:dyDescent="0.35">
      <c r="AC91" s="216" t="s">
        <v>194</v>
      </c>
    </row>
    <row r="92" spans="1:29" ht="15" customHeight="1" thickBot="1" x14ac:dyDescent="0.35">
      <c r="A92" s="813" t="s">
        <v>28</v>
      </c>
      <c r="B92" s="291" t="s">
        <v>32</v>
      </c>
      <c r="C92" s="158">
        <f>C$4</f>
        <v>44197</v>
      </c>
      <c r="D92" s="158">
        <f t="shared" ref="D92:AA92" si="48">D$4</f>
        <v>44228</v>
      </c>
      <c r="E92" s="158">
        <f t="shared" si="48"/>
        <v>44256</v>
      </c>
      <c r="F92" s="158">
        <f t="shared" si="48"/>
        <v>44287</v>
      </c>
      <c r="G92" s="158">
        <f t="shared" si="48"/>
        <v>44317</v>
      </c>
      <c r="H92" s="158">
        <f t="shared" si="48"/>
        <v>44348</v>
      </c>
      <c r="I92" s="158">
        <f t="shared" si="48"/>
        <v>44378</v>
      </c>
      <c r="J92" s="158">
        <f t="shared" si="48"/>
        <v>44409</v>
      </c>
      <c r="K92" s="158">
        <f t="shared" si="48"/>
        <v>44440</v>
      </c>
      <c r="L92" s="158">
        <f t="shared" si="48"/>
        <v>44470</v>
      </c>
      <c r="M92" s="158">
        <f t="shared" si="48"/>
        <v>44501</v>
      </c>
      <c r="N92" s="158">
        <f t="shared" si="48"/>
        <v>44531</v>
      </c>
      <c r="O92" s="158">
        <f t="shared" si="48"/>
        <v>44562</v>
      </c>
      <c r="P92" s="158">
        <f t="shared" si="48"/>
        <v>44593</v>
      </c>
      <c r="Q92" s="158">
        <f t="shared" si="48"/>
        <v>44621</v>
      </c>
      <c r="R92" s="158">
        <f t="shared" si="48"/>
        <v>44652</v>
      </c>
      <c r="S92" s="158">
        <f t="shared" si="48"/>
        <v>44682</v>
      </c>
      <c r="T92" s="158">
        <f t="shared" si="48"/>
        <v>44713</v>
      </c>
      <c r="U92" s="158">
        <f t="shared" si="48"/>
        <v>44743</v>
      </c>
      <c r="V92" s="158">
        <f t="shared" si="48"/>
        <v>44774</v>
      </c>
      <c r="W92" s="158">
        <f t="shared" si="48"/>
        <v>44805</v>
      </c>
      <c r="X92" s="158">
        <f t="shared" si="48"/>
        <v>44835</v>
      </c>
      <c r="Y92" s="158">
        <f t="shared" si="48"/>
        <v>44866</v>
      </c>
      <c r="Z92" s="158">
        <f t="shared" si="48"/>
        <v>44896</v>
      </c>
      <c r="AA92" s="158">
        <f t="shared" si="48"/>
        <v>44927</v>
      </c>
    </row>
    <row r="93" spans="1:29" ht="15.75" customHeight="1" x14ac:dyDescent="0.3">
      <c r="A93" s="814"/>
      <c r="B93" s="11" t="str">
        <f>B78</f>
        <v>Air Comp</v>
      </c>
      <c r="C93" s="337">
        <f>'4M - SPS'!C93</f>
        <v>3.2612000000000002E-2</v>
      </c>
      <c r="D93" s="337">
        <f>'4M - SPS'!D93</f>
        <v>3.3308999999999998E-2</v>
      </c>
      <c r="E93" s="337">
        <f>'4M - SPS'!E93</f>
        <v>3.3845E-2</v>
      </c>
      <c r="F93" s="337">
        <f>'4M - SPS'!F93</f>
        <v>3.4296E-2</v>
      </c>
      <c r="G93" s="337">
        <f>'4M - SPS'!G93</f>
        <v>3.6755000000000003E-2</v>
      </c>
      <c r="H93" s="337">
        <f>'4M - SPS'!H93</f>
        <v>6.7155999999999993E-2</v>
      </c>
      <c r="I93" s="337">
        <f>'4M - SPS'!I93</f>
        <v>6.5257999999999997E-2</v>
      </c>
      <c r="J93" s="337">
        <f>'4M - SPS'!J93</f>
        <v>6.6148999999999999E-2</v>
      </c>
      <c r="K93" s="337">
        <f>'4M - SPS'!K93</f>
        <v>6.4668000000000003E-2</v>
      </c>
      <c r="L93" s="337">
        <f>'4M - SPS'!L93</f>
        <v>3.5714999999999997E-2</v>
      </c>
      <c r="M93" s="337">
        <f>'4M - SPS'!M93</f>
        <v>3.5963000000000002E-2</v>
      </c>
      <c r="N93" s="337">
        <f>'4M - SPS'!N93</f>
        <v>3.1724000000000002E-2</v>
      </c>
      <c r="O93" s="337">
        <f>'4M - SPS'!O93</f>
        <v>3.2612000000000002E-2</v>
      </c>
      <c r="P93" s="337">
        <f>'4M - SPS'!P93</f>
        <v>3.3308999999999998E-2</v>
      </c>
      <c r="Q93" s="337">
        <f>'4M - SPS'!Q93</f>
        <v>3.3845E-2</v>
      </c>
      <c r="R93" s="337">
        <f>'4M - SPS'!R93</f>
        <v>3.4296E-2</v>
      </c>
      <c r="S93" s="337">
        <f>'4M - SPS'!S93</f>
        <v>3.6755000000000003E-2</v>
      </c>
      <c r="T93" s="337">
        <f>'4M - SPS'!T93</f>
        <v>6.7155999999999993E-2</v>
      </c>
      <c r="U93" s="337">
        <f>'4M - SPS'!U93</f>
        <v>6.5257999999999997E-2</v>
      </c>
      <c r="V93" s="337">
        <f>'4M - SPS'!V93</f>
        <v>6.6148999999999999E-2</v>
      </c>
      <c r="W93" s="337">
        <f>'4M - SPS'!W93</f>
        <v>6.4668000000000003E-2</v>
      </c>
      <c r="X93" s="337">
        <f>'4M - SPS'!X93</f>
        <v>3.5714999999999997E-2</v>
      </c>
      <c r="Y93" s="337">
        <f>'4M - SPS'!Y93</f>
        <v>3.5963000000000002E-2</v>
      </c>
      <c r="Z93" s="337">
        <f>'4M - SPS'!Z93</f>
        <v>3.1724000000000002E-2</v>
      </c>
      <c r="AA93" s="337">
        <f>'4M - SPS'!AA93</f>
        <v>3.2612000000000002E-2</v>
      </c>
      <c r="AC93" s="216" t="s">
        <v>195</v>
      </c>
    </row>
    <row r="94" spans="1:29" x14ac:dyDescent="0.3">
      <c r="A94" s="814"/>
      <c r="B94" s="11" t="str">
        <f t="shared" ref="B94:B105" si="49">B79</f>
        <v>Building Shell</v>
      </c>
      <c r="C94" s="337">
        <f>'4M - SPS'!C94</f>
        <v>3.8338999999999998E-2</v>
      </c>
      <c r="D94" s="337">
        <f>'4M - SPS'!D94</f>
        <v>3.7275999999999997E-2</v>
      </c>
      <c r="E94" s="337">
        <f>'4M - SPS'!E94</f>
        <v>3.8233000000000003E-2</v>
      </c>
      <c r="F94" s="337">
        <f>'4M - SPS'!F94</f>
        <v>3.3238999999999998E-2</v>
      </c>
      <c r="G94" s="337">
        <f>'4M - SPS'!G94</f>
        <v>4.5739000000000002E-2</v>
      </c>
      <c r="H94" s="337">
        <f>'4M - SPS'!H94</f>
        <v>8.8426000000000005E-2</v>
      </c>
      <c r="I94" s="337">
        <f>'4M - SPS'!I94</f>
        <v>8.0951999999999996E-2</v>
      </c>
      <c r="J94" s="337">
        <f>'4M - SPS'!J94</f>
        <v>8.5358000000000003E-2</v>
      </c>
      <c r="K94" s="337">
        <f>'4M - SPS'!K94</f>
        <v>8.6756E-2</v>
      </c>
      <c r="L94" s="337">
        <f>'4M - SPS'!L94</f>
        <v>3.5978999999999997E-2</v>
      </c>
      <c r="M94" s="337">
        <f>'4M - SPS'!M94</f>
        <v>3.4793999999999999E-2</v>
      </c>
      <c r="N94" s="337">
        <f>'4M - SPS'!N94</f>
        <v>3.4887000000000001E-2</v>
      </c>
      <c r="O94" s="337">
        <f>'4M - SPS'!O94</f>
        <v>3.8338999999999998E-2</v>
      </c>
      <c r="P94" s="337">
        <f>'4M - SPS'!P94</f>
        <v>3.7275999999999997E-2</v>
      </c>
      <c r="Q94" s="337">
        <f>'4M - SPS'!Q94</f>
        <v>3.8233000000000003E-2</v>
      </c>
      <c r="R94" s="337">
        <f>'4M - SPS'!R94</f>
        <v>3.3238999999999998E-2</v>
      </c>
      <c r="S94" s="337">
        <f>'4M - SPS'!S94</f>
        <v>4.5739000000000002E-2</v>
      </c>
      <c r="T94" s="337">
        <f>'4M - SPS'!T94</f>
        <v>8.8426000000000005E-2</v>
      </c>
      <c r="U94" s="337">
        <f>'4M - SPS'!U94</f>
        <v>8.0951999999999996E-2</v>
      </c>
      <c r="V94" s="337">
        <f>'4M - SPS'!V94</f>
        <v>8.5358000000000003E-2</v>
      </c>
      <c r="W94" s="337">
        <f>'4M - SPS'!W94</f>
        <v>8.6756E-2</v>
      </c>
      <c r="X94" s="337">
        <f>'4M - SPS'!X94</f>
        <v>3.5978999999999997E-2</v>
      </c>
      <c r="Y94" s="337">
        <f>'4M - SPS'!Y94</f>
        <v>3.4793999999999999E-2</v>
      </c>
      <c r="Z94" s="337">
        <f>'4M - SPS'!Z94</f>
        <v>3.4887000000000001E-2</v>
      </c>
      <c r="AA94" s="337">
        <f>'4M - SPS'!AA94</f>
        <v>3.8338999999999998E-2</v>
      </c>
      <c r="AC94" s="216" t="s">
        <v>209</v>
      </c>
    </row>
    <row r="95" spans="1:29" x14ac:dyDescent="0.3">
      <c r="A95" s="814"/>
      <c r="B95" s="11" t="str">
        <f t="shared" si="49"/>
        <v>Cooking</v>
      </c>
      <c r="C95" s="337">
        <f>'4M - SPS'!C95</f>
        <v>3.2231999999999997E-2</v>
      </c>
      <c r="D95" s="337">
        <f>'4M - SPS'!D95</f>
        <v>3.3331E-2</v>
      </c>
      <c r="E95" s="337">
        <f>'4M - SPS'!E95</f>
        <v>3.6345000000000002E-2</v>
      </c>
      <c r="F95" s="337">
        <f>'4M - SPS'!F95</f>
        <v>3.8190000000000002E-2</v>
      </c>
      <c r="G95" s="337">
        <f>'4M - SPS'!G95</f>
        <v>3.9288999999999998E-2</v>
      </c>
      <c r="H95" s="337">
        <f>'4M - SPS'!H95</f>
        <v>7.3688000000000003E-2</v>
      </c>
      <c r="I95" s="337">
        <f>'4M - SPS'!I95</f>
        <v>7.0596999999999993E-2</v>
      </c>
      <c r="J95" s="337">
        <f>'4M - SPS'!J95</f>
        <v>7.2469000000000006E-2</v>
      </c>
      <c r="K95" s="337">
        <f>'4M - SPS'!K95</f>
        <v>6.9982000000000003E-2</v>
      </c>
      <c r="L95" s="337">
        <f>'4M - SPS'!L95</f>
        <v>3.8002000000000001E-2</v>
      </c>
      <c r="M95" s="337">
        <f>'4M - SPS'!M95</f>
        <v>3.8397000000000001E-2</v>
      </c>
      <c r="N95" s="337">
        <f>'4M - SPS'!N95</f>
        <v>3.1730000000000001E-2</v>
      </c>
      <c r="O95" s="337">
        <f>'4M - SPS'!O95</f>
        <v>3.2231999999999997E-2</v>
      </c>
      <c r="P95" s="337">
        <f>'4M - SPS'!P95</f>
        <v>3.3331E-2</v>
      </c>
      <c r="Q95" s="337">
        <f>'4M - SPS'!Q95</f>
        <v>3.6345000000000002E-2</v>
      </c>
      <c r="R95" s="337">
        <f>'4M - SPS'!R95</f>
        <v>3.8190000000000002E-2</v>
      </c>
      <c r="S95" s="337">
        <f>'4M - SPS'!S95</f>
        <v>3.9288999999999998E-2</v>
      </c>
      <c r="T95" s="337">
        <f>'4M - SPS'!T95</f>
        <v>7.3688000000000003E-2</v>
      </c>
      <c r="U95" s="337">
        <f>'4M - SPS'!U95</f>
        <v>7.0596999999999993E-2</v>
      </c>
      <c r="V95" s="337">
        <f>'4M - SPS'!V95</f>
        <v>7.2469000000000006E-2</v>
      </c>
      <c r="W95" s="337">
        <f>'4M - SPS'!W95</f>
        <v>6.9982000000000003E-2</v>
      </c>
      <c r="X95" s="337">
        <f>'4M - SPS'!X95</f>
        <v>3.8002000000000001E-2</v>
      </c>
      <c r="Y95" s="337">
        <f>'4M - SPS'!Y95</f>
        <v>3.8397000000000001E-2</v>
      </c>
      <c r="Z95" s="337">
        <f>'4M - SPS'!Z95</f>
        <v>3.1730000000000001E-2</v>
      </c>
      <c r="AA95" s="337">
        <f>'4M - SPS'!AA95</f>
        <v>3.2231999999999997E-2</v>
      </c>
    </row>
    <row r="96" spans="1:29" x14ac:dyDescent="0.3">
      <c r="A96" s="814"/>
      <c r="B96" s="11" t="str">
        <f t="shared" si="49"/>
        <v>Cooling</v>
      </c>
      <c r="C96" s="337">
        <f>'4M - SPS'!C96</f>
        <v>2.3078999999999999E-2</v>
      </c>
      <c r="D96" s="337">
        <f>'4M - SPS'!D96</f>
        <v>2.3199999999999998E-2</v>
      </c>
      <c r="E96" s="337">
        <f>'4M - SPS'!E96</f>
        <v>2.3355999999999998E-2</v>
      </c>
      <c r="F96" s="337">
        <f>'4M - SPS'!F96</f>
        <v>3.6686999999999997E-2</v>
      </c>
      <c r="G96" s="337">
        <f>'4M - SPS'!G96</f>
        <v>5.5877000000000003E-2</v>
      </c>
      <c r="H96" s="337">
        <f>'4M - SPS'!H96</f>
        <v>8.9525999999999994E-2</v>
      </c>
      <c r="I96" s="337">
        <f>'4M - SPS'!I96</f>
        <v>8.1436999999999996E-2</v>
      </c>
      <c r="J96" s="337">
        <f>'4M - SPS'!J96</f>
        <v>8.6015999999999995E-2</v>
      </c>
      <c r="K96" s="337">
        <f>'4M - SPS'!K96</f>
        <v>9.1347999999999999E-2</v>
      </c>
      <c r="L96" s="337">
        <f>'4M - SPS'!L96</f>
        <v>3.6561000000000003E-2</v>
      </c>
      <c r="M96" s="337">
        <f>'4M - SPS'!M96</f>
        <v>2.3477000000000001E-2</v>
      </c>
      <c r="N96" s="337">
        <f>'4M - SPS'!N96</f>
        <v>2.3244999999999998E-2</v>
      </c>
      <c r="O96" s="337">
        <f>'4M - SPS'!O96</f>
        <v>2.3078999999999999E-2</v>
      </c>
      <c r="P96" s="337">
        <f>'4M - SPS'!P96</f>
        <v>2.3199999999999998E-2</v>
      </c>
      <c r="Q96" s="337">
        <f>'4M - SPS'!Q96</f>
        <v>2.3355999999999998E-2</v>
      </c>
      <c r="R96" s="337">
        <f>'4M - SPS'!R96</f>
        <v>3.6686999999999997E-2</v>
      </c>
      <c r="S96" s="337">
        <f>'4M - SPS'!S96</f>
        <v>5.5877000000000003E-2</v>
      </c>
      <c r="T96" s="337">
        <f>'4M - SPS'!T96</f>
        <v>8.9525999999999994E-2</v>
      </c>
      <c r="U96" s="337">
        <f>'4M - SPS'!U96</f>
        <v>8.1436999999999996E-2</v>
      </c>
      <c r="V96" s="337">
        <f>'4M - SPS'!V96</f>
        <v>8.6015999999999995E-2</v>
      </c>
      <c r="W96" s="337">
        <f>'4M - SPS'!W96</f>
        <v>9.1347999999999999E-2</v>
      </c>
      <c r="X96" s="337">
        <f>'4M - SPS'!X96</f>
        <v>3.6561000000000003E-2</v>
      </c>
      <c r="Y96" s="337">
        <f>'4M - SPS'!Y96</f>
        <v>2.3477000000000001E-2</v>
      </c>
      <c r="Z96" s="337">
        <f>'4M - SPS'!Z96</f>
        <v>2.3244999999999998E-2</v>
      </c>
      <c r="AA96" s="337">
        <f>'4M - SPS'!AA96</f>
        <v>2.3078999999999999E-2</v>
      </c>
    </row>
    <row r="97" spans="1:27" x14ac:dyDescent="0.3">
      <c r="A97" s="814"/>
      <c r="B97" s="11" t="str">
        <f t="shared" si="49"/>
        <v>Ext Lighting</v>
      </c>
      <c r="C97" s="337">
        <f>'4M - SPS'!C97</f>
        <v>2.4801E-2</v>
      </c>
      <c r="D97" s="337">
        <f>'4M - SPS'!D97</f>
        <v>2.3220000000000001E-2</v>
      </c>
      <c r="E97" s="337">
        <f>'4M - SPS'!E97</f>
        <v>2.3622000000000001E-2</v>
      </c>
      <c r="F97" s="337">
        <f>'4M - SPS'!F97</f>
        <v>2.4778999999999999E-2</v>
      </c>
      <c r="G97" s="337">
        <f>'4M - SPS'!G97</f>
        <v>2.3963000000000002E-2</v>
      </c>
      <c r="H97" s="337">
        <f>'4M - SPS'!H97</f>
        <v>3.7585E-2</v>
      </c>
      <c r="I97" s="337">
        <f>'4M - SPS'!I97</f>
        <v>3.7498999999999998E-2</v>
      </c>
      <c r="J97" s="337">
        <f>'4M - SPS'!J97</f>
        <v>3.7609999999999998E-2</v>
      </c>
      <c r="K97" s="337">
        <f>'4M - SPS'!K97</f>
        <v>3.7858000000000003E-2</v>
      </c>
      <c r="L97" s="337">
        <f>'4M - SPS'!L97</f>
        <v>2.3675000000000002E-2</v>
      </c>
      <c r="M97" s="337">
        <f>'4M - SPS'!M97</f>
        <v>2.3668999999999999E-2</v>
      </c>
      <c r="N97" s="337">
        <f>'4M - SPS'!N97</f>
        <v>2.3265000000000001E-2</v>
      </c>
      <c r="O97" s="337">
        <f>'4M - SPS'!O97</f>
        <v>2.4801E-2</v>
      </c>
      <c r="P97" s="337">
        <f>'4M - SPS'!P97</f>
        <v>2.3220000000000001E-2</v>
      </c>
      <c r="Q97" s="337">
        <f>'4M - SPS'!Q97</f>
        <v>2.3622000000000001E-2</v>
      </c>
      <c r="R97" s="337">
        <f>'4M - SPS'!R97</f>
        <v>2.4778999999999999E-2</v>
      </c>
      <c r="S97" s="337">
        <f>'4M - SPS'!S97</f>
        <v>2.3963000000000002E-2</v>
      </c>
      <c r="T97" s="337">
        <f>'4M - SPS'!T97</f>
        <v>3.7585E-2</v>
      </c>
      <c r="U97" s="337">
        <f>'4M - SPS'!U97</f>
        <v>3.7498999999999998E-2</v>
      </c>
      <c r="V97" s="337">
        <f>'4M - SPS'!V97</f>
        <v>3.7609999999999998E-2</v>
      </c>
      <c r="W97" s="337">
        <f>'4M - SPS'!W97</f>
        <v>3.7858000000000003E-2</v>
      </c>
      <c r="X97" s="337">
        <f>'4M - SPS'!X97</f>
        <v>2.3675000000000002E-2</v>
      </c>
      <c r="Y97" s="337">
        <f>'4M - SPS'!Y97</f>
        <v>2.3668999999999999E-2</v>
      </c>
      <c r="Z97" s="337">
        <f>'4M - SPS'!Z97</f>
        <v>2.3265000000000001E-2</v>
      </c>
      <c r="AA97" s="337">
        <f>'4M - SPS'!AA97</f>
        <v>2.4801E-2</v>
      </c>
    </row>
    <row r="98" spans="1:27" x14ac:dyDescent="0.3">
      <c r="A98" s="814"/>
      <c r="B98" s="11" t="str">
        <f t="shared" si="49"/>
        <v>Heating</v>
      </c>
      <c r="C98" s="337">
        <f>'4M - SPS'!C98</f>
        <v>3.8339999999999999E-2</v>
      </c>
      <c r="D98" s="337">
        <f>'4M - SPS'!D98</f>
        <v>3.7297999999999998E-2</v>
      </c>
      <c r="E98" s="337">
        <f>'4M - SPS'!E98</f>
        <v>3.8760000000000003E-2</v>
      </c>
      <c r="F98" s="337">
        <f>'4M - SPS'!F98</f>
        <v>3.6565E-2</v>
      </c>
      <c r="G98" s="337">
        <f>'4M - SPS'!G98</f>
        <v>3.5090999999999997E-2</v>
      </c>
      <c r="H98" s="337">
        <f>'4M - SPS'!H98</f>
        <v>3.7016E-2</v>
      </c>
      <c r="I98" s="337">
        <f>'4M - SPS'!I98</f>
        <v>3.6936999999999998E-2</v>
      </c>
      <c r="J98" s="337">
        <f>'4M - SPS'!J98</f>
        <v>3.7067000000000003E-2</v>
      </c>
      <c r="K98" s="337">
        <f>'4M - SPS'!K98</f>
        <v>6.7338999999999996E-2</v>
      </c>
      <c r="L98" s="337">
        <f>'4M - SPS'!L98</f>
        <v>3.8498999999999999E-2</v>
      </c>
      <c r="M98" s="337">
        <f>'4M - SPS'!M98</f>
        <v>3.5365000000000001E-2</v>
      </c>
      <c r="N98" s="337">
        <f>'4M - SPS'!N98</f>
        <v>3.4893E-2</v>
      </c>
      <c r="O98" s="337">
        <f>'4M - SPS'!O98</f>
        <v>3.8339999999999999E-2</v>
      </c>
      <c r="P98" s="337">
        <f>'4M - SPS'!P98</f>
        <v>3.7297999999999998E-2</v>
      </c>
      <c r="Q98" s="337">
        <f>'4M - SPS'!Q98</f>
        <v>3.8760000000000003E-2</v>
      </c>
      <c r="R98" s="337">
        <f>'4M - SPS'!R98</f>
        <v>3.6565E-2</v>
      </c>
      <c r="S98" s="337">
        <f>'4M - SPS'!S98</f>
        <v>3.5090999999999997E-2</v>
      </c>
      <c r="T98" s="337">
        <f>'4M - SPS'!T98</f>
        <v>3.7016E-2</v>
      </c>
      <c r="U98" s="337">
        <f>'4M - SPS'!U98</f>
        <v>3.6936999999999998E-2</v>
      </c>
      <c r="V98" s="337">
        <f>'4M - SPS'!V98</f>
        <v>3.7067000000000003E-2</v>
      </c>
      <c r="W98" s="337">
        <f>'4M - SPS'!W98</f>
        <v>6.7338999999999996E-2</v>
      </c>
      <c r="X98" s="337">
        <f>'4M - SPS'!X98</f>
        <v>3.8498999999999999E-2</v>
      </c>
      <c r="Y98" s="337">
        <f>'4M - SPS'!Y98</f>
        <v>3.5365000000000001E-2</v>
      </c>
      <c r="Z98" s="337">
        <f>'4M - SPS'!Z98</f>
        <v>3.4893E-2</v>
      </c>
      <c r="AA98" s="337">
        <f>'4M - SPS'!AA98</f>
        <v>3.8339999999999999E-2</v>
      </c>
    </row>
    <row r="99" spans="1:27" x14ac:dyDescent="0.3">
      <c r="A99" s="814"/>
      <c r="B99" s="11" t="str">
        <f t="shared" si="49"/>
        <v>HVAC</v>
      </c>
      <c r="C99" s="337">
        <f>'4M - SPS'!C99</f>
        <v>3.8338999999999998E-2</v>
      </c>
      <c r="D99" s="337">
        <f>'4M - SPS'!D99</f>
        <v>3.7275999999999997E-2</v>
      </c>
      <c r="E99" s="337">
        <f>'4M - SPS'!E99</f>
        <v>3.8233000000000003E-2</v>
      </c>
      <c r="F99" s="337">
        <f>'4M - SPS'!F99</f>
        <v>3.3238999999999998E-2</v>
      </c>
      <c r="G99" s="337">
        <f>'4M - SPS'!G99</f>
        <v>4.5739000000000002E-2</v>
      </c>
      <c r="H99" s="337">
        <f>'4M - SPS'!H99</f>
        <v>8.8426000000000005E-2</v>
      </c>
      <c r="I99" s="337">
        <f>'4M - SPS'!I99</f>
        <v>8.0951999999999996E-2</v>
      </c>
      <c r="J99" s="337">
        <f>'4M - SPS'!J99</f>
        <v>8.5358000000000003E-2</v>
      </c>
      <c r="K99" s="337">
        <f>'4M - SPS'!K99</f>
        <v>8.6756E-2</v>
      </c>
      <c r="L99" s="337">
        <f>'4M - SPS'!L99</f>
        <v>3.5978999999999997E-2</v>
      </c>
      <c r="M99" s="337">
        <f>'4M - SPS'!M99</f>
        <v>3.4793999999999999E-2</v>
      </c>
      <c r="N99" s="337">
        <f>'4M - SPS'!N99</f>
        <v>3.4887000000000001E-2</v>
      </c>
      <c r="O99" s="337">
        <f>'4M - SPS'!O99</f>
        <v>3.8338999999999998E-2</v>
      </c>
      <c r="P99" s="337">
        <f>'4M - SPS'!P99</f>
        <v>3.7275999999999997E-2</v>
      </c>
      <c r="Q99" s="337">
        <f>'4M - SPS'!Q99</f>
        <v>3.8233000000000003E-2</v>
      </c>
      <c r="R99" s="337">
        <f>'4M - SPS'!R99</f>
        <v>3.3238999999999998E-2</v>
      </c>
      <c r="S99" s="337">
        <f>'4M - SPS'!S99</f>
        <v>4.5739000000000002E-2</v>
      </c>
      <c r="T99" s="337">
        <f>'4M - SPS'!T99</f>
        <v>8.8426000000000005E-2</v>
      </c>
      <c r="U99" s="337">
        <f>'4M - SPS'!U99</f>
        <v>8.0951999999999996E-2</v>
      </c>
      <c r="V99" s="337">
        <f>'4M - SPS'!V99</f>
        <v>8.5358000000000003E-2</v>
      </c>
      <c r="W99" s="337">
        <f>'4M - SPS'!W99</f>
        <v>8.6756E-2</v>
      </c>
      <c r="X99" s="337">
        <f>'4M - SPS'!X99</f>
        <v>3.5978999999999997E-2</v>
      </c>
      <c r="Y99" s="337">
        <f>'4M - SPS'!Y99</f>
        <v>3.4793999999999999E-2</v>
      </c>
      <c r="Z99" s="337">
        <f>'4M - SPS'!Z99</f>
        <v>3.4887000000000001E-2</v>
      </c>
      <c r="AA99" s="337">
        <f>'4M - SPS'!AA99</f>
        <v>3.8338999999999998E-2</v>
      </c>
    </row>
    <row r="100" spans="1:27" x14ac:dyDescent="0.3">
      <c r="A100" s="814"/>
      <c r="B100" s="11" t="str">
        <f t="shared" si="49"/>
        <v>Lighting</v>
      </c>
      <c r="C100" s="337">
        <f>'4M - SPS'!C100</f>
        <v>3.4349999999999999E-2</v>
      </c>
      <c r="D100" s="337">
        <f>'4M - SPS'!D100</f>
        <v>3.4615E-2</v>
      </c>
      <c r="E100" s="337">
        <f>'4M - SPS'!E100</f>
        <v>3.5556999999999998E-2</v>
      </c>
      <c r="F100" s="337">
        <f>'4M - SPS'!F100</f>
        <v>3.7511000000000003E-2</v>
      </c>
      <c r="G100" s="337">
        <f>'4M - SPS'!G100</f>
        <v>3.9602999999999999E-2</v>
      </c>
      <c r="H100" s="337">
        <f>'4M - SPS'!H100</f>
        <v>7.2403999999999996E-2</v>
      </c>
      <c r="I100" s="337">
        <f>'4M - SPS'!I100</f>
        <v>6.9433999999999996E-2</v>
      </c>
      <c r="J100" s="337">
        <f>'4M - SPS'!J100</f>
        <v>7.1117E-2</v>
      </c>
      <c r="K100" s="337">
        <f>'4M - SPS'!K100</f>
        <v>6.7096000000000003E-2</v>
      </c>
      <c r="L100" s="337">
        <f>'4M - SPS'!L100</f>
        <v>3.8461000000000002E-2</v>
      </c>
      <c r="M100" s="337">
        <f>'4M - SPS'!M100</f>
        <v>3.7866999999999998E-2</v>
      </c>
      <c r="N100" s="337">
        <f>'4M - SPS'!N100</f>
        <v>3.2252999999999997E-2</v>
      </c>
      <c r="O100" s="337">
        <f>'4M - SPS'!O100</f>
        <v>3.4349999999999999E-2</v>
      </c>
      <c r="P100" s="337">
        <f>'4M - SPS'!P100</f>
        <v>3.4615E-2</v>
      </c>
      <c r="Q100" s="337">
        <f>'4M - SPS'!Q100</f>
        <v>3.5556999999999998E-2</v>
      </c>
      <c r="R100" s="337">
        <f>'4M - SPS'!R100</f>
        <v>3.7511000000000003E-2</v>
      </c>
      <c r="S100" s="337">
        <f>'4M - SPS'!S100</f>
        <v>3.9602999999999999E-2</v>
      </c>
      <c r="T100" s="337">
        <f>'4M - SPS'!T100</f>
        <v>7.2403999999999996E-2</v>
      </c>
      <c r="U100" s="337">
        <f>'4M - SPS'!U100</f>
        <v>6.9433999999999996E-2</v>
      </c>
      <c r="V100" s="337">
        <f>'4M - SPS'!V100</f>
        <v>7.1117E-2</v>
      </c>
      <c r="W100" s="337">
        <f>'4M - SPS'!W100</f>
        <v>6.7096000000000003E-2</v>
      </c>
      <c r="X100" s="337">
        <f>'4M - SPS'!X100</f>
        <v>3.8461000000000002E-2</v>
      </c>
      <c r="Y100" s="337">
        <f>'4M - SPS'!Y100</f>
        <v>3.7866999999999998E-2</v>
      </c>
      <c r="Z100" s="337">
        <f>'4M - SPS'!Z100</f>
        <v>3.2252999999999997E-2</v>
      </c>
      <c r="AA100" s="337">
        <f>'4M - SPS'!AA100</f>
        <v>3.4349999999999999E-2</v>
      </c>
    </row>
    <row r="101" spans="1:27" x14ac:dyDescent="0.3">
      <c r="A101" s="814"/>
      <c r="B101" s="11" t="str">
        <f t="shared" si="49"/>
        <v>Miscellaneous</v>
      </c>
      <c r="C101" s="337">
        <f>'4M - SPS'!C101</f>
        <v>3.2612000000000002E-2</v>
      </c>
      <c r="D101" s="337">
        <f>'4M - SPS'!D101</f>
        <v>3.3308999999999998E-2</v>
      </c>
      <c r="E101" s="337">
        <f>'4M - SPS'!E101</f>
        <v>3.3845E-2</v>
      </c>
      <c r="F101" s="337">
        <f>'4M - SPS'!F101</f>
        <v>3.4296E-2</v>
      </c>
      <c r="G101" s="337">
        <f>'4M - SPS'!G101</f>
        <v>3.6755000000000003E-2</v>
      </c>
      <c r="H101" s="337">
        <f>'4M - SPS'!H101</f>
        <v>6.7155999999999993E-2</v>
      </c>
      <c r="I101" s="337">
        <f>'4M - SPS'!I101</f>
        <v>6.5257999999999997E-2</v>
      </c>
      <c r="J101" s="337">
        <f>'4M - SPS'!J101</f>
        <v>6.6148999999999999E-2</v>
      </c>
      <c r="K101" s="337">
        <f>'4M - SPS'!K101</f>
        <v>6.4668000000000003E-2</v>
      </c>
      <c r="L101" s="337">
        <f>'4M - SPS'!L101</f>
        <v>3.5714999999999997E-2</v>
      </c>
      <c r="M101" s="337">
        <f>'4M - SPS'!M101</f>
        <v>3.5963000000000002E-2</v>
      </c>
      <c r="N101" s="337">
        <f>'4M - SPS'!N101</f>
        <v>3.1724000000000002E-2</v>
      </c>
      <c r="O101" s="337">
        <f>'4M - SPS'!O101</f>
        <v>3.2612000000000002E-2</v>
      </c>
      <c r="P101" s="337">
        <f>'4M - SPS'!P101</f>
        <v>3.3308999999999998E-2</v>
      </c>
      <c r="Q101" s="337">
        <f>'4M - SPS'!Q101</f>
        <v>3.3845E-2</v>
      </c>
      <c r="R101" s="337">
        <f>'4M - SPS'!R101</f>
        <v>3.4296E-2</v>
      </c>
      <c r="S101" s="337">
        <f>'4M - SPS'!S101</f>
        <v>3.6755000000000003E-2</v>
      </c>
      <c r="T101" s="337">
        <f>'4M - SPS'!T101</f>
        <v>6.7155999999999993E-2</v>
      </c>
      <c r="U101" s="337">
        <f>'4M - SPS'!U101</f>
        <v>6.5257999999999997E-2</v>
      </c>
      <c r="V101" s="337">
        <f>'4M - SPS'!V101</f>
        <v>6.6148999999999999E-2</v>
      </c>
      <c r="W101" s="337">
        <f>'4M - SPS'!W101</f>
        <v>6.4668000000000003E-2</v>
      </c>
      <c r="X101" s="337">
        <f>'4M - SPS'!X101</f>
        <v>3.5714999999999997E-2</v>
      </c>
      <c r="Y101" s="337">
        <f>'4M - SPS'!Y101</f>
        <v>3.5963000000000002E-2</v>
      </c>
      <c r="Z101" s="337">
        <f>'4M - SPS'!Z101</f>
        <v>3.1724000000000002E-2</v>
      </c>
      <c r="AA101" s="337">
        <f>'4M - SPS'!AA101</f>
        <v>3.2612000000000002E-2</v>
      </c>
    </row>
    <row r="102" spans="1:27" x14ac:dyDescent="0.3">
      <c r="A102" s="814"/>
      <c r="B102" s="11" t="str">
        <f t="shared" si="49"/>
        <v>Motors</v>
      </c>
      <c r="C102" s="337">
        <f>'4M - SPS'!C102</f>
        <v>3.2612000000000002E-2</v>
      </c>
      <c r="D102" s="337">
        <f>'4M - SPS'!D102</f>
        <v>3.3308999999999998E-2</v>
      </c>
      <c r="E102" s="337">
        <f>'4M - SPS'!E102</f>
        <v>3.3845E-2</v>
      </c>
      <c r="F102" s="337">
        <f>'4M - SPS'!F102</f>
        <v>3.4296E-2</v>
      </c>
      <c r="G102" s="337">
        <f>'4M - SPS'!G102</f>
        <v>3.6755000000000003E-2</v>
      </c>
      <c r="H102" s="337">
        <f>'4M - SPS'!H102</f>
        <v>6.7155999999999993E-2</v>
      </c>
      <c r="I102" s="337">
        <f>'4M - SPS'!I102</f>
        <v>6.5257999999999997E-2</v>
      </c>
      <c r="J102" s="337">
        <f>'4M - SPS'!J102</f>
        <v>6.6148999999999999E-2</v>
      </c>
      <c r="K102" s="337">
        <f>'4M - SPS'!K102</f>
        <v>6.4668000000000003E-2</v>
      </c>
      <c r="L102" s="337">
        <f>'4M - SPS'!L102</f>
        <v>3.5714999999999997E-2</v>
      </c>
      <c r="M102" s="337">
        <f>'4M - SPS'!M102</f>
        <v>3.5963000000000002E-2</v>
      </c>
      <c r="N102" s="337">
        <f>'4M - SPS'!N102</f>
        <v>3.1724000000000002E-2</v>
      </c>
      <c r="O102" s="337">
        <f>'4M - SPS'!O102</f>
        <v>3.2612000000000002E-2</v>
      </c>
      <c r="P102" s="337">
        <f>'4M - SPS'!P102</f>
        <v>3.3308999999999998E-2</v>
      </c>
      <c r="Q102" s="337">
        <f>'4M - SPS'!Q102</f>
        <v>3.3845E-2</v>
      </c>
      <c r="R102" s="337">
        <f>'4M - SPS'!R102</f>
        <v>3.4296E-2</v>
      </c>
      <c r="S102" s="337">
        <f>'4M - SPS'!S102</f>
        <v>3.6755000000000003E-2</v>
      </c>
      <c r="T102" s="337">
        <f>'4M - SPS'!T102</f>
        <v>6.7155999999999993E-2</v>
      </c>
      <c r="U102" s="337">
        <f>'4M - SPS'!U102</f>
        <v>6.5257999999999997E-2</v>
      </c>
      <c r="V102" s="337">
        <f>'4M - SPS'!V102</f>
        <v>6.6148999999999999E-2</v>
      </c>
      <c r="W102" s="337">
        <f>'4M - SPS'!W102</f>
        <v>6.4668000000000003E-2</v>
      </c>
      <c r="X102" s="337">
        <f>'4M - SPS'!X102</f>
        <v>3.5714999999999997E-2</v>
      </c>
      <c r="Y102" s="337">
        <f>'4M - SPS'!Y102</f>
        <v>3.5963000000000002E-2</v>
      </c>
      <c r="Z102" s="337">
        <f>'4M - SPS'!Z102</f>
        <v>3.1724000000000002E-2</v>
      </c>
      <c r="AA102" s="337">
        <f>'4M - SPS'!AA102</f>
        <v>3.2612000000000002E-2</v>
      </c>
    </row>
    <row r="103" spans="1:27" x14ac:dyDescent="0.3">
      <c r="A103" s="814"/>
      <c r="B103" s="11" t="str">
        <f t="shared" si="49"/>
        <v>Process</v>
      </c>
      <c r="C103" s="337">
        <f>'4M - SPS'!C103</f>
        <v>3.2612000000000002E-2</v>
      </c>
      <c r="D103" s="337">
        <f>'4M - SPS'!D103</f>
        <v>3.3308999999999998E-2</v>
      </c>
      <c r="E103" s="337">
        <f>'4M - SPS'!E103</f>
        <v>3.3845E-2</v>
      </c>
      <c r="F103" s="337">
        <f>'4M - SPS'!F103</f>
        <v>3.4296E-2</v>
      </c>
      <c r="G103" s="337">
        <f>'4M - SPS'!G103</f>
        <v>3.6755000000000003E-2</v>
      </c>
      <c r="H103" s="337">
        <f>'4M - SPS'!H103</f>
        <v>6.7155999999999993E-2</v>
      </c>
      <c r="I103" s="337">
        <f>'4M - SPS'!I103</f>
        <v>6.5257999999999997E-2</v>
      </c>
      <c r="J103" s="337">
        <f>'4M - SPS'!J103</f>
        <v>6.6148999999999999E-2</v>
      </c>
      <c r="K103" s="337">
        <f>'4M - SPS'!K103</f>
        <v>6.4668000000000003E-2</v>
      </c>
      <c r="L103" s="337">
        <f>'4M - SPS'!L103</f>
        <v>3.5714999999999997E-2</v>
      </c>
      <c r="M103" s="337">
        <f>'4M - SPS'!M103</f>
        <v>3.5963000000000002E-2</v>
      </c>
      <c r="N103" s="337">
        <f>'4M - SPS'!N103</f>
        <v>3.1724000000000002E-2</v>
      </c>
      <c r="O103" s="337">
        <f>'4M - SPS'!O103</f>
        <v>3.2612000000000002E-2</v>
      </c>
      <c r="P103" s="337">
        <f>'4M - SPS'!P103</f>
        <v>3.3308999999999998E-2</v>
      </c>
      <c r="Q103" s="337">
        <f>'4M - SPS'!Q103</f>
        <v>3.3845E-2</v>
      </c>
      <c r="R103" s="337">
        <f>'4M - SPS'!R103</f>
        <v>3.4296E-2</v>
      </c>
      <c r="S103" s="337">
        <f>'4M - SPS'!S103</f>
        <v>3.6755000000000003E-2</v>
      </c>
      <c r="T103" s="337">
        <f>'4M - SPS'!T103</f>
        <v>6.7155999999999993E-2</v>
      </c>
      <c r="U103" s="337">
        <f>'4M - SPS'!U103</f>
        <v>6.5257999999999997E-2</v>
      </c>
      <c r="V103" s="337">
        <f>'4M - SPS'!V103</f>
        <v>6.6148999999999999E-2</v>
      </c>
      <c r="W103" s="337">
        <f>'4M - SPS'!W103</f>
        <v>6.4668000000000003E-2</v>
      </c>
      <c r="X103" s="337">
        <f>'4M - SPS'!X103</f>
        <v>3.5714999999999997E-2</v>
      </c>
      <c r="Y103" s="337">
        <f>'4M - SPS'!Y103</f>
        <v>3.5963000000000002E-2</v>
      </c>
      <c r="Z103" s="337">
        <f>'4M - SPS'!Z103</f>
        <v>3.1724000000000002E-2</v>
      </c>
      <c r="AA103" s="337">
        <f>'4M - SPS'!AA103</f>
        <v>3.2612000000000002E-2</v>
      </c>
    </row>
    <row r="104" spans="1:27" x14ac:dyDescent="0.3">
      <c r="A104" s="814"/>
      <c r="B104" s="11" t="str">
        <f t="shared" si="49"/>
        <v>Refrigeration</v>
      </c>
      <c r="C104" s="337">
        <f>'4M - SPS'!C104</f>
        <v>3.1025E-2</v>
      </c>
      <c r="D104" s="337">
        <f>'4M - SPS'!D104</f>
        <v>3.1558999999999997E-2</v>
      </c>
      <c r="E104" s="337">
        <f>'4M - SPS'!E104</f>
        <v>3.3444000000000002E-2</v>
      </c>
      <c r="F104" s="337">
        <f>'4M - SPS'!F104</f>
        <v>3.3975999999999999E-2</v>
      </c>
      <c r="G104" s="337">
        <f>'4M - SPS'!G104</f>
        <v>3.5005000000000001E-2</v>
      </c>
      <c r="H104" s="337">
        <f>'4M - SPS'!H104</f>
        <v>5.5447999999999997E-2</v>
      </c>
      <c r="I104" s="337">
        <f>'4M - SPS'!I104</f>
        <v>6.1511999999999997E-2</v>
      </c>
      <c r="J104" s="337">
        <f>'4M - SPS'!J104</f>
        <v>6.2669000000000002E-2</v>
      </c>
      <c r="K104" s="337">
        <f>'4M - SPS'!K104</f>
        <v>6.1168E-2</v>
      </c>
      <c r="L104" s="337">
        <f>'4M - SPS'!L104</f>
        <v>3.3943000000000001E-2</v>
      </c>
      <c r="M104" s="337">
        <f>'4M - SPS'!M104</f>
        <v>3.4333000000000002E-2</v>
      </c>
      <c r="N104" s="337">
        <f>'4M - SPS'!N104</f>
        <v>3.0252999999999999E-2</v>
      </c>
      <c r="O104" s="337">
        <f>'4M - SPS'!O104</f>
        <v>3.1025E-2</v>
      </c>
      <c r="P104" s="337">
        <f>'4M - SPS'!P104</f>
        <v>3.1558999999999997E-2</v>
      </c>
      <c r="Q104" s="337">
        <f>'4M - SPS'!Q104</f>
        <v>3.3444000000000002E-2</v>
      </c>
      <c r="R104" s="337">
        <f>'4M - SPS'!R104</f>
        <v>3.3975999999999999E-2</v>
      </c>
      <c r="S104" s="337">
        <f>'4M - SPS'!S104</f>
        <v>3.5005000000000001E-2</v>
      </c>
      <c r="T104" s="337">
        <f>'4M - SPS'!T104</f>
        <v>5.5447999999999997E-2</v>
      </c>
      <c r="U104" s="337">
        <f>'4M - SPS'!U104</f>
        <v>6.1511999999999997E-2</v>
      </c>
      <c r="V104" s="337">
        <f>'4M - SPS'!V104</f>
        <v>6.2669000000000002E-2</v>
      </c>
      <c r="W104" s="337">
        <f>'4M - SPS'!W104</f>
        <v>6.1168E-2</v>
      </c>
      <c r="X104" s="337">
        <f>'4M - SPS'!X104</f>
        <v>3.3943000000000001E-2</v>
      </c>
      <c r="Y104" s="337">
        <f>'4M - SPS'!Y104</f>
        <v>3.4333000000000002E-2</v>
      </c>
      <c r="Z104" s="337">
        <f>'4M - SPS'!Z104</f>
        <v>3.0252999999999999E-2</v>
      </c>
      <c r="AA104" s="337">
        <f>'4M - SPS'!AA104</f>
        <v>3.1025E-2</v>
      </c>
    </row>
    <row r="105" spans="1:27" ht="15" thickBot="1" x14ac:dyDescent="0.35">
      <c r="A105" s="815"/>
      <c r="B105" s="15" t="str">
        <f t="shared" si="49"/>
        <v>Water Heating</v>
      </c>
      <c r="C105" s="336">
        <f>'4M - SPS'!C105</f>
        <v>3.0868E-2</v>
      </c>
      <c r="D105" s="336">
        <f>'4M - SPS'!D105</f>
        <v>3.2405000000000003E-2</v>
      </c>
      <c r="E105" s="336">
        <f>'4M - SPS'!E105</f>
        <v>3.5561000000000002E-2</v>
      </c>
      <c r="F105" s="336">
        <f>'4M - SPS'!F105</f>
        <v>3.7339999999999998E-2</v>
      </c>
      <c r="G105" s="336">
        <f>'4M - SPS'!G105</f>
        <v>3.8724000000000001E-2</v>
      </c>
      <c r="H105" s="336">
        <f>'4M - SPS'!H105</f>
        <v>7.3583999999999997E-2</v>
      </c>
      <c r="I105" s="336">
        <f>'4M - SPS'!I105</f>
        <v>6.9506999999999999E-2</v>
      </c>
      <c r="J105" s="336">
        <f>'4M - SPS'!J105</f>
        <v>7.2387000000000007E-2</v>
      </c>
      <c r="K105" s="336">
        <f>'4M - SPS'!K105</f>
        <v>6.8789000000000003E-2</v>
      </c>
      <c r="L105" s="336">
        <f>'4M - SPS'!L105</f>
        <v>3.7496000000000002E-2</v>
      </c>
      <c r="M105" s="336">
        <f>'4M - SPS'!M105</f>
        <v>3.7851000000000003E-2</v>
      </c>
      <c r="N105" s="336">
        <f>'4M - SPS'!N105</f>
        <v>3.0960999999999999E-2</v>
      </c>
      <c r="O105" s="336">
        <f>'4M - SPS'!O105</f>
        <v>3.0868E-2</v>
      </c>
      <c r="P105" s="336">
        <f>'4M - SPS'!P105</f>
        <v>3.2405000000000003E-2</v>
      </c>
      <c r="Q105" s="336">
        <f>'4M - SPS'!Q105</f>
        <v>3.5561000000000002E-2</v>
      </c>
      <c r="R105" s="336">
        <f>'4M - SPS'!R105</f>
        <v>3.7339999999999998E-2</v>
      </c>
      <c r="S105" s="336">
        <f>'4M - SPS'!S105</f>
        <v>3.8724000000000001E-2</v>
      </c>
      <c r="T105" s="336">
        <f>'4M - SPS'!T105</f>
        <v>7.3583999999999997E-2</v>
      </c>
      <c r="U105" s="336">
        <f>'4M - SPS'!U105</f>
        <v>6.9506999999999999E-2</v>
      </c>
      <c r="V105" s="336">
        <f>'4M - SPS'!V105</f>
        <v>7.2387000000000007E-2</v>
      </c>
      <c r="W105" s="336">
        <f>'4M - SPS'!W105</f>
        <v>6.8789000000000003E-2</v>
      </c>
      <c r="X105" s="336">
        <f>'4M - SPS'!X105</f>
        <v>3.7496000000000002E-2</v>
      </c>
      <c r="Y105" s="336">
        <f>'4M - SPS'!Y105</f>
        <v>3.7851000000000003E-2</v>
      </c>
      <c r="Z105" s="336">
        <f>'4M - SPS'!Z105</f>
        <v>3.0960999999999999E-2</v>
      </c>
      <c r="AA105" s="336">
        <f>'4M - SPS'!AA105</f>
        <v>3.0868E-2</v>
      </c>
    </row>
    <row r="107" spans="1:27" hidden="1" x14ac:dyDescent="0.3">
      <c r="A107" s="801" t="s">
        <v>126</v>
      </c>
      <c r="B107" s="803" t="s">
        <v>127</v>
      </c>
      <c r="C107" s="804"/>
      <c r="D107" s="804"/>
      <c r="E107" s="804"/>
      <c r="F107" s="804"/>
      <c r="G107" s="804"/>
      <c r="H107" s="804"/>
      <c r="I107" s="804"/>
      <c r="J107" s="804"/>
      <c r="K107" s="804"/>
      <c r="L107" s="804"/>
      <c r="M107" s="804"/>
      <c r="N107" s="816"/>
      <c r="O107" s="803" t="s">
        <v>127</v>
      </c>
      <c r="P107" s="804"/>
      <c r="Q107" s="804"/>
      <c r="R107" s="804"/>
      <c r="S107" s="804"/>
      <c r="T107" s="804"/>
      <c r="U107" s="804"/>
      <c r="V107" s="804"/>
      <c r="W107" s="804"/>
      <c r="X107" s="804"/>
      <c r="Y107" s="804"/>
      <c r="Z107" s="804"/>
      <c r="AA107" s="625" t="s">
        <v>127</v>
      </c>
    </row>
    <row r="108" spans="1:27" ht="15" hidden="1" thickBot="1" x14ac:dyDescent="0.35">
      <c r="A108" s="802"/>
      <c r="B108" s="805" t="s">
        <v>128</v>
      </c>
      <c r="C108" s="806"/>
      <c r="D108" s="806"/>
      <c r="E108" s="806"/>
      <c r="F108" s="806"/>
      <c r="G108" s="806"/>
      <c r="H108" s="806"/>
      <c r="I108" s="806"/>
      <c r="J108" s="806"/>
      <c r="K108" s="806"/>
      <c r="L108" s="806"/>
      <c r="M108" s="806"/>
      <c r="N108" s="817"/>
      <c r="O108" s="805" t="s">
        <v>128</v>
      </c>
      <c r="P108" s="806"/>
      <c r="Q108" s="806"/>
      <c r="R108" s="806"/>
      <c r="S108" s="806"/>
      <c r="T108" s="806"/>
      <c r="U108" s="806"/>
      <c r="V108" s="806"/>
      <c r="W108" s="806"/>
      <c r="X108" s="806"/>
      <c r="Y108" s="806"/>
      <c r="Z108" s="806"/>
      <c r="AA108" s="627" t="s">
        <v>128</v>
      </c>
    </row>
    <row r="109" spans="1:27" ht="15" hidden="1" thickBot="1" x14ac:dyDescent="0.35">
      <c r="A109" s="795"/>
      <c r="B109" s="292" t="s">
        <v>148</v>
      </c>
      <c r="C109" s="158">
        <f>C$4</f>
        <v>44197</v>
      </c>
      <c r="D109" s="158">
        <f t="shared" ref="D109:AA109" si="50">D$4</f>
        <v>44228</v>
      </c>
      <c r="E109" s="158">
        <f t="shared" si="50"/>
        <v>44256</v>
      </c>
      <c r="F109" s="158">
        <f t="shared" si="50"/>
        <v>44287</v>
      </c>
      <c r="G109" s="158">
        <f t="shared" si="50"/>
        <v>44317</v>
      </c>
      <c r="H109" s="158">
        <f t="shared" si="50"/>
        <v>44348</v>
      </c>
      <c r="I109" s="158">
        <f t="shared" si="50"/>
        <v>44378</v>
      </c>
      <c r="J109" s="158">
        <f t="shared" si="50"/>
        <v>44409</v>
      </c>
      <c r="K109" s="158">
        <f t="shared" si="50"/>
        <v>44440</v>
      </c>
      <c r="L109" s="158">
        <f t="shared" si="50"/>
        <v>44470</v>
      </c>
      <c r="M109" s="158">
        <f t="shared" si="50"/>
        <v>44501</v>
      </c>
      <c r="N109" s="158">
        <f t="shared" si="50"/>
        <v>44531</v>
      </c>
      <c r="O109" s="158">
        <f t="shared" si="50"/>
        <v>44562</v>
      </c>
      <c r="P109" s="158">
        <f t="shared" si="50"/>
        <v>44593</v>
      </c>
      <c r="Q109" s="158">
        <f t="shared" si="50"/>
        <v>44621</v>
      </c>
      <c r="R109" s="158">
        <f t="shared" si="50"/>
        <v>44652</v>
      </c>
      <c r="S109" s="158">
        <f t="shared" si="50"/>
        <v>44682</v>
      </c>
      <c r="T109" s="158">
        <f t="shared" si="50"/>
        <v>44713</v>
      </c>
      <c r="U109" s="158">
        <f t="shared" si="50"/>
        <v>44743</v>
      </c>
      <c r="V109" s="158">
        <f t="shared" si="50"/>
        <v>44774</v>
      </c>
      <c r="W109" s="158">
        <f t="shared" si="50"/>
        <v>44805</v>
      </c>
      <c r="X109" s="158">
        <f t="shared" si="50"/>
        <v>44835</v>
      </c>
      <c r="Y109" s="158">
        <f t="shared" si="50"/>
        <v>44866</v>
      </c>
      <c r="Z109" s="158">
        <f t="shared" si="50"/>
        <v>44896</v>
      </c>
      <c r="AA109" s="158">
        <f t="shared" si="50"/>
        <v>44927</v>
      </c>
    </row>
    <row r="110" spans="1:27" hidden="1" x14ac:dyDescent="0.3">
      <c r="A110" s="795"/>
      <c r="B110" s="266" t="s">
        <v>20</v>
      </c>
      <c r="C110" s="350">
        <v>2.9968999999999999E-2</v>
      </c>
      <c r="D110" s="350">
        <v>3.0577E-2</v>
      </c>
      <c r="E110" s="350">
        <v>3.1021E-2</v>
      </c>
      <c r="F110" s="350">
        <v>3.141E-2</v>
      </c>
      <c r="G110" s="350">
        <v>3.3187000000000001E-2</v>
      </c>
      <c r="H110" s="350">
        <v>5.7666000000000002E-2</v>
      </c>
      <c r="I110" s="350">
        <v>5.6468999999999998E-2</v>
      </c>
      <c r="J110" s="350">
        <v>5.7072999999999999E-2</v>
      </c>
      <c r="K110" s="350">
        <v>5.6027E-2</v>
      </c>
      <c r="L110" s="350">
        <v>3.2396000000000001E-2</v>
      </c>
      <c r="M110" s="350">
        <v>3.2539000000000005E-2</v>
      </c>
      <c r="N110" s="350">
        <v>2.9391E-2</v>
      </c>
      <c r="O110" s="350">
        <v>2.9968999999999999E-2</v>
      </c>
      <c r="P110" s="350">
        <v>3.0577E-2</v>
      </c>
      <c r="Q110" s="350">
        <v>3.1021E-2</v>
      </c>
      <c r="R110" s="350">
        <v>3.141E-2</v>
      </c>
      <c r="S110" s="350">
        <v>3.3187000000000001E-2</v>
      </c>
      <c r="T110" s="350">
        <v>5.7666000000000002E-2</v>
      </c>
      <c r="U110" s="350">
        <v>5.6468999999999998E-2</v>
      </c>
      <c r="V110" s="350">
        <v>5.7072999999999999E-2</v>
      </c>
      <c r="W110" s="350">
        <v>5.6027E-2</v>
      </c>
      <c r="X110" s="350">
        <v>3.2396000000000001E-2</v>
      </c>
      <c r="Y110" s="350">
        <v>3.2539000000000005E-2</v>
      </c>
      <c r="Z110" s="350">
        <v>2.9391E-2</v>
      </c>
      <c r="AA110" s="350">
        <v>2.9968999999999999E-2</v>
      </c>
    </row>
    <row r="111" spans="1:27" hidden="1" x14ac:dyDescent="0.3">
      <c r="A111" s="795"/>
      <c r="B111" s="266" t="s">
        <v>0</v>
      </c>
      <c r="C111" s="350">
        <v>3.4132000000000003E-2</v>
      </c>
      <c r="D111" s="350">
        <v>3.3488999999999998E-2</v>
      </c>
      <c r="E111" s="350">
        <v>3.4247E-2</v>
      </c>
      <c r="F111" s="350">
        <v>3.0629999999999998E-2</v>
      </c>
      <c r="G111" s="350">
        <v>3.9796999999999999E-2</v>
      </c>
      <c r="H111" s="350">
        <v>7.2358000000000006E-2</v>
      </c>
      <c r="I111" s="350">
        <v>6.7395999999999998E-2</v>
      </c>
      <c r="J111" s="350">
        <v>7.0425000000000001E-2</v>
      </c>
      <c r="K111" s="350">
        <v>7.1262999999999993E-2</v>
      </c>
      <c r="L111" s="350">
        <v>3.2589E-2</v>
      </c>
      <c r="M111" s="350">
        <v>3.1684999999999998E-2</v>
      </c>
      <c r="N111" s="350">
        <v>3.1695000000000001E-2</v>
      </c>
      <c r="O111" s="350">
        <v>3.4132000000000003E-2</v>
      </c>
      <c r="P111" s="350">
        <v>3.3488999999999998E-2</v>
      </c>
      <c r="Q111" s="350">
        <v>3.4247E-2</v>
      </c>
      <c r="R111" s="350">
        <v>3.0629999999999998E-2</v>
      </c>
      <c r="S111" s="350">
        <v>3.9796999999999999E-2</v>
      </c>
      <c r="T111" s="350">
        <v>7.2358000000000006E-2</v>
      </c>
      <c r="U111" s="350">
        <v>6.7395999999999998E-2</v>
      </c>
      <c r="V111" s="350">
        <v>7.0425000000000001E-2</v>
      </c>
      <c r="W111" s="350">
        <v>7.1262999999999993E-2</v>
      </c>
      <c r="X111" s="350">
        <v>3.2589E-2</v>
      </c>
      <c r="Y111" s="350">
        <v>3.1684999999999998E-2</v>
      </c>
      <c r="Z111" s="350">
        <v>3.1695000000000001E-2</v>
      </c>
      <c r="AA111" s="350">
        <v>3.4132000000000003E-2</v>
      </c>
    </row>
    <row r="112" spans="1:27" hidden="1" x14ac:dyDescent="0.3">
      <c r="A112" s="795"/>
      <c r="B112" s="266" t="s">
        <v>21</v>
      </c>
      <c r="C112" s="350">
        <v>2.9693000000000001E-2</v>
      </c>
      <c r="D112" s="350">
        <v>3.0592999999999999E-2</v>
      </c>
      <c r="E112" s="350">
        <v>3.2857999999999998E-2</v>
      </c>
      <c r="F112" s="350">
        <v>3.4287999999999999E-2</v>
      </c>
      <c r="G112" s="350">
        <v>3.5048000000000003E-2</v>
      </c>
      <c r="H112" s="350">
        <v>6.2170000000000003E-2</v>
      </c>
      <c r="I112" s="350">
        <v>6.0176E-2</v>
      </c>
      <c r="J112" s="350">
        <v>6.1452E-2</v>
      </c>
      <c r="K112" s="350">
        <v>5.9685000000000002E-2</v>
      </c>
      <c r="L112" s="350">
        <v>3.4070000000000003E-2</v>
      </c>
      <c r="M112" s="350">
        <v>3.4317E-2</v>
      </c>
      <c r="N112" s="350">
        <v>2.9395000000000001E-2</v>
      </c>
      <c r="O112" s="350">
        <v>2.9693000000000001E-2</v>
      </c>
      <c r="P112" s="350">
        <v>3.0592999999999999E-2</v>
      </c>
      <c r="Q112" s="350">
        <v>3.2857999999999998E-2</v>
      </c>
      <c r="R112" s="350">
        <v>3.4287999999999999E-2</v>
      </c>
      <c r="S112" s="350">
        <v>3.5048000000000003E-2</v>
      </c>
      <c r="T112" s="350">
        <v>6.2170000000000003E-2</v>
      </c>
      <c r="U112" s="350">
        <v>6.0176E-2</v>
      </c>
      <c r="V112" s="350">
        <v>6.1452E-2</v>
      </c>
      <c r="W112" s="350">
        <v>5.9685000000000002E-2</v>
      </c>
      <c r="X112" s="350">
        <v>3.4070000000000003E-2</v>
      </c>
      <c r="Y112" s="350">
        <v>3.4317E-2</v>
      </c>
      <c r="Z112" s="350">
        <v>2.9395000000000001E-2</v>
      </c>
      <c r="AA112" s="350">
        <v>2.9693000000000001E-2</v>
      </c>
    </row>
    <row r="113" spans="1:27" hidden="1" x14ac:dyDescent="0.3">
      <c r="A113" s="795"/>
      <c r="B113" s="266" t="s">
        <v>1</v>
      </c>
      <c r="C113" s="350">
        <v>2.3078999999999999E-2</v>
      </c>
      <c r="D113" s="350">
        <v>2.3199999999999998E-2</v>
      </c>
      <c r="E113" s="350">
        <v>2.3355999999999998E-2</v>
      </c>
      <c r="F113" s="350">
        <v>3.3175999999999997E-2</v>
      </c>
      <c r="G113" s="350">
        <v>4.7296999999999999E-2</v>
      </c>
      <c r="H113" s="350">
        <v>7.3122000000000006E-2</v>
      </c>
      <c r="I113" s="350">
        <v>6.7735000000000004E-2</v>
      </c>
      <c r="J113" s="350">
        <v>7.0883000000000002E-2</v>
      </c>
      <c r="K113" s="350">
        <v>7.4445999999999998E-2</v>
      </c>
      <c r="L113" s="350">
        <v>3.3015000000000003E-2</v>
      </c>
      <c r="M113" s="350">
        <v>2.3477000000000001E-2</v>
      </c>
      <c r="N113" s="350">
        <v>2.3244999999999998E-2</v>
      </c>
      <c r="O113" s="350">
        <v>2.3078999999999999E-2</v>
      </c>
      <c r="P113" s="350">
        <v>2.3199999999999998E-2</v>
      </c>
      <c r="Q113" s="350">
        <v>2.3355999999999998E-2</v>
      </c>
      <c r="R113" s="350">
        <v>3.3175999999999997E-2</v>
      </c>
      <c r="S113" s="350">
        <v>4.7296999999999999E-2</v>
      </c>
      <c r="T113" s="350">
        <v>7.3122000000000006E-2</v>
      </c>
      <c r="U113" s="350">
        <v>6.7735000000000004E-2</v>
      </c>
      <c r="V113" s="350">
        <v>7.0883000000000002E-2</v>
      </c>
      <c r="W113" s="350">
        <v>7.4445999999999998E-2</v>
      </c>
      <c r="X113" s="350">
        <v>3.3015000000000003E-2</v>
      </c>
      <c r="Y113" s="350">
        <v>2.3477000000000001E-2</v>
      </c>
      <c r="Z113" s="350">
        <v>2.3244999999999998E-2</v>
      </c>
      <c r="AA113" s="350">
        <v>2.3078999999999999E-2</v>
      </c>
    </row>
    <row r="114" spans="1:27" hidden="1" x14ac:dyDescent="0.3">
      <c r="A114" s="795"/>
      <c r="B114" s="266" t="s">
        <v>22</v>
      </c>
      <c r="C114" s="350">
        <v>2.4317999999999999E-2</v>
      </c>
      <c r="D114" s="350">
        <v>2.3214000000000002E-2</v>
      </c>
      <c r="E114" s="350">
        <v>2.3549E-2</v>
      </c>
      <c r="F114" s="350">
        <v>2.4410999999999999E-2</v>
      </c>
      <c r="G114" s="350">
        <v>2.3886999999999999E-2</v>
      </c>
      <c r="H114" s="350">
        <v>3.7404E-2</v>
      </c>
      <c r="I114" s="350">
        <v>3.7322000000000001E-2</v>
      </c>
      <c r="J114" s="350">
        <v>3.7436999999999998E-2</v>
      </c>
      <c r="K114" s="350">
        <v>3.7679999999999998E-2</v>
      </c>
      <c r="L114" s="350">
        <v>2.3616999999999999E-2</v>
      </c>
      <c r="M114" s="350">
        <v>2.3615999999999998E-2</v>
      </c>
      <c r="N114" s="350">
        <v>2.3258999999999998E-2</v>
      </c>
      <c r="O114" s="350">
        <v>2.4317999999999999E-2</v>
      </c>
      <c r="P114" s="350">
        <v>2.3214000000000002E-2</v>
      </c>
      <c r="Q114" s="350">
        <v>2.3549E-2</v>
      </c>
      <c r="R114" s="350">
        <v>2.4410999999999999E-2</v>
      </c>
      <c r="S114" s="350">
        <v>2.3886999999999999E-2</v>
      </c>
      <c r="T114" s="350">
        <v>3.7404E-2</v>
      </c>
      <c r="U114" s="350">
        <v>3.7322000000000001E-2</v>
      </c>
      <c r="V114" s="350">
        <v>3.7436999999999998E-2</v>
      </c>
      <c r="W114" s="350">
        <v>3.7679999999999998E-2</v>
      </c>
      <c r="X114" s="350">
        <v>2.3616999999999999E-2</v>
      </c>
      <c r="Y114" s="350">
        <v>2.3615999999999998E-2</v>
      </c>
      <c r="Z114" s="350">
        <v>2.3258999999999998E-2</v>
      </c>
      <c r="AA114" s="350">
        <v>2.4317999999999999E-2</v>
      </c>
    </row>
    <row r="115" spans="1:27" hidden="1" x14ac:dyDescent="0.3">
      <c r="A115" s="795"/>
      <c r="B115" s="267" t="s">
        <v>9</v>
      </c>
      <c r="C115" s="350">
        <v>3.4132999999999997E-2</v>
      </c>
      <c r="D115" s="350">
        <v>3.3505E-2</v>
      </c>
      <c r="E115" s="350">
        <v>3.4636E-2</v>
      </c>
      <c r="F115" s="350">
        <v>3.3085999999999997E-2</v>
      </c>
      <c r="G115" s="350">
        <v>3.1968000000000003E-2</v>
      </c>
      <c r="H115" s="350">
        <v>3.7016E-2</v>
      </c>
      <c r="I115" s="350">
        <v>3.6936999999999998E-2</v>
      </c>
      <c r="J115" s="350">
        <v>3.7067000000000003E-2</v>
      </c>
      <c r="K115" s="350">
        <v>5.7865E-2</v>
      </c>
      <c r="L115" s="350">
        <v>3.4433999999999999E-2</v>
      </c>
      <c r="M115" s="350">
        <v>3.2101999999999999E-2</v>
      </c>
      <c r="N115" s="350">
        <v>3.1699999999999999E-2</v>
      </c>
      <c r="O115" s="350">
        <v>3.4132999999999997E-2</v>
      </c>
      <c r="P115" s="350">
        <v>3.3505E-2</v>
      </c>
      <c r="Q115" s="350">
        <v>3.4636E-2</v>
      </c>
      <c r="R115" s="350">
        <v>3.3085999999999997E-2</v>
      </c>
      <c r="S115" s="350">
        <v>3.1968000000000003E-2</v>
      </c>
      <c r="T115" s="350">
        <v>3.7016E-2</v>
      </c>
      <c r="U115" s="350">
        <v>3.6936999999999998E-2</v>
      </c>
      <c r="V115" s="350">
        <v>3.7067000000000003E-2</v>
      </c>
      <c r="W115" s="350">
        <v>5.7865E-2</v>
      </c>
      <c r="X115" s="350">
        <v>3.4433999999999999E-2</v>
      </c>
      <c r="Y115" s="350">
        <v>3.2101999999999999E-2</v>
      </c>
      <c r="Z115" s="350">
        <v>3.1699999999999999E-2</v>
      </c>
      <c r="AA115" s="350">
        <v>3.4132999999999997E-2</v>
      </c>
    </row>
    <row r="116" spans="1:27" hidden="1" x14ac:dyDescent="0.3">
      <c r="A116" s="795"/>
      <c r="B116" s="267" t="s">
        <v>3</v>
      </c>
      <c r="C116" s="350">
        <v>3.4132000000000003E-2</v>
      </c>
      <c r="D116" s="350">
        <v>3.3488999999999998E-2</v>
      </c>
      <c r="E116" s="350">
        <v>3.4247E-2</v>
      </c>
      <c r="F116" s="350">
        <v>3.0629999999999998E-2</v>
      </c>
      <c r="G116" s="350">
        <v>3.9796999999999999E-2</v>
      </c>
      <c r="H116" s="350">
        <v>7.2358000000000006E-2</v>
      </c>
      <c r="I116" s="350">
        <v>6.7395999999999998E-2</v>
      </c>
      <c r="J116" s="350">
        <v>7.0425000000000001E-2</v>
      </c>
      <c r="K116" s="350">
        <v>7.1262999999999993E-2</v>
      </c>
      <c r="L116" s="350">
        <v>3.2589E-2</v>
      </c>
      <c r="M116" s="350">
        <v>3.1684999999999998E-2</v>
      </c>
      <c r="N116" s="350">
        <v>3.1695000000000001E-2</v>
      </c>
      <c r="O116" s="350">
        <v>3.4132000000000003E-2</v>
      </c>
      <c r="P116" s="350">
        <v>3.3488999999999998E-2</v>
      </c>
      <c r="Q116" s="350">
        <v>3.4247E-2</v>
      </c>
      <c r="R116" s="350">
        <v>3.0629999999999998E-2</v>
      </c>
      <c r="S116" s="350">
        <v>3.9796999999999999E-2</v>
      </c>
      <c r="T116" s="350">
        <v>7.2358000000000006E-2</v>
      </c>
      <c r="U116" s="350">
        <v>6.7395999999999998E-2</v>
      </c>
      <c r="V116" s="350">
        <v>7.0425000000000001E-2</v>
      </c>
      <c r="W116" s="350">
        <v>7.1262999999999993E-2</v>
      </c>
      <c r="X116" s="350">
        <v>3.2589E-2</v>
      </c>
      <c r="Y116" s="350">
        <v>3.1684999999999998E-2</v>
      </c>
      <c r="Z116" s="350">
        <v>3.1695000000000001E-2</v>
      </c>
      <c r="AA116" s="350">
        <v>3.4132000000000003E-2</v>
      </c>
    </row>
    <row r="117" spans="1:27" hidden="1" x14ac:dyDescent="0.3">
      <c r="A117" s="795"/>
      <c r="B117" s="267" t="s">
        <v>4</v>
      </c>
      <c r="C117" s="350">
        <v>3.1230999999999998E-2</v>
      </c>
      <c r="D117" s="350">
        <v>3.1535000000000001E-2</v>
      </c>
      <c r="E117" s="350">
        <v>3.2278999999999995E-2</v>
      </c>
      <c r="F117" s="350">
        <v>3.3785999999999997E-2</v>
      </c>
      <c r="G117" s="350">
        <v>3.5278999999999998E-2</v>
      </c>
      <c r="H117" s="350">
        <v>6.1283999999999998E-2</v>
      </c>
      <c r="I117" s="350">
        <v>5.9367999999999997E-2</v>
      </c>
      <c r="J117" s="350">
        <v>6.0514999999999999E-2</v>
      </c>
      <c r="K117" s="350">
        <v>5.7696999999999998E-2</v>
      </c>
      <c r="L117" s="350">
        <v>3.4405999999999999E-2</v>
      </c>
      <c r="M117" s="350">
        <v>3.3929000000000001E-2</v>
      </c>
      <c r="N117" s="350">
        <v>2.9774999999999999E-2</v>
      </c>
      <c r="O117" s="350">
        <v>3.1230999999999998E-2</v>
      </c>
      <c r="P117" s="350">
        <v>3.1535000000000001E-2</v>
      </c>
      <c r="Q117" s="350">
        <v>3.2278999999999995E-2</v>
      </c>
      <c r="R117" s="350">
        <v>3.3785999999999997E-2</v>
      </c>
      <c r="S117" s="350">
        <v>3.5278999999999998E-2</v>
      </c>
      <c r="T117" s="350">
        <v>6.1283999999999998E-2</v>
      </c>
      <c r="U117" s="350">
        <v>5.9367999999999997E-2</v>
      </c>
      <c r="V117" s="350">
        <v>6.0514999999999999E-2</v>
      </c>
      <c r="W117" s="350">
        <v>5.7696999999999998E-2</v>
      </c>
      <c r="X117" s="350">
        <v>3.4405999999999999E-2</v>
      </c>
      <c r="Y117" s="350">
        <v>3.3929000000000001E-2</v>
      </c>
      <c r="Z117" s="350">
        <v>2.9774999999999999E-2</v>
      </c>
      <c r="AA117" s="350">
        <v>3.1230999999999998E-2</v>
      </c>
    </row>
    <row r="118" spans="1:27" hidden="1" x14ac:dyDescent="0.3">
      <c r="A118" s="795"/>
      <c r="B118" s="267" t="s">
        <v>5</v>
      </c>
      <c r="C118" s="350">
        <v>2.9968999999999999E-2</v>
      </c>
      <c r="D118" s="350">
        <v>3.0577E-2</v>
      </c>
      <c r="E118" s="350">
        <v>3.1021E-2</v>
      </c>
      <c r="F118" s="350">
        <v>3.141E-2</v>
      </c>
      <c r="G118" s="350">
        <v>3.3187000000000001E-2</v>
      </c>
      <c r="H118" s="350">
        <v>5.7666000000000002E-2</v>
      </c>
      <c r="I118" s="350">
        <v>5.6468999999999998E-2</v>
      </c>
      <c r="J118" s="350">
        <v>5.7072999999999999E-2</v>
      </c>
      <c r="K118" s="350">
        <v>5.6027E-2</v>
      </c>
      <c r="L118" s="350">
        <v>3.2396000000000001E-2</v>
      </c>
      <c r="M118" s="350">
        <v>3.2539000000000005E-2</v>
      </c>
      <c r="N118" s="350">
        <v>2.9391E-2</v>
      </c>
      <c r="O118" s="350">
        <v>2.9968999999999999E-2</v>
      </c>
      <c r="P118" s="350">
        <v>3.0577E-2</v>
      </c>
      <c r="Q118" s="350">
        <v>3.1021E-2</v>
      </c>
      <c r="R118" s="350">
        <v>3.141E-2</v>
      </c>
      <c r="S118" s="350">
        <v>3.3187000000000001E-2</v>
      </c>
      <c r="T118" s="350">
        <v>5.7666000000000002E-2</v>
      </c>
      <c r="U118" s="350">
        <v>5.6468999999999998E-2</v>
      </c>
      <c r="V118" s="350">
        <v>5.7072999999999999E-2</v>
      </c>
      <c r="W118" s="350">
        <v>5.6027E-2</v>
      </c>
      <c r="X118" s="350">
        <v>3.2396000000000001E-2</v>
      </c>
      <c r="Y118" s="350">
        <v>3.2539000000000005E-2</v>
      </c>
      <c r="Z118" s="350">
        <v>2.9391E-2</v>
      </c>
      <c r="AA118" s="350">
        <v>2.9968999999999999E-2</v>
      </c>
    </row>
    <row r="119" spans="1:27" hidden="1" x14ac:dyDescent="0.3">
      <c r="A119" s="795"/>
      <c r="B119" s="267" t="s">
        <v>23</v>
      </c>
      <c r="C119" s="350">
        <v>2.9968999999999999E-2</v>
      </c>
      <c r="D119" s="350">
        <v>3.0577E-2</v>
      </c>
      <c r="E119" s="350">
        <v>3.1021E-2</v>
      </c>
      <c r="F119" s="350">
        <v>3.141E-2</v>
      </c>
      <c r="G119" s="350">
        <v>3.3187000000000001E-2</v>
      </c>
      <c r="H119" s="350">
        <v>5.7666000000000002E-2</v>
      </c>
      <c r="I119" s="350">
        <v>5.6468999999999998E-2</v>
      </c>
      <c r="J119" s="350">
        <v>5.7072999999999999E-2</v>
      </c>
      <c r="K119" s="350">
        <v>5.6027E-2</v>
      </c>
      <c r="L119" s="350">
        <v>3.2396000000000001E-2</v>
      </c>
      <c r="M119" s="350">
        <v>3.2539000000000005E-2</v>
      </c>
      <c r="N119" s="350">
        <v>2.9391E-2</v>
      </c>
      <c r="O119" s="350">
        <v>2.9968999999999999E-2</v>
      </c>
      <c r="P119" s="350">
        <v>3.0577E-2</v>
      </c>
      <c r="Q119" s="350">
        <v>3.1021E-2</v>
      </c>
      <c r="R119" s="350">
        <v>3.141E-2</v>
      </c>
      <c r="S119" s="350">
        <v>3.3187000000000001E-2</v>
      </c>
      <c r="T119" s="350">
        <v>5.7666000000000002E-2</v>
      </c>
      <c r="U119" s="350">
        <v>5.6468999999999998E-2</v>
      </c>
      <c r="V119" s="350">
        <v>5.7072999999999999E-2</v>
      </c>
      <c r="W119" s="350">
        <v>5.6027E-2</v>
      </c>
      <c r="X119" s="350">
        <v>3.2396000000000001E-2</v>
      </c>
      <c r="Y119" s="350">
        <v>3.2539000000000005E-2</v>
      </c>
      <c r="Z119" s="350">
        <v>2.9391E-2</v>
      </c>
      <c r="AA119" s="350">
        <v>2.9968999999999999E-2</v>
      </c>
    </row>
    <row r="120" spans="1:27" hidden="1" x14ac:dyDescent="0.3">
      <c r="A120" s="795"/>
      <c r="B120" s="267" t="s">
        <v>24</v>
      </c>
      <c r="C120" s="350">
        <v>2.9968999999999999E-2</v>
      </c>
      <c r="D120" s="350">
        <v>3.0577E-2</v>
      </c>
      <c r="E120" s="350">
        <v>3.1021E-2</v>
      </c>
      <c r="F120" s="350">
        <v>3.141E-2</v>
      </c>
      <c r="G120" s="350">
        <v>3.3187000000000001E-2</v>
      </c>
      <c r="H120" s="350">
        <v>5.7666000000000002E-2</v>
      </c>
      <c r="I120" s="350">
        <v>5.6468999999999998E-2</v>
      </c>
      <c r="J120" s="350">
        <v>5.7072999999999999E-2</v>
      </c>
      <c r="K120" s="350">
        <v>5.6027E-2</v>
      </c>
      <c r="L120" s="350">
        <v>3.2396000000000001E-2</v>
      </c>
      <c r="M120" s="350">
        <v>3.2539000000000005E-2</v>
      </c>
      <c r="N120" s="350">
        <v>2.9391E-2</v>
      </c>
      <c r="O120" s="350">
        <v>2.9968999999999999E-2</v>
      </c>
      <c r="P120" s="350">
        <v>3.0577E-2</v>
      </c>
      <c r="Q120" s="350">
        <v>3.1021E-2</v>
      </c>
      <c r="R120" s="350">
        <v>3.141E-2</v>
      </c>
      <c r="S120" s="350">
        <v>3.3187000000000001E-2</v>
      </c>
      <c r="T120" s="350">
        <v>5.7666000000000002E-2</v>
      </c>
      <c r="U120" s="350">
        <v>5.6468999999999998E-2</v>
      </c>
      <c r="V120" s="350">
        <v>5.7072999999999999E-2</v>
      </c>
      <c r="W120" s="350">
        <v>5.6027E-2</v>
      </c>
      <c r="X120" s="350">
        <v>3.2396000000000001E-2</v>
      </c>
      <c r="Y120" s="350">
        <v>3.2539000000000005E-2</v>
      </c>
      <c r="Z120" s="350">
        <v>2.9391E-2</v>
      </c>
      <c r="AA120" s="350">
        <v>2.9968999999999999E-2</v>
      </c>
    </row>
    <row r="121" spans="1:27" hidden="1" x14ac:dyDescent="0.3">
      <c r="A121" s="795"/>
      <c r="B121" s="267" t="s">
        <v>7</v>
      </c>
      <c r="C121" s="350">
        <v>2.8740000000000002E-2</v>
      </c>
      <c r="D121" s="350">
        <v>2.9204000000000001E-2</v>
      </c>
      <c r="E121" s="350">
        <v>3.0634000000000002E-2</v>
      </c>
      <c r="F121" s="350">
        <v>3.1116000000000001E-2</v>
      </c>
      <c r="G121" s="350">
        <v>3.1826E-2</v>
      </c>
      <c r="H121" s="350">
        <v>5.5056000000000001E-2</v>
      </c>
      <c r="I121" s="350">
        <v>5.3829999999999996E-2</v>
      </c>
      <c r="J121" s="350">
        <v>5.4605000000000001E-2</v>
      </c>
      <c r="K121" s="350">
        <v>5.3553999999999997E-2</v>
      </c>
      <c r="L121" s="350">
        <v>3.1075999999999999E-2</v>
      </c>
      <c r="M121" s="350">
        <v>3.1245999999999999E-2</v>
      </c>
      <c r="N121" s="350">
        <v>2.8242E-2</v>
      </c>
      <c r="O121" s="350">
        <v>2.8740000000000002E-2</v>
      </c>
      <c r="P121" s="350">
        <v>2.9204000000000001E-2</v>
      </c>
      <c r="Q121" s="350">
        <v>3.0634000000000002E-2</v>
      </c>
      <c r="R121" s="350">
        <v>3.1116000000000001E-2</v>
      </c>
      <c r="S121" s="350">
        <v>3.1826E-2</v>
      </c>
      <c r="T121" s="350">
        <v>5.5056000000000001E-2</v>
      </c>
      <c r="U121" s="350">
        <v>5.3829999999999996E-2</v>
      </c>
      <c r="V121" s="350">
        <v>5.4605000000000001E-2</v>
      </c>
      <c r="W121" s="350">
        <v>5.3553999999999997E-2</v>
      </c>
      <c r="X121" s="350">
        <v>3.1075999999999999E-2</v>
      </c>
      <c r="Y121" s="350">
        <v>3.1245999999999999E-2</v>
      </c>
      <c r="Z121" s="350">
        <v>2.8242E-2</v>
      </c>
      <c r="AA121" s="350">
        <v>2.8740000000000002E-2</v>
      </c>
    </row>
    <row r="122" spans="1:27" ht="15" hidden="1" thickBot="1" x14ac:dyDescent="0.35">
      <c r="A122" s="796"/>
      <c r="B122" s="268" t="s">
        <v>8</v>
      </c>
      <c r="C122" s="350">
        <v>2.8704E-2</v>
      </c>
      <c r="D122" s="350">
        <v>2.9914E-2</v>
      </c>
      <c r="E122" s="350">
        <v>3.2281999999999998E-2</v>
      </c>
      <c r="F122" s="350">
        <v>3.3659000000000001E-2</v>
      </c>
      <c r="G122" s="350">
        <v>3.4633000000000004E-2</v>
      </c>
      <c r="H122" s="350">
        <v>6.2099000000000001E-2</v>
      </c>
      <c r="I122" s="350">
        <v>5.9419E-2</v>
      </c>
      <c r="J122" s="350">
        <v>6.1394999999999998E-2</v>
      </c>
      <c r="K122" s="350">
        <v>5.8862999999999999E-2</v>
      </c>
      <c r="L122" s="350">
        <v>3.3699E-2</v>
      </c>
      <c r="M122" s="350">
        <v>3.3918000000000004E-2</v>
      </c>
      <c r="N122" s="350">
        <v>2.8836000000000001E-2</v>
      </c>
      <c r="O122" s="350">
        <v>2.8704E-2</v>
      </c>
      <c r="P122" s="350">
        <v>2.9914E-2</v>
      </c>
      <c r="Q122" s="350">
        <v>3.2281999999999998E-2</v>
      </c>
      <c r="R122" s="350">
        <v>3.3659000000000001E-2</v>
      </c>
      <c r="S122" s="350">
        <v>3.4633000000000004E-2</v>
      </c>
      <c r="T122" s="350">
        <v>6.2099000000000001E-2</v>
      </c>
      <c r="U122" s="350">
        <v>5.9419E-2</v>
      </c>
      <c r="V122" s="350">
        <v>6.1394999999999998E-2</v>
      </c>
      <c r="W122" s="350">
        <v>5.8862999999999999E-2</v>
      </c>
      <c r="X122" s="350">
        <v>3.3699E-2</v>
      </c>
      <c r="Y122" s="350">
        <v>3.3918000000000004E-2</v>
      </c>
      <c r="Z122" s="350">
        <v>2.8836000000000001E-2</v>
      </c>
      <c r="AA122" s="350">
        <v>2.8704E-2</v>
      </c>
    </row>
    <row r="123" spans="1:27" hidden="1" x14ac:dyDescent="0.3">
      <c r="A123" s="107"/>
      <c r="B123" s="107"/>
      <c r="C123" s="108"/>
      <c r="D123" s="108"/>
      <c r="E123" s="108"/>
      <c r="F123" s="108"/>
      <c r="G123" s="108"/>
      <c r="H123" s="108"/>
      <c r="I123" s="108"/>
      <c r="J123" s="108"/>
      <c r="K123" s="108"/>
      <c r="L123" s="108"/>
      <c r="M123" s="108"/>
      <c r="N123" s="108"/>
    </row>
    <row r="124" spans="1:27" ht="15" hidden="1" thickBot="1" x14ac:dyDescent="0.35"/>
    <row r="125" spans="1:27" ht="15" hidden="1" thickBot="1" x14ac:dyDescent="0.35">
      <c r="C125" s="838" t="s">
        <v>130</v>
      </c>
      <c r="D125" s="839"/>
      <c r="E125" s="839"/>
      <c r="F125" s="839"/>
      <c r="G125" s="839"/>
      <c r="H125" s="839"/>
      <c r="I125" s="839"/>
      <c r="J125" s="839"/>
      <c r="K125" s="839"/>
      <c r="L125" s="839"/>
      <c r="M125" s="839"/>
      <c r="N125" s="840"/>
      <c r="O125" s="841" t="s">
        <v>130</v>
      </c>
      <c r="P125" s="839"/>
      <c r="Q125" s="839"/>
      <c r="R125" s="839"/>
      <c r="S125" s="839"/>
      <c r="T125" s="839"/>
      <c r="U125" s="839"/>
      <c r="V125" s="839"/>
      <c r="W125" s="839"/>
      <c r="X125" s="839"/>
      <c r="Y125" s="839"/>
      <c r="Z125" s="840"/>
      <c r="AA125" s="633" t="s">
        <v>130</v>
      </c>
    </row>
    <row r="126" spans="1:27" ht="15" hidden="1" thickBot="1" x14ac:dyDescent="0.35">
      <c r="A126" s="794" t="s">
        <v>131</v>
      </c>
      <c r="B126" s="292" t="s">
        <v>148</v>
      </c>
      <c r="C126" s="158">
        <f>C$4</f>
        <v>44197</v>
      </c>
      <c r="D126" s="158">
        <f t="shared" ref="D126:AA126" si="51">D$4</f>
        <v>44228</v>
      </c>
      <c r="E126" s="158">
        <f t="shared" si="51"/>
        <v>44256</v>
      </c>
      <c r="F126" s="158">
        <f t="shared" si="51"/>
        <v>44287</v>
      </c>
      <c r="G126" s="158">
        <f t="shared" si="51"/>
        <v>44317</v>
      </c>
      <c r="H126" s="158">
        <f t="shared" si="51"/>
        <v>44348</v>
      </c>
      <c r="I126" s="158">
        <f t="shared" si="51"/>
        <v>44378</v>
      </c>
      <c r="J126" s="158">
        <f t="shared" si="51"/>
        <v>44409</v>
      </c>
      <c r="K126" s="158">
        <f t="shared" si="51"/>
        <v>44440</v>
      </c>
      <c r="L126" s="158">
        <f t="shared" si="51"/>
        <v>44470</v>
      </c>
      <c r="M126" s="158">
        <f t="shared" si="51"/>
        <v>44501</v>
      </c>
      <c r="N126" s="158">
        <f t="shared" si="51"/>
        <v>44531</v>
      </c>
      <c r="O126" s="158">
        <f t="shared" si="51"/>
        <v>44562</v>
      </c>
      <c r="P126" s="158">
        <f t="shared" si="51"/>
        <v>44593</v>
      </c>
      <c r="Q126" s="158">
        <f t="shared" si="51"/>
        <v>44621</v>
      </c>
      <c r="R126" s="158">
        <f t="shared" si="51"/>
        <v>44652</v>
      </c>
      <c r="S126" s="158">
        <f t="shared" si="51"/>
        <v>44682</v>
      </c>
      <c r="T126" s="158">
        <f t="shared" si="51"/>
        <v>44713</v>
      </c>
      <c r="U126" s="158">
        <f t="shared" si="51"/>
        <v>44743</v>
      </c>
      <c r="V126" s="158">
        <f t="shared" si="51"/>
        <v>44774</v>
      </c>
      <c r="W126" s="158">
        <f t="shared" si="51"/>
        <v>44805</v>
      </c>
      <c r="X126" s="158">
        <f t="shared" si="51"/>
        <v>44835</v>
      </c>
      <c r="Y126" s="158">
        <f t="shared" si="51"/>
        <v>44866</v>
      </c>
      <c r="Z126" s="158">
        <f t="shared" si="51"/>
        <v>44896</v>
      </c>
      <c r="AA126" s="158">
        <f t="shared" si="51"/>
        <v>44927</v>
      </c>
    </row>
    <row r="127" spans="1:27" hidden="1" x14ac:dyDescent="0.3">
      <c r="A127" s="795"/>
      <c r="B127" s="266" t="s">
        <v>20</v>
      </c>
      <c r="C127" s="350">
        <v>2.643E-3</v>
      </c>
      <c r="D127" s="350">
        <v>2.7320000000000001E-3</v>
      </c>
      <c r="E127" s="350">
        <v>2.8240000000000001E-3</v>
      </c>
      <c r="F127" s="350">
        <v>2.8860000000000001E-3</v>
      </c>
      <c r="G127" s="350">
        <v>3.568E-3</v>
      </c>
      <c r="H127" s="350">
        <v>9.4900000000000002E-3</v>
      </c>
      <c r="I127" s="350">
        <v>8.7889999999999999E-3</v>
      </c>
      <c r="J127" s="350">
        <v>9.0760000000000007E-3</v>
      </c>
      <c r="K127" s="350">
        <v>8.6409999999999994E-3</v>
      </c>
      <c r="L127" s="350">
        <v>3.3189999999999999E-3</v>
      </c>
      <c r="M127" s="350">
        <v>3.424E-3</v>
      </c>
      <c r="N127" s="350">
        <v>2.333E-3</v>
      </c>
      <c r="O127" s="350">
        <v>2.643E-3</v>
      </c>
      <c r="P127" s="350">
        <v>2.7320000000000001E-3</v>
      </c>
      <c r="Q127" s="350">
        <v>2.8240000000000001E-3</v>
      </c>
      <c r="R127" s="350">
        <v>2.8860000000000001E-3</v>
      </c>
      <c r="S127" s="350">
        <v>3.568E-3</v>
      </c>
      <c r="T127" s="350">
        <v>9.4900000000000002E-3</v>
      </c>
      <c r="U127" s="350">
        <v>8.7889999999999999E-3</v>
      </c>
      <c r="V127" s="350">
        <v>9.0760000000000007E-3</v>
      </c>
      <c r="W127" s="350">
        <v>8.6409999999999994E-3</v>
      </c>
      <c r="X127" s="350">
        <v>3.3189999999999999E-3</v>
      </c>
      <c r="Y127" s="350">
        <v>3.424E-3</v>
      </c>
      <c r="Z127" s="350">
        <v>2.333E-3</v>
      </c>
      <c r="AA127" s="350">
        <v>2.643E-3</v>
      </c>
    </row>
    <row r="128" spans="1:27" hidden="1" x14ac:dyDescent="0.3">
      <c r="A128" s="795"/>
      <c r="B128" s="266" t="s">
        <v>0</v>
      </c>
      <c r="C128" s="350">
        <v>4.2069999999999998E-3</v>
      </c>
      <c r="D128" s="350">
        <v>3.787E-3</v>
      </c>
      <c r="E128" s="350">
        <v>3.986E-3</v>
      </c>
      <c r="F128" s="350">
        <v>2.6090000000000002E-3</v>
      </c>
      <c r="G128" s="350">
        <v>5.9420000000000002E-3</v>
      </c>
      <c r="H128" s="350">
        <v>1.6067999999999999E-2</v>
      </c>
      <c r="I128" s="350">
        <v>1.3556E-2</v>
      </c>
      <c r="J128" s="350">
        <v>1.4933E-2</v>
      </c>
      <c r="K128" s="350">
        <v>1.5493E-2</v>
      </c>
      <c r="L128" s="350">
        <v>3.3899999999999998E-3</v>
      </c>
      <c r="M128" s="350">
        <v>3.1089999999999998E-3</v>
      </c>
      <c r="N128" s="350">
        <v>3.192E-3</v>
      </c>
      <c r="O128" s="350">
        <v>4.2069999999999998E-3</v>
      </c>
      <c r="P128" s="350">
        <v>3.787E-3</v>
      </c>
      <c r="Q128" s="350">
        <v>3.986E-3</v>
      </c>
      <c r="R128" s="350">
        <v>2.6090000000000002E-3</v>
      </c>
      <c r="S128" s="350">
        <v>5.9420000000000002E-3</v>
      </c>
      <c r="T128" s="350">
        <v>1.6067999999999999E-2</v>
      </c>
      <c r="U128" s="350">
        <v>1.3556E-2</v>
      </c>
      <c r="V128" s="350">
        <v>1.4933E-2</v>
      </c>
      <c r="W128" s="350">
        <v>1.5493E-2</v>
      </c>
      <c r="X128" s="350">
        <v>3.3899999999999998E-3</v>
      </c>
      <c r="Y128" s="350">
        <v>3.1089999999999998E-3</v>
      </c>
      <c r="Z128" s="350">
        <v>3.192E-3</v>
      </c>
      <c r="AA128" s="350">
        <v>4.2069999999999998E-3</v>
      </c>
    </row>
    <row r="129" spans="1:27" hidden="1" x14ac:dyDescent="0.3">
      <c r="A129" s="795"/>
      <c r="B129" s="266" t="s">
        <v>21</v>
      </c>
      <c r="C129" s="350">
        <v>2.539E-3</v>
      </c>
      <c r="D129" s="350">
        <v>2.738E-3</v>
      </c>
      <c r="E129" s="350">
        <v>3.4870000000000001E-3</v>
      </c>
      <c r="F129" s="350">
        <v>3.9020000000000001E-3</v>
      </c>
      <c r="G129" s="350">
        <v>4.241E-3</v>
      </c>
      <c r="H129" s="350">
        <v>1.1518E-2</v>
      </c>
      <c r="I129" s="350">
        <v>1.0421E-2</v>
      </c>
      <c r="J129" s="350">
        <v>1.1017000000000001E-2</v>
      </c>
      <c r="K129" s="350">
        <v>1.0297000000000001E-2</v>
      </c>
      <c r="L129" s="350">
        <v>3.9319999999999997E-3</v>
      </c>
      <c r="M129" s="350">
        <v>4.0800000000000003E-3</v>
      </c>
      <c r="N129" s="350">
        <v>2.3349999999999998E-3</v>
      </c>
      <c r="O129" s="350">
        <v>2.539E-3</v>
      </c>
      <c r="P129" s="350">
        <v>2.738E-3</v>
      </c>
      <c r="Q129" s="350">
        <v>3.4870000000000001E-3</v>
      </c>
      <c r="R129" s="350">
        <v>3.9020000000000001E-3</v>
      </c>
      <c r="S129" s="350">
        <v>4.241E-3</v>
      </c>
      <c r="T129" s="350">
        <v>1.1518E-2</v>
      </c>
      <c r="U129" s="350">
        <v>1.0421E-2</v>
      </c>
      <c r="V129" s="350">
        <v>1.1017000000000001E-2</v>
      </c>
      <c r="W129" s="350">
        <v>1.0297000000000001E-2</v>
      </c>
      <c r="X129" s="350">
        <v>3.9319999999999997E-3</v>
      </c>
      <c r="Y129" s="350">
        <v>4.0800000000000003E-3</v>
      </c>
      <c r="Z129" s="350">
        <v>2.3349999999999998E-3</v>
      </c>
      <c r="AA129" s="350">
        <v>2.539E-3</v>
      </c>
    </row>
    <row r="130" spans="1:27" hidden="1" x14ac:dyDescent="0.3">
      <c r="A130" s="795"/>
      <c r="B130" s="266" t="s">
        <v>1</v>
      </c>
      <c r="C130" s="350">
        <v>0</v>
      </c>
      <c r="D130" s="350">
        <v>0</v>
      </c>
      <c r="E130" s="350">
        <v>0</v>
      </c>
      <c r="F130" s="350">
        <v>3.5109999999999998E-3</v>
      </c>
      <c r="G130" s="350">
        <v>8.5800000000000008E-3</v>
      </c>
      <c r="H130" s="350">
        <v>1.6403999999999998E-2</v>
      </c>
      <c r="I130" s="350">
        <v>1.3702000000000001E-2</v>
      </c>
      <c r="J130" s="350">
        <v>1.5133000000000001E-2</v>
      </c>
      <c r="K130" s="350">
        <v>1.6902E-2</v>
      </c>
      <c r="L130" s="350">
        <v>3.5460000000000001E-3</v>
      </c>
      <c r="M130" s="350">
        <v>0</v>
      </c>
      <c r="N130" s="350">
        <v>0</v>
      </c>
      <c r="O130" s="350">
        <v>0</v>
      </c>
      <c r="P130" s="350">
        <v>0</v>
      </c>
      <c r="Q130" s="350">
        <v>0</v>
      </c>
      <c r="R130" s="350">
        <v>3.5109999999999998E-3</v>
      </c>
      <c r="S130" s="350">
        <v>8.5800000000000008E-3</v>
      </c>
      <c r="T130" s="350">
        <v>1.6403999999999998E-2</v>
      </c>
      <c r="U130" s="350">
        <v>1.3702000000000001E-2</v>
      </c>
      <c r="V130" s="350">
        <v>1.5133000000000001E-2</v>
      </c>
      <c r="W130" s="350">
        <v>1.6902E-2</v>
      </c>
      <c r="X130" s="350">
        <v>3.5460000000000001E-3</v>
      </c>
      <c r="Y130" s="350">
        <v>0</v>
      </c>
      <c r="Z130" s="350">
        <v>0</v>
      </c>
      <c r="AA130" s="350">
        <v>0</v>
      </c>
    </row>
    <row r="131" spans="1:27" hidden="1" x14ac:dyDescent="0.3">
      <c r="A131" s="795"/>
      <c r="B131" s="266" t="s">
        <v>22</v>
      </c>
      <c r="C131" s="350">
        <v>4.8299999999999998E-4</v>
      </c>
      <c r="D131" s="350">
        <v>6.0000000000000002E-6</v>
      </c>
      <c r="E131" s="350">
        <v>7.2999999999999999E-5</v>
      </c>
      <c r="F131" s="350">
        <v>3.68E-4</v>
      </c>
      <c r="G131" s="350">
        <v>7.6000000000000004E-5</v>
      </c>
      <c r="H131" s="350">
        <v>1.8100000000000001E-4</v>
      </c>
      <c r="I131" s="350">
        <v>1.7699999999999999E-4</v>
      </c>
      <c r="J131" s="350">
        <v>1.73E-4</v>
      </c>
      <c r="K131" s="350">
        <v>1.7799999999999999E-4</v>
      </c>
      <c r="L131" s="350">
        <v>5.8E-5</v>
      </c>
      <c r="M131" s="350">
        <v>5.3000000000000001E-5</v>
      </c>
      <c r="N131" s="350">
        <v>6.0000000000000002E-6</v>
      </c>
      <c r="O131" s="350">
        <v>4.8299999999999998E-4</v>
      </c>
      <c r="P131" s="350">
        <v>6.0000000000000002E-6</v>
      </c>
      <c r="Q131" s="350">
        <v>7.2999999999999999E-5</v>
      </c>
      <c r="R131" s="350">
        <v>3.68E-4</v>
      </c>
      <c r="S131" s="350">
        <v>7.6000000000000004E-5</v>
      </c>
      <c r="T131" s="350">
        <v>1.8100000000000001E-4</v>
      </c>
      <c r="U131" s="350">
        <v>1.7699999999999999E-4</v>
      </c>
      <c r="V131" s="350">
        <v>1.73E-4</v>
      </c>
      <c r="W131" s="350">
        <v>1.7799999999999999E-4</v>
      </c>
      <c r="X131" s="350">
        <v>5.8E-5</v>
      </c>
      <c r="Y131" s="350">
        <v>5.3000000000000001E-5</v>
      </c>
      <c r="Z131" s="350">
        <v>6.0000000000000002E-6</v>
      </c>
      <c r="AA131" s="350">
        <v>4.8299999999999998E-4</v>
      </c>
    </row>
    <row r="132" spans="1:27" hidden="1" x14ac:dyDescent="0.3">
      <c r="A132" s="795"/>
      <c r="B132" s="267" t="s">
        <v>9</v>
      </c>
      <c r="C132" s="350">
        <v>4.2069999999999998E-3</v>
      </c>
      <c r="D132" s="350">
        <v>3.7929999999999999E-3</v>
      </c>
      <c r="E132" s="350">
        <v>4.1240000000000001E-3</v>
      </c>
      <c r="F132" s="350">
        <v>3.4789999999999999E-3</v>
      </c>
      <c r="G132" s="350">
        <v>3.1229999999999999E-3</v>
      </c>
      <c r="H132" s="350">
        <v>0</v>
      </c>
      <c r="I132" s="350">
        <v>0</v>
      </c>
      <c r="J132" s="350">
        <v>0</v>
      </c>
      <c r="K132" s="350">
        <v>9.4739999999999998E-3</v>
      </c>
      <c r="L132" s="350">
        <v>4.065E-3</v>
      </c>
      <c r="M132" s="350">
        <v>3.2629999999999998E-3</v>
      </c>
      <c r="N132" s="350">
        <v>3.1930000000000001E-3</v>
      </c>
      <c r="O132" s="350">
        <v>4.2069999999999998E-3</v>
      </c>
      <c r="P132" s="350">
        <v>3.7929999999999999E-3</v>
      </c>
      <c r="Q132" s="350">
        <v>4.1240000000000001E-3</v>
      </c>
      <c r="R132" s="350">
        <v>3.4789999999999999E-3</v>
      </c>
      <c r="S132" s="350">
        <v>3.1229999999999999E-3</v>
      </c>
      <c r="T132" s="350">
        <v>0</v>
      </c>
      <c r="U132" s="350">
        <v>0</v>
      </c>
      <c r="V132" s="350">
        <v>0</v>
      </c>
      <c r="W132" s="350">
        <v>9.4739999999999998E-3</v>
      </c>
      <c r="X132" s="350">
        <v>4.065E-3</v>
      </c>
      <c r="Y132" s="350">
        <v>3.2629999999999998E-3</v>
      </c>
      <c r="Z132" s="350">
        <v>3.1930000000000001E-3</v>
      </c>
      <c r="AA132" s="350">
        <v>4.2069999999999998E-3</v>
      </c>
    </row>
    <row r="133" spans="1:27" hidden="1" x14ac:dyDescent="0.3">
      <c r="A133" s="795"/>
      <c r="B133" s="267" t="s">
        <v>3</v>
      </c>
      <c r="C133" s="350">
        <v>4.2069999999999998E-3</v>
      </c>
      <c r="D133" s="350">
        <v>3.787E-3</v>
      </c>
      <c r="E133" s="350">
        <v>3.986E-3</v>
      </c>
      <c r="F133" s="350">
        <v>2.6090000000000002E-3</v>
      </c>
      <c r="G133" s="350">
        <v>5.9420000000000002E-3</v>
      </c>
      <c r="H133" s="350">
        <v>1.6067999999999999E-2</v>
      </c>
      <c r="I133" s="350">
        <v>1.3556E-2</v>
      </c>
      <c r="J133" s="350">
        <v>1.4933E-2</v>
      </c>
      <c r="K133" s="350">
        <v>1.5493E-2</v>
      </c>
      <c r="L133" s="350">
        <v>3.3899999999999998E-3</v>
      </c>
      <c r="M133" s="350">
        <v>3.1089999999999998E-3</v>
      </c>
      <c r="N133" s="350">
        <v>3.192E-3</v>
      </c>
      <c r="O133" s="350">
        <v>4.2069999999999998E-3</v>
      </c>
      <c r="P133" s="350">
        <v>3.787E-3</v>
      </c>
      <c r="Q133" s="350">
        <v>3.986E-3</v>
      </c>
      <c r="R133" s="350">
        <v>2.6090000000000002E-3</v>
      </c>
      <c r="S133" s="350">
        <v>5.9420000000000002E-3</v>
      </c>
      <c r="T133" s="350">
        <v>1.6067999999999999E-2</v>
      </c>
      <c r="U133" s="350">
        <v>1.3556E-2</v>
      </c>
      <c r="V133" s="350">
        <v>1.4933E-2</v>
      </c>
      <c r="W133" s="350">
        <v>1.5493E-2</v>
      </c>
      <c r="X133" s="350">
        <v>3.3899999999999998E-3</v>
      </c>
      <c r="Y133" s="350">
        <v>3.1089999999999998E-3</v>
      </c>
      <c r="Z133" s="350">
        <v>3.192E-3</v>
      </c>
      <c r="AA133" s="350">
        <v>4.2069999999999998E-3</v>
      </c>
    </row>
    <row r="134" spans="1:27" hidden="1" x14ac:dyDescent="0.3">
      <c r="A134" s="795"/>
      <c r="B134" s="267" t="s">
        <v>4</v>
      </c>
      <c r="C134" s="350">
        <v>3.1189999999999998E-3</v>
      </c>
      <c r="D134" s="350">
        <v>3.0799999999999998E-3</v>
      </c>
      <c r="E134" s="350">
        <v>3.2780000000000001E-3</v>
      </c>
      <c r="F134" s="350">
        <v>3.725E-3</v>
      </c>
      <c r="G134" s="350">
        <v>4.3239999999999997E-3</v>
      </c>
      <c r="H134" s="350">
        <v>1.112E-2</v>
      </c>
      <c r="I134" s="350">
        <v>1.0066E-2</v>
      </c>
      <c r="J134" s="350">
        <v>1.0602E-2</v>
      </c>
      <c r="K134" s="350">
        <v>9.3989999999999994E-3</v>
      </c>
      <c r="L134" s="350">
        <v>4.0549999999999996E-3</v>
      </c>
      <c r="M134" s="350">
        <v>3.9379999999999997E-3</v>
      </c>
      <c r="N134" s="350">
        <v>2.4780000000000002E-3</v>
      </c>
      <c r="O134" s="350">
        <v>3.1189999999999998E-3</v>
      </c>
      <c r="P134" s="350">
        <v>3.0799999999999998E-3</v>
      </c>
      <c r="Q134" s="350">
        <v>3.2780000000000001E-3</v>
      </c>
      <c r="R134" s="350">
        <v>3.725E-3</v>
      </c>
      <c r="S134" s="350">
        <v>4.3239999999999997E-3</v>
      </c>
      <c r="T134" s="350">
        <v>1.112E-2</v>
      </c>
      <c r="U134" s="350">
        <v>1.0066E-2</v>
      </c>
      <c r="V134" s="350">
        <v>1.0602E-2</v>
      </c>
      <c r="W134" s="350">
        <v>9.3989999999999994E-3</v>
      </c>
      <c r="X134" s="350">
        <v>4.0549999999999996E-3</v>
      </c>
      <c r="Y134" s="350">
        <v>3.9379999999999997E-3</v>
      </c>
      <c r="Z134" s="350">
        <v>2.4780000000000002E-3</v>
      </c>
      <c r="AA134" s="350">
        <v>3.1189999999999998E-3</v>
      </c>
    </row>
    <row r="135" spans="1:27" hidden="1" x14ac:dyDescent="0.3">
      <c r="A135" s="795"/>
      <c r="B135" s="267" t="s">
        <v>5</v>
      </c>
      <c r="C135" s="350">
        <v>2.643E-3</v>
      </c>
      <c r="D135" s="350">
        <v>2.7320000000000001E-3</v>
      </c>
      <c r="E135" s="350">
        <v>2.8240000000000001E-3</v>
      </c>
      <c r="F135" s="350">
        <v>2.8860000000000001E-3</v>
      </c>
      <c r="G135" s="350">
        <v>3.568E-3</v>
      </c>
      <c r="H135" s="350">
        <v>9.4900000000000002E-3</v>
      </c>
      <c r="I135" s="350">
        <v>8.7889999999999999E-3</v>
      </c>
      <c r="J135" s="350">
        <v>9.0760000000000007E-3</v>
      </c>
      <c r="K135" s="350">
        <v>8.6409999999999994E-3</v>
      </c>
      <c r="L135" s="350">
        <v>3.3189999999999999E-3</v>
      </c>
      <c r="M135" s="350">
        <v>3.424E-3</v>
      </c>
      <c r="N135" s="350">
        <v>2.333E-3</v>
      </c>
      <c r="O135" s="350">
        <v>2.643E-3</v>
      </c>
      <c r="P135" s="350">
        <v>2.7320000000000001E-3</v>
      </c>
      <c r="Q135" s="350">
        <v>2.8240000000000001E-3</v>
      </c>
      <c r="R135" s="350">
        <v>2.8860000000000001E-3</v>
      </c>
      <c r="S135" s="350">
        <v>3.568E-3</v>
      </c>
      <c r="T135" s="350">
        <v>9.4900000000000002E-3</v>
      </c>
      <c r="U135" s="350">
        <v>8.7889999999999999E-3</v>
      </c>
      <c r="V135" s="350">
        <v>9.0760000000000007E-3</v>
      </c>
      <c r="W135" s="350">
        <v>8.6409999999999994E-3</v>
      </c>
      <c r="X135" s="350">
        <v>3.3189999999999999E-3</v>
      </c>
      <c r="Y135" s="350">
        <v>3.424E-3</v>
      </c>
      <c r="Z135" s="350">
        <v>2.333E-3</v>
      </c>
      <c r="AA135" s="350">
        <v>2.643E-3</v>
      </c>
    </row>
    <row r="136" spans="1:27" hidden="1" x14ac:dyDescent="0.3">
      <c r="A136" s="795"/>
      <c r="B136" s="267" t="s">
        <v>23</v>
      </c>
      <c r="C136" s="350">
        <v>2.643E-3</v>
      </c>
      <c r="D136" s="350">
        <v>2.7320000000000001E-3</v>
      </c>
      <c r="E136" s="350">
        <v>2.8240000000000001E-3</v>
      </c>
      <c r="F136" s="350">
        <v>2.8860000000000001E-3</v>
      </c>
      <c r="G136" s="350">
        <v>3.568E-3</v>
      </c>
      <c r="H136" s="350">
        <v>9.4900000000000002E-3</v>
      </c>
      <c r="I136" s="350">
        <v>8.7889999999999999E-3</v>
      </c>
      <c r="J136" s="350">
        <v>9.0760000000000007E-3</v>
      </c>
      <c r="K136" s="350">
        <v>8.6409999999999994E-3</v>
      </c>
      <c r="L136" s="350">
        <v>3.3189999999999999E-3</v>
      </c>
      <c r="M136" s="350">
        <v>3.424E-3</v>
      </c>
      <c r="N136" s="350">
        <v>2.333E-3</v>
      </c>
      <c r="O136" s="350">
        <v>2.643E-3</v>
      </c>
      <c r="P136" s="350">
        <v>2.7320000000000001E-3</v>
      </c>
      <c r="Q136" s="350">
        <v>2.8240000000000001E-3</v>
      </c>
      <c r="R136" s="350">
        <v>2.8860000000000001E-3</v>
      </c>
      <c r="S136" s="350">
        <v>3.568E-3</v>
      </c>
      <c r="T136" s="350">
        <v>9.4900000000000002E-3</v>
      </c>
      <c r="U136" s="350">
        <v>8.7889999999999999E-3</v>
      </c>
      <c r="V136" s="350">
        <v>9.0760000000000007E-3</v>
      </c>
      <c r="W136" s="350">
        <v>8.6409999999999994E-3</v>
      </c>
      <c r="X136" s="350">
        <v>3.3189999999999999E-3</v>
      </c>
      <c r="Y136" s="350">
        <v>3.424E-3</v>
      </c>
      <c r="Z136" s="350">
        <v>2.333E-3</v>
      </c>
      <c r="AA136" s="350">
        <v>2.643E-3</v>
      </c>
    </row>
    <row r="137" spans="1:27" hidden="1" x14ac:dyDescent="0.3">
      <c r="A137" s="795"/>
      <c r="B137" s="267" t="s">
        <v>24</v>
      </c>
      <c r="C137" s="350">
        <v>2.643E-3</v>
      </c>
      <c r="D137" s="350">
        <v>2.7320000000000001E-3</v>
      </c>
      <c r="E137" s="350">
        <v>2.8240000000000001E-3</v>
      </c>
      <c r="F137" s="350">
        <v>2.8860000000000001E-3</v>
      </c>
      <c r="G137" s="350">
        <v>3.568E-3</v>
      </c>
      <c r="H137" s="350">
        <v>9.4900000000000002E-3</v>
      </c>
      <c r="I137" s="350">
        <v>8.7889999999999999E-3</v>
      </c>
      <c r="J137" s="350">
        <v>9.0760000000000007E-3</v>
      </c>
      <c r="K137" s="350">
        <v>8.6409999999999994E-3</v>
      </c>
      <c r="L137" s="350">
        <v>3.3189999999999999E-3</v>
      </c>
      <c r="M137" s="350">
        <v>3.424E-3</v>
      </c>
      <c r="N137" s="350">
        <v>2.333E-3</v>
      </c>
      <c r="O137" s="350">
        <v>2.643E-3</v>
      </c>
      <c r="P137" s="350">
        <v>2.7320000000000001E-3</v>
      </c>
      <c r="Q137" s="350">
        <v>2.8240000000000001E-3</v>
      </c>
      <c r="R137" s="350">
        <v>2.8860000000000001E-3</v>
      </c>
      <c r="S137" s="350">
        <v>3.568E-3</v>
      </c>
      <c r="T137" s="350">
        <v>9.4900000000000002E-3</v>
      </c>
      <c r="U137" s="350">
        <v>8.7889999999999999E-3</v>
      </c>
      <c r="V137" s="350">
        <v>9.0760000000000007E-3</v>
      </c>
      <c r="W137" s="350">
        <v>8.6409999999999994E-3</v>
      </c>
      <c r="X137" s="350">
        <v>3.3189999999999999E-3</v>
      </c>
      <c r="Y137" s="350">
        <v>3.424E-3</v>
      </c>
      <c r="Z137" s="350">
        <v>2.333E-3</v>
      </c>
      <c r="AA137" s="350">
        <v>2.643E-3</v>
      </c>
    </row>
    <row r="138" spans="1:27" hidden="1" x14ac:dyDescent="0.3">
      <c r="A138" s="795"/>
      <c r="B138" s="267" t="s">
        <v>7</v>
      </c>
      <c r="C138" s="350">
        <v>2.2850000000000001E-3</v>
      </c>
      <c r="D138" s="350">
        <v>2.3549999999999999E-3</v>
      </c>
      <c r="E138" s="350">
        <v>2.81E-3</v>
      </c>
      <c r="F138" s="350">
        <v>2.8600000000000001E-3</v>
      </c>
      <c r="G138" s="350">
        <v>3.179E-3</v>
      </c>
      <c r="H138" s="350">
        <v>3.9199999999999999E-4</v>
      </c>
      <c r="I138" s="350">
        <v>7.6819999999999996E-3</v>
      </c>
      <c r="J138" s="350">
        <v>8.064E-3</v>
      </c>
      <c r="K138" s="350">
        <v>7.6140000000000001E-3</v>
      </c>
      <c r="L138" s="350">
        <v>2.8670000000000002E-3</v>
      </c>
      <c r="M138" s="350">
        <v>3.0869999999999999E-3</v>
      </c>
      <c r="N138" s="350">
        <v>2.0110000000000002E-3</v>
      </c>
      <c r="O138" s="350">
        <v>2.2850000000000001E-3</v>
      </c>
      <c r="P138" s="350">
        <v>2.3549999999999999E-3</v>
      </c>
      <c r="Q138" s="350">
        <v>2.81E-3</v>
      </c>
      <c r="R138" s="350">
        <v>2.8600000000000001E-3</v>
      </c>
      <c r="S138" s="350">
        <v>3.179E-3</v>
      </c>
      <c r="T138" s="350">
        <v>3.9199999999999999E-4</v>
      </c>
      <c r="U138" s="350">
        <v>7.6819999999999996E-3</v>
      </c>
      <c r="V138" s="350">
        <v>8.064E-3</v>
      </c>
      <c r="W138" s="350">
        <v>7.6140000000000001E-3</v>
      </c>
      <c r="X138" s="350">
        <v>2.8670000000000002E-3</v>
      </c>
      <c r="Y138" s="350">
        <v>3.0869999999999999E-3</v>
      </c>
      <c r="Z138" s="350">
        <v>2.0110000000000002E-3</v>
      </c>
      <c r="AA138" s="350">
        <v>2.2850000000000001E-3</v>
      </c>
    </row>
    <row r="139" spans="1:27" ht="15" hidden="1" thickBot="1" x14ac:dyDescent="0.35">
      <c r="A139" s="796"/>
      <c r="B139" s="268" t="s">
        <v>8</v>
      </c>
      <c r="C139" s="350">
        <v>2.1640000000000001E-3</v>
      </c>
      <c r="D139" s="350">
        <v>2.4910000000000002E-3</v>
      </c>
      <c r="E139" s="350">
        <v>3.2789999999999998E-3</v>
      </c>
      <c r="F139" s="350">
        <v>3.6809999999999998E-3</v>
      </c>
      <c r="G139" s="350">
        <v>4.091E-3</v>
      </c>
      <c r="H139" s="350">
        <v>1.1485E-2</v>
      </c>
      <c r="I139" s="350">
        <v>1.0088E-2</v>
      </c>
      <c r="J139" s="350">
        <v>1.0992E-2</v>
      </c>
      <c r="K139" s="350">
        <v>9.9260000000000008E-3</v>
      </c>
      <c r="L139" s="350">
        <v>3.797E-3</v>
      </c>
      <c r="M139" s="350">
        <v>3.9329999999999999E-3</v>
      </c>
      <c r="N139" s="350">
        <v>2.1250000000000002E-3</v>
      </c>
      <c r="O139" s="350">
        <v>2.1640000000000001E-3</v>
      </c>
      <c r="P139" s="350">
        <v>2.4910000000000002E-3</v>
      </c>
      <c r="Q139" s="350">
        <v>3.2789999999999998E-3</v>
      </c>
      <c r="R139" s="350">
        <v>3.6809999999999998E-3</v>
      </c>
      <c r="S139" s="350">
        <v>4.091E-3</v>
      </c>
      <c r="T139" s="350">
        <v>1.1485E-2</v>
      </c>
      <c r="U139" s="350">
        <v>1.0088E-2</v>
      </c>
      <c r="V139" s="350">
        <v>1.0992E-2</v>
      </c>
      <c r="W139" s="350">
        <v>9.9260000000000008E-3</v>
      </c>
      <c r="X139" s="350">
        <v>3.797E-3</v>
      </c>
      <c r="Y139" s="350">
        <v>3.9329999999999999E-3</v>
      </c>
      <c r="Z139" s="350">
        <v>2.1250000000000002E-3</v>
      </c>
      <c r="AA139" s="350">
        <v>2.1640000000000001E-3</v>
      </c>
    </row>
    <row r="140" spans="1:27" hidden="1" x14ac:dyDescent="0.3"/>
    <row r="141" spans="1:27" ht="15" hidden="1" thickBot="1" x14ac:dyDescent="0.35">
      <c r="A141" s="107"/>
      <c r="B141" s="107"/>
      <c r="C141" s="110"/>
      <c r="D141" s="110"/>
      <c r="E141" s="110"/>
      <c r="F141" s="110"/>
      <c r="G141" s="110"/>
      <c r="H141" s="110"/>
      <c r="I141" s="110"/>
      <c r="J141" s="110"/>
      <c r="K141" s="110"/>
      <c r="L141" s="110"/>
      <c r="M141" s="110"/>
      <c r="N141" s="110"/>
    </row>
    <row r="142" spans="1:27" ht="16.2" hidden="1" thickBot="1" x14ac:dyDescent="0.35">
      <c r="A142" s="788" t="s">
        <v>132</v>
      </c>
      <c r="B142" s="293" t="s">
        <v>129</v>
      </c>
      <c r="C142" s="158">
        <f>C$4</f>
        <v>44197</v>
      </c>
      <c r="D142" s="158">
        <f t="shared" ref="D142:AA142" si="52">D$4</f>
        <v>44228</v>
      </c>
      <c r="E142" s="158">
        <f t="shared" si="52"/>
        <v>44256</v>
      </c>
      <c r="F142" s="158">
        <f t="shared" si="52"/>
        <v>44287</v>
      </c>
      <c r="G142" s="158">
        <f t="shared" si="52"/>
        <v>44317</v>
      </c>
      <c r="H142" s="158">
        <f t="shared" si="52"/>
        <v>44348</v>
      </c>
      <c r="I142" s="158">
        <f t="shared" si="52"/>
        <v>44378</v>
      </c>
      <c r="J142" s="158">
        <f t="shared" si="52"/>
        <v>44409</v>
      </c>
      <c r="K142" s="158">
        <f t="shared" si="52"/>
        <v>44440</v>
      </c>
      <c r="L142" s="158">
        <f t="shared" si="52"/>
        <v>44470</v>
      </c>
      <c r="M142" s="158">
        <f t="shared" si="52"/>
        <v>44501</v>
      </c>
      <c r="N142" s="158">
        <f t="shared" si="52"/>
        <v>44531</v>
      </c>
      <c r="O142" s="158">
        <f t="shared" si="52"/>
        <v>44562</v>
      </c>
      <c r="P142" s="158">
        <f t="shared" si="52"/>
        <v>44593</v>
      </c>
      <c r="Q142" s="158">
        <f t="shared" si="52"/>
        <v>44621</v>
      </c>
      <c r="R142" s="158">
        <f t="shared" si="52"/>
        <v>44652</v>
      </c>
      <c r="S142" s="158">
        <f t="shared" si="52"/>
        <v>44682</v>
      </c>
      <c r="T142" s="158">
        <f t="shared" si="52"/>
        <v>44713</v>
      </c>
      <c r="U142" s="158">
        <f t="shared" si="52"/>
        <v>44743</v>
      </c>
      <c r="V142" s="158">
        <f t="shared" si="52"/>
        <v>44774</v>
      </c>
      <c r="W142" s="158">
        <f t="shared" si="52"/>
        <v>44805</v>
      </c>
      <c r="X142" s="158">
        <f t="shared" si="52"/>
        <v>44835</v>
      </c>
      <c r="Y142" s="158">
        <f t="shared" si="52"/>
        <v>44866</v>
      </c>
      <c r="Z142" s="158">
        <f t="shared" si="52"/>
        <v>44896</v>
      </c>
      <c r="AA142" s="158">
        <f t="shared" si="52"/>
        <v>44927</v>
      </c>
    </row>
    <row r="143" spans="1:27" hidden="1" x14ac:dyDescent="0.3">
      <c r="A143" s="789"/>
      <c r="B143" s="266" t="s">
        <v>20</v>
      </c>
      <c r="C143" s="26">
        <f t="shared" ref="C143:C155" si="53">IF(C23=0,0,((C5*0.5)-C41)*C78*C110*C$2)</f>
        <v>0</v>
      </c>
      <c r="D143" s="26">
        <f t="shared" ref="D143:E155" si="54">IF(D23=0,0,((D5*0.5)+C23-D41)*D78*D110*D$2)</f>
        <v>0</v>
      </c>
      <c r="E143" s="26">
        <f t="shared" si="54"/>
        <v>0</v>
      </c>
      <c r="F143" s="26">
        <f t="shared" ref="F143:AA144" si="55">IF(F23=0,0,((F5*0.5)+E23-F41)*F78*F110*F$2)</f>
        <v>0</v>
      </c>
      <c r="G143" s="26">
        <f t="shared" si="55"/>
        <v>0</v>
      </c>
      <c r="H143" s="26">
        <f t="shared" si="55"/>
        <v>0</v>
      </c>
      <c r="I143" s="26">
        <f t="shared" si="55"/>
        <v>0</v>
      </c>
      <c r="J143" s="26">
        <f t="shared" si="55"/>
        <v>0</v>
      </c>
      <c r="K143" s="26">
        <f t="shared" si="55"/>
        <v>0</v>
      </c>
      <c r="L143" s="26">
        <f t="shared" si="55"/>
        <v>0</v>
      </c>
      <c r="M143" s="26">
        <f t="shared" si="55"/>
        <v>0</v>
      </c>
      <c r="N143" s="26">
        <f t="shared" si="55"/>
        <v>0</v>
      </c>
      <c r="O143" s="26">
        <f t="shared" ref="O143:Q155" si="56">IF(O23=0,0,((O5*0.5)+N23-O41)*O78*O110*O$2)</f>
        <v>0</v>
      </c>
      <c r="P143" s="26">
        <f t="shared" si="56"/>
        <v>0</v>
      </c>
      <c r="Q143" s="26">
        <f t="shared" si="56"/>
        <v>0</v>
      </c>
      <c r="R143" s="26">
        <f t="shared" si="55"/>
        <v>0</v>
      </c>
      <c r="S143" s="26">
        <f t="shared" si="55"/>
        <v>0</v>
      </c>
      <c r="T143" s="26">
        <f t="shared" si="55"/>
        <v>0</v>
      </c>
      <c r="U143" s="26">
        <f t="shared" si="55"/>
        <v>0</v>
      </c>
      <c r="V143" s="26">
        <f t="shared" si="55"/>
        <v>0</v>
      </c>
      <c r="W143" s="26">
        <f t="shared" si="55"/>
        <v>0</v>
      </c>
      <c r="X143" s="26">
        <f t="shared" si="55"/>
        <v>0</v>
      </c>
      <c r="Y143" s="26">
        <f t="shared" si="55"/>
        <v>0</v>
      </c>
      <c r="Z143" s="26">
        <f t="shared" si="55"/>
        <v>0</v>
      </c>
      <c r="AA143" s="26">
        <f t="shared" si="55"/>
        <v>0</v>
      </c>
    </row>
    <row r="144" spans="1:27" hidden="1" x14ac:dyDescent="0.3">
      <c r="A144" s="789"/>
      <c r="B144" s="266" t="s">
        <v>0</v>
      </c>
      <c r="C144" s="26">
        <f t="shared" si="53"/>
        <v>0</v>
      </c>
      <c r="D144" s="26">
        <f t="shared" si="54"/>
        <v>0</v>
      </c>
      <c r="E144" s="26">
        <f t="shared" si="54"/>
        <v>0</v>
      </c>
      <c r="F144" s="26">
        <f t="shared" ref="F144:S144" si="57">IF(F24=0,0,((F6*0.5)+E24-F42)*F79*F111*F$2)</f>
        <v>0</v>
      </c>
      <c r="G144" s="26">
        <f t="shared" si="57"/>
        <v>0</v>
      </c>
      <c r="H144" s="26">
        <f t="shared" si="57"/>
        <v>0</v>
      </c>
      <c r="I144" s="26">
        <f t="shared" si="57"/>
        <v>0</v>
      </c>
      <c r="J144" s="26">
        <f t="shared" si="57"/>
        <v>0</v>
      </c>
      <c r="K144" s="26">
        <f t="shared" si="57"/>
        <v>0</v>
      </c>
      <c r="L144" s="26">
        <f t="shared" si="57"/>
        <v>0</v>
      </c>
      <c r="M144" s="26">
        <f t="shared" si="57"/>
        <v>0</v>
      </c>
      <c r="N144" s="26">
        <f t="shared" si="57"/>
        <v>0</v>
      </c>
      <c r="O144" s="26">
        <f t="shared" si="56"/>
        <v>0</v>
      </c>
      <c r="P144" s="26">
        <f t="shared" si="56"/>
        <v>0</v>
      </c>
      <c r="Q144" s="26">
        <f t="shared" si="56"/>
        <v>0</v>
      </c>
      <c r="R144" s="26">
        <f t="shared" si="57"/>
        <v>0</v>
      </c>
      <c r="S144" s="26">
        <f t="shared" si="57"/>
        <v>0</v>
      </c>
      <c r="T144" s="26">
        <f t="shared" si="55"/>
        <v>0</v>
      </c>
      <c r="U144" s="26">
        <f t="shared" si="55"/>
        <v>0</v>
      </c>
      <c r="V144" s="26">
        <f t="shared" si="55"/>
        <v>0</v>
      </c>
      <c r="W144" s="26">
        <f t="shared" si="55"/>
        <v>0</v>
      </c>
      <c r="X144" s="26">
        <f t="shared" si="55"/>
        <v>0</v>
      </c>
      <c r="Y144" s="26">
        <f t="shared" si="55"/>
        <v>0</v>
      </c>
      <c r="Z144" s="26">
        <f t="shared" si="55"/>
        <v>0</v>
      </c>
      <c r="AA144" s="26">
        <f t="shared" si="55"/>
        <v>0</v>
      </c>
    </row>
    <row r="145" spans="1:27" hidden="1" x14ac:dyDescent="0.3">
      <c r="A145" s="789"/>
      <c r="B145" s="266" t="s">
        <v>21</v>
      </c>
      <c r="C145" s="26">
        <f t="shared" si="53"/>
        <v>0</v>
      </c>
      <c r="D145" s="26">
        <f t="shared" si="54"/>
        <v>0</v>
      </c>
      <c r="E145" s="26">
        <f t="shared" si="54"/>
        <v>0</v>
      </c>
      <c r="F145" s="26">
        <f t="shared" ref="F145:AA148" si="58">IF(F25=0,0,((F7*0.5)+E25-F43)*F80*F112*F$2)</f>
        <v>0</v>
      </c>
      <c r="G145" s="26">
        <f t="shared" si="58"/>
        <v>0</v>
      </c>
      <c r="H145" s="26">
        <f t="shared" si="58"/>
        <v>0</v>
      </c>
      <c r="I145" s="26">
        <f t="shared" si="58"/>
        <v>0</v>
      </c>
      <c r="J145" s="26">
        <f t="shared" si="58"/>
        <v>0</v>
      </c>
      <c r="K145" s="26">
        <f t="shared" si="58"/>
        <v>0</v>
      </c>
      <c r="L145" s="26">
        <f t="shared" si="58"/>
        <v>0</v>
      </c>
      <c r="M145" s="26">
        <f t="shared" si="58"/>
        <v>0</v>
      </c>
      <c r="N145" s="26">
        <f t="shared" si="58"/>
        <v>0</v>
      </c>
      <c r="O145" s="26">
        <f t="shared" si="56"/>
        <v>0</v>
      </c>
      <c r="P145" s="26">
        <f t="shared" si="56"/>
        <v>0</v>
      </c>
      <c r="Q145" s="26">
        <f t="shared" si="56"/>
        <v>0</v>
      </c>
      <c r="R145" s="26">
        <f t="shared" si="58"/>
        <v>0</v>
      </c>
      <c r="S145" s="26">
        <f t="shared" si="58"/>
        <v>0</v>
      </c>
      <c r="T145" s="26">
        <f t="shared" si="58"/>
        <v>0</v>
      </c>
      <c r="U145" s="26">
        <f t="shared" si="58"/>
        <v>0</v>
      </c>
      <c r="V145" s="26">
        <f t="shared" si="58"/>
        <v>0</v>
      </c>
      <c r="W145" s="26">
        <f t="shared" si="58"/>
        <v>0</v>
      </c>
      <c r="X145" s="26">
        <f t="shared" si="58"/>
        <v>0</v>
      </c>
      <c r="Y145" s="26">
        <f t="shared" si="58"/>
        <v>0</v>
      </c>
      <c r="Z145" s="26">
        <f t="shared" si="58"/>
        <v>0</v>
      </c>
      <c r="AA145" s="26">
        <f t="shared" si="58"/>
        <v>0</v>
      </c>
    </row>
    <row r="146" spans="1:27" hidden="1" x14ac:dyDescent="0.3">
      <c r="A146" s="789"/>
      <c r="B146" s="266" t="s">
        <v>1</v>
      </c>
      <c r="C146" s="26">
        <f t="shared" si="53"/>
        <v>0</v>
      </c>
      <c r="D146" s="26">
        <f t="shared" si="54"/>
        <v>0</v>
      </c>
      <c r="E146" s="26">
        <f t="shared" si="54"/>
        <v>0</v>
      </c>
      <c r="F146" s="26">
        <f t="shared" si="58"/>
        <v>0</v>
      </c>
      <c r="G146" s="26">
        <f t="shared" si="58"/>
        <v>0</v>
      </c>
      <c r="H146" s="26">
        <f t="shared" si="58"/>
        <v>0</v>
      </c>
      <c r="I146" s="26">
        <f t="shared" si="58"/>
        <v>0</v>
      </c>
      <c r="J146" s="26">
        <f t="shared" si="58"/>
        <v>0</v>
      </c>
      <c r="K146" s="26">
        <f t="shared" si="58"/>
        <v>0</v>
      </c>
      <c r="L146" s="26">
        <f t="shared" si="58"/>
        <v>0</v>
      </c>
      <c r="M146" s="26">
        <f t="shared" si="58"/>
        <v>0</v>
      </c>
      <c r="N146" s="26">
        <f t="shared" si="58"/>
        <v>0</v>
      </c>
      <c r="O146" s="26">
        <f t="shared" si="56"/>
        <v>0</v>
      </c>
      <c r="P146" s="26">
        <f t="shared" si="56"/>
        <v>0</v>
      </c>
      <c r="Q146" s="26">
        <f t="shared" si="56"/>
        <v>0</v>
      </c>
      <c r="R146" s="26">
        <f t="shared" si="58"/>
        <v>0</v>
      </c>
      <c r="S146" s="26">
        <f t="shared" si="58"/>
        <v>0</v>
      </c>
      <c r="T146" s="26">
        <f t="shared" si="58"/>
        <v>0</v>
      </c>
      <c r="U146" s="26">
        <f t="shared" si="58"/>
        <v>0</v>
      </c>
      <c r="V146" s="26">
        <f t="shared" si="58"/>
        <v>0</v>
      </c>
      <c r="W146" s="26">
        <f t="shared" si="58"/>
        <v>0</v>
      </c>
      <c r="X146" s="26">
        <f t="shared" si="58"/>
        <v>0</v>
      </c>
      <c r="Y146" s="26">
        <f t="shared" si="58"/>
        <v>0</v>
      </c>
      <c r="Z146" s="26">
        <f t="shared" si="58"/>
        <v>0</v>
      </c>
      <c r="AA146" s="26">
        <f t="shared" si="58"/>
        <v>0</v>
      </c>
    </row>
    <row r="147" spans="1:27" hidden="1" x14ac:dyDescent="0.3">
      <c r="A147" s="789"/>
      <c r="B147" s="266" t="s">
        <v>22</v>
      </c>
      <c r="C147" s="26">
        <f t="shared" si="53"/>
        <v>0</v>
      </c>
      <c r="D147" s="26">
        <f t="shared" si="54"/>
        <v>0</v>
      </c>
      <c r="E147" s="26">
        <f t="shared" si="54"/>
        <v>0</v>
      </c>
      <c r="F147" s="26">
        <f t="shared" si="58"/>
        <v>0</v>
      </c>
      <c r="G147" s="26">
        <f t="shared" si="58"/>
        <v>0</v>
      </c>
      <c r="H147" s="26">
        <f t="shared" si="58"/>
        <v>0</v>
      </c>
      <c r="I147" s="26">
        <f t="shared" si="58"/>
        <v>0</v>
      </c>
      <c r="J147" s="26">
        <f t="shared" si="58"/>
        <v>0</v>
      </c>
      <c r="K147" s="26">
        <f t="shared" si="58"/>
        <v>0</v>
      </c>
      <c r="L147" s="26">
        <f t="shared" si="58"/>
        <v>0</v>
      </c>
      <c r="M147" s="26">
        <f t="shared" si="58"/>
        <v>0</v>
      </c>
      <c r="N147" s="26">
        <f t="shared" si="58"/>
        <v>0</v>
      </c>
      <c r="O147" s="26">
        <f t="shared" si="56"/>
        <v>0</v>
      </c>
      <c r="P147" s="26">
        <f t="shared" si="56"/>
        <v>0</v>
      </c>
      <c r="Q147" s="26">
        <f t="shared" si="56"/>
        <v>0</v>
      </c>
      <c r="R147" s="26">
        <f t="shared" si="58"/>
        <v>0</v>
      </c>
      <c r="S147" s="26">
        <f t="shared" si="58"/>
        <v>0</v>
      </c>
      <c r="T147" s="26">
        <f t="shared" si="58"/>
        <v>0</v>
      </c>
      <c r="U147" s="26">
        <f t="shared" si="58"/>
        <v>0</v>
      </c>
      <c r="V147" s="26">
        <f t="shared" si="58"/>
        <v>0</v>
      </c>
      <c r="W147" s="26">
        <f t="shared" si="58"/>
        <v>0</v>
      </c>
      <c r="X147" s="26">
        <f t="shared" si="58"/>
        <v>0</v>
      </c>
      <c r="Y147" s="26">
        <f t="shared" si="58"/>
        <v>0</v>
      </c>
      <c r="Z147" s="26">
        <f t="shared" si="58"/>
        <v>0</v>
      </c>
      <c r="AA147" s="26">
        <f t="shared" si="58"/>
        <v>0</v>
      </c>
    </row>
    <row r="148" spans="1:27" hidden="1" x14ac:dyDescent="0.3">
      <c r="A148" s="789"/>
      <c r="B148" s="267" t="s">
        <v>9</v>
      </c>
      <c r="C148" s="26">
        <f t="shared" si="53"/>
        <v>0</v>
      </c>
      <c r="D148" s="26">
        <f t="shared" si="54"/>
        <v>0</v>
      </c>
      <c r="E148" s="26">
        <f t="shared" si="54"/>
        <v>0</v>
      </c>
      <c r="F148" s="26">
        <f t="shared" si="58"/>
        <v>0</v>
      </c>
      <c r="G148" s="26">
        <f t="shared" si="58"/>
        <v>0</v>
      </c>
      <c r="H148" s="26">
        <f t="shared" si="58"/>
        <v>0</v>
      </c>
      <c r="I148" s="26">
        <f t="shared" si="58"/>
        <v>0</v>
      </c>
      <c r="J148" s="26">
        <f t="shared" si="58"/>
        <v>0</v>
      </c>
      <c r="K148" s="26">
        <f t="shared" si="58"/>
        <v>0</v>
      </c>
      <c r="L148" s="26">
        <f t="shared" si="58"/>
        <v>0</v>
      </c>
      <c r="M148" s="26">
        <f t="shared" si="58"/>
        <v>0</v>
      </c>
      <c r="N148" s="26">
        <f t="shared" si="58"/>
        <v>0</v>
      </c>
      <c r="O148" s="26">
        <f t="shared" si="56"/>
        <v>0</v>
      </c>
      <c r="P148" s="26">
        <f t="shared" si="56"/>
        <v>0</v>
      </c>
      <c r="Q148" s="26">
        <f t="shared" si="56"/>
        <v>0</v>
      </c>
      <c r="R148" s="26">
        <f t="shared" si="58"/>
        <v>0</v>
      </c>
      <c r="S148" s="26">
        <f t="shared" si="58"/>
        <v>0</v>
      </c>
      <c r="T148" s="26">
        <f t="shared" si="58"/>
        <v>0</v>
      </c>
      <c r="U148" s="26">
        <f t="shared" si="58"/>
        <v>0</v>
      </c>
      <c r="V148" s="26">
        <f t="shared" si="58"/>
        <v>0</v>
      </c>
      <c r="W148" s="26">
        <f t="shared" si="58"/>
        <v>0</v>
      </c>
      <c r="X148" s="26">
        <f t="shared" si="58"/>
        <v>0</v>
      </c>
      <c r="Y148" s="26">
        <f t="shared" si="58"/>
        <v>0</v>
      </c>
      <c r="Z148" s="26">
        <f t="shared" si="58"/>
        <v>0</v>
      </c>
      <c r="AA148" s="26">
        <f t="shared" si="58"/>
        <v>0</v>
      </c>
    </row>
    <row r="149" spans="1:27" hidden="1" x14ac:dyDescent="0.3">
      <c r="A149" s="789"/>
      <c r="B149" s="267" t="s">
        <v>3</v>
      </c>
      <c r="C149" s="26">
        <f t="shared" si="53"/>
        <v>0</v>
      </c>
      <c r="D149" s="26">
        <f t="shared" si="54"/>
        <v>0</v>
      </c>
      <c r="E149" s="26">
        <f t="shared" si="54"/>
        <v>0</v>
      </c>
      <c r="F149" s="26">
        <f t="shared" ref="F149:AA152" si="59">IF(F29=0,0,((F11*0.5)+E29-F47)*F84*F116*F$2)</f>
        <v>0</v>
      </c>
      <c r="G149" s="26">
        <f t="shared" si="59"/>
        <v>0</v>
      </c>
      <c r="H149" s="26">
        <f t="shared" si="59"/>
        <v>0</v>
      </c>
      <c r="I149" s="26">
        <f t="shared" si="59"/>
        <v>0</v>
      </c>
      <c r="J149" s="26">
        <f t="shared" si="59"/>
        <v>0</v>
      </c>
      <c r="K149" s="26">
        <f t="shared" si="59"/>
        <v>0</v>
      </c>
      <c r="L149" s="26">
        <f t="shared" si="59"/>
        <v>0</v>
      </c>
      <c r="M149" s="26">
        <f t="shared" si="59"/>
        <v>0</v>
      </c>
      <c r="N149" s="26">
        <f t="shared" si="59"/>
        <v>0</v>
      </c>
      <c r="O149" s="26">
        <f t="shared" si="56"/>
        <v>0</v>
      </c>
      <c r="P149" s="26">
        <f t="shared" si="56"/>
        <v>0</v>
      </c>
      <c r="Q149" s="26">
        <f t="shared" si="56"/>
        <v>0</v>
      </c>
      <c r="R149" s="26">
        <f t="shared" si="59"/>
        <v>0</v>
      </c>
      <c r="S149" s="26">
        <f t="shared" si="59"/>
        <v>0</v>
      </c>
      <c r="T149" s="26">
        <f t="shared" si="59"/>
        <v>0</v>
      </c>
      <c r="U149" s="26">
        <f t="shared" si="59"/>
        <v>0</v>
      </c>
      <c r="V149" s="26">
        <f t="shared" si="59"/>
        <v>0</v>
      </c>
      <c r="W149" s="26">
        <f t="shared" si="59"/>
        <v>0</v>
      </c>
      <c r="X149" s="26">
        <f t="shared" si="59"/>
        <v>0</v>
      </c>
      <c r="Y149" s="26">
        <f t="shared" si="59"/>
        <v>0</v>
      </c>
      <c r="Z149" s="26">
        <f t="shared" si="59"/>
        <v>0</v>
      </c>
      <c r="AA149" s="26">
        <f t="shared" si="59"/>
        <v>0</v>
      </c>
    </row>
    <row r="150" spans="1:27" ht="15.75" hidden="1" customHeight="1" x14ac:dyDescent="0.3">
      <c r="A150" s="789"/>
      <c r="B150" s="267" t="s">
        <v>4</v>
      </c>
      <c r="C150" s="26">
        <f t="shared" si="53"/>
        <v>0</v>
      </c>
      <c r="D150" s="26">
        <f t="shared" si="54"/>
        <v>0</v>
      </c>
      <c r="E150" s="111">
        <f t="shared" si="54"/>
        <v>0</v>
      </c>
      <c r="F150" s="26">
        <f t="shared" si="59"/>
        <v>0</v>
      </c>
      <c r="G150" s="26">
        <f t="shared" si="59"/>
        <v>0</v>
      </c>
      <c r="H150" s="26">
        <f t="shared" si="59"/>
        <v>0</v>
      </c>
      <c r="I150" s="26">
        <f t="shared" si="59"/>
        <v>0</v>
      </c>
      <c r="J150" s="26">
        <f t="shared" si="59"/>
        <v>0</v>
      </c>
      <c r="K150" s="26">
        <f t="shared" si="59"/>
        <v>0</v>
      </c>
      <c r="L150" s="26">
        <f t="shared" si="59"/>
        <v>0</v>
      </c>
      <c r="M150" s="26">
        <f t="shared" si="59"/>
        <v>0</v>
      </c>
      <c r="N150" s="26">
        <f t="shared" si="59"/>
        <v>0</v>
      </c>
      <c r="O150" s="26">
        <f t="shared" si="56"/>
        <v>0</v>
      </c>
      <c r="P150" s="26">
        <f t="shared" si="56"/>
        <v>0</v>
      </c>
      <c r="Q150" s="26">
        <f t="shared" si="56"/>
        <v>0</v>
      </c>
      <c r="R150" s="26">
        <f t="shared" si="59"/>
        <v>0</v>
      </c>
      <c r="S150" s="26">
        <f t="shared" si="59"/>
        <v>0</v>
      </c>
      <c r="T150" s="26">
        <f t="shared" si="59"/>
        <v>0</v>
      </c>
      <c r="U150" s="26">
        <f t="shared" si="59"/>
        <v>0</v>
      </c>
      <c r="V150" s="26">
        <f t="shared" si="59"/>
        <v>0</v>
      </c>
      <c r="W150" s="26">
        <f t="shared" si="59"/>
        <v>0</v>
      </c>
      <c r="X150" s="26">
        <f t="shared" si="59"/>
        <v>0</v>
      </c>
      <c r="Y150" s="26">
        <f t="shared" si="59"/>
        <v>0</v>
      </c>
      <c r="Z150" s="26">
        <f t="shared" si="59"/>
        <v>0</v>
      </c>
      <c r="AA150" s="26">
        <f t="shared" si="59"/>
        <v>0</v>
      </c>
    </row>
    <row r="151" spans="1:27" hidden="1" x14ac:dyDescent="0.3">
      <c r="A151" s="789"/>
      <c r="B151" s="267" t="s">
        <v>5</v>
      </c>
      <c r="C151" s="26">
        <f t="shared" si="53"/>
        <v>0</v>
      </c>
      <c r="D151" s="26">
        <f t="shared" si="54"/>
        <v>0</v>
      </c>
      <c r="E151" s="26">
        <f t="shared" si="54"/>
        <v>0</v>
      </c>
      <c r="F151" s="26">
        <f t="shared" si="59"/>
        <v>0</v>
      </c>
      <c r="G151" s="26">
        <f t="shared" si="59"/>
        <v>0</v>
      </c>
      <c r="H151" s="26">
        <f t="shared" si="59"/>
        <v>0</v>
      </c>
      <c r="I151" s="26">
        <f t="shared" si="59"/>
        <v>0</v>
      </c>
      <c r="J151" s="26">
        <f t="shared" si="59"/>
        <v>0</v>
      </c>
      <c r="K151" s="26">
        <f t="shared" si="59"/>
        <v>0</v>
      </c>
      <c r="L151" s="26">
        <f t="shared" si="59"/>
        <v>0</v>
      </c>
      <c r="M151" s="26">
        <f t="shared" si="59"/>
        <v>0</v>
      </c>
      <c r="N151" s="26">
        <f t="shared" si="59"/>
        <v>0</v>
      </c>
      <c r="O151" s="26">
        <f t="shared" si="56"/>
        <v>0</v>
      </c>
      <c r="P151" s="26">
        <f t="shared" si="56"/>
        <v>0</v>
      </c>
      <c r="Q151" s="26">
        <f t="shared" si="56"/>
        <v>0</v>
      </c>
      <c r="R151" s="26">
        <f t="shared" si="59"/>
        <v>0</v>
      </c>
      <c r="S151" s="26">
        <f t="shared" si="59"/>
        <v>0</v>
      </c>
      <c r="T151" s="26">
        <f t="shared" si="59"/>
        <v>0</v>
      </c>
      <c r="U151" s="26">
        <f t="shared" si="59"/>
        <v>0</v>
      </c>
      <c r="V151" s="26">
        <f t="shared" si="59"/>
        <v>0</v>
      </c>
      <c r="W151" s="26">
        <f t="shared" si="59"/>
        <v>0</v>
      </c>
      <c r="X151" s="26">
        <f t="shared" si="59"/>
        <v>0</v>
      </c>
      <c r="Y151" s="26">
        <f t="shared" si="59"/>
        <v>0</v>
      </c>
      <c r="Z151" s="26">
        <f t="shared" si="59"/>
        <v>0</v>
      </c>
      <c r="AA151" s="26">
        <f t="shared" si="59"/>
        <v>0</v>
      </c>
    </row>
    <row r="152" spans="1:27" hidden="1" x14ac:dyDescent="0.3">
      <c r="A152" s="789"/>
      <c r="B152" s="267" t="s">
        <v>23</v>
      </c>
      <c r="C152" s="26">
        <f t="shared" si="53"/>
        <v>0</v>
      </c>
      <c r="D152" s="26">
        <f t="shared" si="54"/>
        <v>0</v>
      </c>
      <c r="E152" s="26">
        <f t="shared" si="54"/>
        <v>0</v>
      </c>
      <c r="F152" s="26">
        <f t="shared" si="59"/>
        <v>0</v>
      </c>
      <c r="G152" s="26">
        <f t="shared" si="59"/>
        <v>0</v>
      </c>
      <c r="H152" s="26">
        <f t="shared" si="59"/>
        <v>0</v>
      </c>
      <c r="I152" s="26">
        <f t="shared" si="59"/>
        <v>0</v>
      </c>
      <c r="J152" s="26">
        <f t="shared" si="59"/>
        <v>0</v>
      </c>
      <c r="K152" s="26">
        <f t="shared" si="59"/>
        <v>0</v>
      </c>
      <c r="L152" s="26">
        <f t="shared" si="59"/>
        <v>0</v>
      </c>
      <c r="M152" s="26">
        <f t="shared" si="59"/>
        <v>0</v>
      </c>
      <c r="N152" s="26">
        <f t="shared" si="59"/>
        <v>0</v>
      </c>
      <c r="O152" s="26">
        <f t="shared" si="56"/>
        <v>0</v>
      </c>
      <c r="P152" s="26">
        <f t="shared" si="56"/>
        <v>0</v>
      </c>
      <c r="Q152" s="26">
        <f t="shared" si="56"/>
        <v>0</v>
      </c>
      <c r="R152" s="26">
        <f t="shared" si="59"/>
        <v>0</v>
      </c>
      <c r="S152" s="26">
        <f t="shared" si="59"/>
        <v>0</v>
      </c>
      <c r="T152" s="26">
        <f t="shared" si="59"/>
        <v>0</v>
      </c>
      <c r="U152" s="26">
        <f t="shared" si="59"/>
        <v>0</v>
      </c>
      <c r="V152" s="26">
        <f t="shared" si="59"/>
        <v>0</v>
      </c>
      <c r="W152" s="26">
        <f t="shared" si="59"/>
        <v>0</v>
      </c>
      <c r="X152" s="26">
        <f t="shared" si="59"/>
        <v>0</v>
      </c>
      <c r="Y152" s="26">
        <f t="shared" si="59"/>
        <v>0</v>
      </c>
      <c r="Z152" s="26">
        <f t="shared" si="59"/>
        <v>0</v>
      </c>
      <c r="AA152" s="26">
        <f t="shared" si="59"/>
        <v>0</v>
      </c>
    </row>
    <row r="153" spans="1:27" hidden="1" x14ac:dyDescent="0.3">
      <c r="A153" s="789"/>
      <c r="B153" s="267" t="s">
        <v>24</v>
      </c>
      <c r="C153" s="26">
        <f t="shared" si="53"/>
        <v>0</v>
      </c>
      <c r="D153" s="26">
        <f t="shared" si="54"/>
        <v>0</v>
      </c>
      <c r="E153" s="26">
        <f t="shared" si="54"/>
        <v>0</v>
      </c>
      <c r="F153" s="26">
        <f t="shared" ref="F153:AA155" si="60">IF(F33=0,0,((F15*0.5)+E33-F51)*F88*F120*F$2)</f>
        <v>0</v>
      </c>
      <c r="G153" s="26">
        <f t="shared" si="60"/>
        <v>0</v>
      </c>
      <c r="H153" s="26">
        <f t="shared" si="60"/>
        <v>0</v>
      </c>
      <c r="I153" s="26">
        <f t="shared" si="60"/>
        <v>0</v>
      </c>
      <c r="J153" s="26">
        <f t="shared" si="60"/>
        <v>0</v>
      </c>
      <c r="K153" s="26">
        <f t="shared" si="60"/>
        <v>0</v>
      </c>
      <c r="L153" s="26">
        <f t="shared" si="60"/>
        <v>0</v>
      </c>
      <c r="M153" s="26">
        <f t="shared" si="60"/>
        <v>0</v>
      </c>
      <c r="N153" s="26">
        <f t="shared" si="60"/>
        <v>0</v>
      </c>
      <c r="O153" s="26">
        <f t="shared" si="56"/>
        <v>0</v>
      </c>
      <c r="P153" s="26">
        <f t="shared" si="56"/>
        <v>0</v>
      </c>
      <c r="Q153" s="26">
        <f t="shared" si="56"/>
        <v>0</v>
      </c>
      <c r="R153" s="26">
        <f t="shared" si="60"/>
        <v>0</v>
      </c>
      <c r="S153" s="26">
        <f t="shared" si="60"/>
        <v>0</v>
      </c>
      <c r="T153" s="26">
        <f t="shared" si="60"/>
        <v>0</v>
      </c>
      <c r="U153" s="26">
        <f t="shared" si="60"/>
        <v>0</v>
      </c>
      <c r="V153" s="26">
        <f t="shared" si="60"/>
        <v>0</v>
      </c>
      <c r="W153" s="26">
        <f t="shared" si="60"/>
        <v>0</v>
      </c>
      <c r="X153" s="26">
        <f t="shared" si="60"/>
        <v>0</v>
      </c>
      <c r="Y153" s="26">
        <f t="shared" si="60"/>
        <v>0</v>
      </c>
      <c r="Z153" s="26">
        <f t="shared" si="60"/>
        <v>0</v>
      </c>
      <c r="AA153" s="26">
        <f t="shared" si="60"/>
        <v>0</v>
      </c>
    </row>
    <row r="154" spans="1:27" ht="15.75" hidden="1" customHeight="1" x14ac:dyDescent="0.3">
      <c r="A154" s="789"/>
      <c r="B154" s="267" t="s">
        <v>7</v>
      </c>
      <c r="C154" s="26">
        <f t="shared" si="53"/>
        <v>0</v>
      </c>
      <c r="D154" s="26">
        <f t="shared" si="54"/>
        <v>0</v>
      </c>
      <c r="E154" s="26">
        <f t="shared" si="54"/>
        <v>0</v>
      </c>
      <c r="F154" s="26">
        <f t="shared" si="60"/>
        <v>0</v>
      </c>
      <c r="G154" s="26">
        <f t="shared" si="60"/>
        <v>0</v>
      </c>
      <c r="H154" s="26">
        <f t="shared" si="60"/>
        <v>0</v>
      </c>
      <c r="I154" s="26">
        <f t="shared" si="60"/>
        <v>0</v>
      </c>
      <c r="J154" s="26">
        <f t="shared" si="60"/>
        <v>0</v>
      </c>
      <c r="K154" s="26">
        <f t="shared" si="60"/>
        <v>0</v>
      </c>
      <c r="L154" s="26">
        <f t="shared" si="60"/>
        <v>0</v>
      </c>
      <c r="M154" s="26">
        <f t="shared" si="60"/>
        <v>0</v>
      </c>
      <c r="N154" s="26">
        <f t="shared" si="60"/>
        <v>0</v>
      </c>
      <c r="O154" s="26">
        <f t="shared" si="56"/>
        <v>0</v>
      </c>
      <c r="P154" s="26">
        <f t="shared" si="56"/>
        <v>0</v>
      </c>
      <c r="Q154" s="26">
        <f t="shared" si="56"/>
        <v>0</v>
      </c>
      <c r="R154" s="26">
        <f t="shared" si="60"/>
        <v>0</v>
      </c>
      <c r="S154" s="26">
        <f t="shared" si="60"/>
        <v>0</v>
      </c>
      <c r="T154" s="26">
        <f t="shared" si="60"/>
        <v>0</v>
      </c>
      <c r="U154" s="26">
        <f t="shared" si="60"/>
        <v>0</v>
      </c>
      <c r="V154" s="26">
        <f t="shared" si="60"/>
        <v>0</v>
      </c>
      <c r="W154" s="26">
        <f t="shared" si="60"/>
        <v>0</v>
      </c>
      <c r="X154" s="26">
        <f t="shared" si="60"/>
        <v>0</v>
      </c>
      <c r="Y154" s="26">
        <f t="shared" si="60"/>
        <v>0</v>
      </c>
      <c r="Z154" s="26">
        <f t="shared" si="60"/>
        <v>0</v>
      </c>
      <c r="AA154" s="26">
        <f t="shared" si="60"/>
        <v>0</v>
      </c>
    </row>
    <row r="155" spans="1:27" ht="15.75" hidden="1" customHeight="1" x14ac:dyDescent="0.3">
      <c r="A155" s="789"/>
      <c r="B155" s="267" t="s">
        <v>8</v>
      </c>
      <c r="C155" s="26">
        <f t="shared" si="53"/>
        <v>0</v>
      </c>
      <c r="D155" s="26">
        <f t="shared" si="54"/>
        <v>0</v>
      </c>
      <c r="E155" s="26">
        <f t="shared" si="54"/>
        <v>0</v>
      </c>
      <c r="F155" s="26">
        <f t="shared" si="60"/>
        <v>0</v>
      </c>
      <c r="G155" s="26">
        <f t="shared" si="60"/>
        <v>0</v>
      </c>
      <c r="H155" s="26">
        <f t="shared" si="60"/>
        <v>0</v>
      </c>
      <c r="I155" s="26">
        <f t="shared" si="60"/>
        <v>0</v>
      </c>
      <c r="J155" s="26">
        <f t="shared" si="60"/>
        <v>0</v>
      </c>
      <c r="K155" s="26">
        <f t="shared" si="60"/>
        <v>0</v>
      </c>
      <c r="L155" s="26">
        <f t="shared" si="60"/>
        <v>0</v>
      </c>
      <c r="M155" s="26">
        <f t="shared" si="60"/>
        <v>0</v>
      </c>
      <c r="N155" s="26">
        <f t="shared" si="60"/>
        <v>0</v>
      </c>
      <c r="O155" s="26">
        <f t="shared" si="56"/>
        <v>0</v>
      </c>
      <c r="P155" s="26">
        <f t="shared" si="56"/>
        <v>0</v>
      </c>
      <c r="Q155" s="26">
        <f t="shared" si="56"/>
        <v>0</v>
      </c>
      <c r="R155" s="26">
        <f t="shared" si="60"/>
        <v>0</v>
      </c>
      <c r="S155" s="26">
        <f t="shared" si="60"/>
        <v>0</v>
      </c>
      <c r="T155" s="26">
        <f t="shared" si="60"/>
        <v>0</v>
      </c>
      <c r="U155" s="26">
        <f t="shared" si="60"/>
        <v>0</v>
      </c>
      <c r="V155" s="26">
        <f t="shared" si="60"/>
        <v>0</v>
      </c>
      <c r="W155" s="26">
        <f t="shared" si="60"/>
        <v>0</v>
      </c>
      <c r="X155" s="26">
        <f t="shared" si="60"/>
        <v>0</v>
      </c>
      <c r="Y155" s="26">
        <f t="shared" si="60"/>
        <v>0</v>
      </c>
      <c r="Z155" s="26">
        <f t="shared" si="60"/>
        <v>0</v>
      </c>
      <c r="AA155" s="26">
        <f t="shared" si="60"/>
        <v>0</v>
      </c>
    </row>
    <row r="156" spans="1:27" ht="15.75" hidden="1" customHeight="1" x14ac:dyDescent="0.3">
      <c r="A156" s="789"/>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hidden="1" customHeight="1" x14ac:dyDescent="0.3">
      <c r="A157" s="789"/>
      <c r="B157" s="262" t="s">
        <v>26</v>
      </c>
      <c r="C157" s="26">
        <f>SUM(C143:C156)</f>
        <v>0</v>
      </c>
      <c r="D157" s="26">
        <f>SUM(D143:D156)</f>
        <v>0</v>
      </c>
      <c r="E157" s="26">
        <f t="shared" ref="E157:AA157" si="61">SUM(E143:E156)</f>
        <v>0</v>
      </c>
      <c r="F157" s="26">
        <f t="shared" si="61"/>
        <v>0</v>
      </c>
      <c r="G157" s="26">
        <f t="shared" si="61"/>
        <v>0</v>
      </c>
      <c r="H157" s="26">
        <f t="shared" si="61"/>
        <v>0</v>
      </c>
      <c r="I157" s="26">
        <f t="shared" si="61"/>
        <v>0</v>
      </c>
      <c r="J157" s="26">
        <f t="shared" si="61"/>
        <v>0</v>
      </c>
      <c r="K157" s="26">
        <f t="shared" si="61"/>
        <v>0</v>
      </c>
      <c r="L157" s="26">
        <f t="shared" si="61"/>
        <v>0</v>
      </c>
      <c r="M157" s="26">
        <f t="shared" si="61"/>
        <v>0</v>
      </c>
      <c r="N157" s="26">
        <f t="shared" si="61"/>
        <v>0</v>
      </c>
      <c r="O157" s="26">
        <f t="shared" si="61"/>
        <v>0</v>
      </c>
      <c r="P157" s="26">
        <f t="shared" si="61"/>
        <v>0</v>
      </c>
      <c r="Q157" s="26">
        <f t="shared" si="61"/>
        <v>0</v>
      </c>
      <c r="R157" s="26">
        <f t="shared" si="61"/>
        <v>0</v>
      </c>
      <c r="S157" s="26">
        <f t="shared" si="61"/>
        <v>0</v>
      </c>
      <c r="T157" s="26">
        <f t="shared" si="61"/>
        <v>0</v>
      </c>
      <c r="U157" s="26">
        <f t="shared" si="61"/>
        <v>0</v>
      </c>
      <c r="V157" s="26">
        <f t="shared" si="61"/>
        <v>0</v>
      </c>
      <c r="W157" s="26">
        <f t="shared" si="61"/>
        <v>0</v>
      </c>
      <c r="X157" s="26">
        <f t="shared" si="61"/>
        <v>0</v>
      </c>
      <c r="Y157" s="26">
        <f t="shared" si="61"/>
        <v>0</v>
      </c>
      <c r="Z157" s="26">
        <f t="shared" si="61"/>
        <v>0</v>
      </c>
      <c r="AA157" s="26">
        <f t="shared" si="61"/>
        <v>0</v>
      </c>
    </row>
    <row r="158" spans="1:27" ht="16.5" hidden="1" customHeight="1" thickBot="1" x14ac:dyDescent="0.35">
      <c r="A158" s="790"/>
      <c r="B158" s="150" t="s">
        <v>27</v>
      </c>
      <c r="C158" s="27">
        <f>C157</f>
        <v>0</v>
      </c>
      <c r="D158" s="27">
        <f>C158+D157</f>
        <v>0</v>
      </c>
      <c r="E158" s="27">
        <f t="shared" ref="E158:AA158" si="62">D158+E157</f>
        <v>0</v>
      </c>
      <c r="F158" s="27">
        <f t="shared" si="62"/>
        <v>0</v>
      </c>
      <c r="G158" s="27">
        <f t="shared" si="62"/>
        <v>0</v>
      </c>
      <c r="H158" s="27">
        <f t="shared" si="62"/>
        <v>0</v>
      </c>
      <c r="I158" s="27">
        <f t="shared" si="62"/>
        <v>0</v>
      </c>
      <c r="J158" s="27">
        <f t="shared" si="62"/>
        <v>0</v>
      </c>
      <c r="K158" s="27">
        <f t="shared" si="62"/>
        <v>0</v>
      </c>
      <c r="L158" s="27">
        <f t="shared" si="62"/>
        <v>0</v>
      </c>
      <c r="M158" s="27">
        <f t="shared" si="62"/>
        <v>0</v>
      </c>
      <c r="N158" s="27">
        <f t="shared" si="62"/>
        <v>0</v>
      </c>
      <c r="O158" s="27">
        <f t="shared" si="62"/>
        <v>0</v>
      </c>
      <c r="P158" s="27">
        <f t="shared" si="62"/>
        <v>0</v>
      </c>
      <c r="Q158" s="27">
        <f t="shared" si="62"/>
        <v>0</v>
      </c>
      <c r="R158" s="27">
        <f t="shared" si="62"/>
        <v>0</v>
      </c>
      <c r="S158" s="27">
        <f t="shared" si="62"/>
        <v>0</v>
      </c>
      <c r="T158" s="27">
        <f t="shared" si="62"/>
        <v>0</v>
      </c>
      <c r="U158" s="27">
        <f t="shared" si="62"/>
        <v>0</v>
      </c>
      <c r="V158" s="27">
        <f t="shared" si="62"/>
        <v>0</v>
      </c>
      <c r="W158" s="27">
        <f t="shared" si="62"/>
        <v>0</v>
      </c>
      <c r="X158" s="27">
        <f t="shared" si="62"/>
        <v>0</v>
      </c>
      <c r="Y158" s="27">
        <f t="shared" si="62"/>
        <v>0</v>
      </c>
      <c r="Z158" s="27">
        <f t="shared" si="62"/>
        <v>0</v>
      </c>
      <c r="AA158" s="27">
        <f t="shared" si="62"/>
        <v>0</v>
      </c>
    </row>
    <row r="159" spans="1:27" hidden="1" x14ac:dyDescent="0.3">
      <c r="A159" s="107"/>
      <c r="B159" s="107"/>
      <c r="C159" s="110"/>
      <c r="D159" s="110"/>
      <c r="E159" s="110"/>
      <c r="F159" s="110"/>
      <c r="G159" s="110"/>
      <c r="H159" s="110"/>
      <c r="I159" s="110"/>
      <c r="J159" s="110"/>
      <c r="K159" s="110"/>
      <c r="L159" s="110"/>
      <c r="M159" s="110"/>
      <c r="N159" s="110"/>
    </row>
    <row r="160" spans="1:27" ht="15" hidden="1" thickBot="1" x14ac:dyDescent="0.35">
      <c r="A160" s="107"/>
      <c r="B160" s="107"/>
      <c r="C160" s="110"/>
      <c r="D160" s="110"/>
      <c r="E160" s="110"/>
      <c r="F160" s="110"/>
      <c r="G160" s="110"/>
      <c r="H160" s="110"/>
      <c r="I160" s="110"/>
      <c r="J160" s="110"/>
      <c r="K160" s="110"/>
      <c r="L160" s="110"/>
      <c r="M160" s="110"/>
      <c r="N160" s="110"/>
    </row>
    <row r="161" spans="1:27" ht="16.2" hidden="1" thickBot="1" x14ac:dyDescent="0.35">
      <c r="A161" s="788" t="s">
        <v>133</v>
      </c>
      <c r="B161" s="293" t="s">
        <v>129</v>
      </c>
      <c r="C161" s="158">
        <f>C$4</f>
        <v>44197</v>
      </c>
      <c r="D161" s="158">
        <f t="shared" ref="D161:AA161" si="63">D$4</f>
        <v>44228</v>
      </c>
      <c r="E161" s="158">
        <f t="shared" si="63"/>
        <v>44256</v>
      </c>
      <c r="F161" s="158">
        <f t="shared" si="63"/>
        <v>44287</v>
      </c>
      <c r="G161" s="158">
        <f t="shared" si="63"/>
        <v>44317</v>
      </c>
      <c r="H161" s="158">
        <f t="shared" si="63"/>
        <v>44348</v>
      </c>
      <c r="I161" s="158">
        <f t="shared" si="63"/>
        <v>44378</v>
      </c>
      <c r="J161" s="158">
        <f t="shared" si="63"/>
        <v>44409</v>
      </c>
      <c r="K161" s="158">
        <f t="shared" si="63"/>
        <v>44440</v>
      </c>
      <c r="L161" s="158">
        <f t="shared" si="63"/>
        <v>44470</v>
      </c>
      <c r="M161" s="158">
        <f t="shared" si="63"/>
        <v>44501</v>
      </c>
      <c r="N161" s="158">
        <f t="shared" si="63"/>
        <v>44531</v>
      </c>
      <c r="O161" s="158">
        <f t="shared" si="63"/>
        <v>44562</v>
      </c>
      <c r="P161" s="158">
        <f t="shared" si="63"/>
        <v>44593</v>
      </c>
      <c r="Q161" s="158">
        <f t="shared" si="63"/>
        <v>44621</v>
      </c>
      <c r="R161" s="158">
        <f t="shared" si="63"/>
        <v>44652</v>
      </c>
      <c r="S161" s="158">
        <f t="shared" si="63"/>
        <v>44682</v>
      </c>
      <c r="T161" s="158">
        <f t="shared" si="63"/>
        <v>44713</v>
      </c>
      <c r="U161" s="158">
        <f t="shared" si="63"/>
        <v>44743</v>
      </c>
      <c r="V161" s="158">
        <f t="shared" si="63"/>
        <v>44774</v>
      </c>
      <c r="W161" s="158">
        <f t="shared" si="63"/>
        <v>44805</v>
      </c>
      <c r="X161" s="158">
        <f t="shared" si="63"/>
        <v>44835</v>
      </c>
      <c r="Y161" s="158">
        <f t="shared" si="63"/>
        <v>44866</v>
      </c>
      <c r="Z161" s="158">
        <f t="shared" si="63"/>
        <v>44896</v>
      </c>
      <c r="AA161" s="158">
        <f t="shared" si="63"/>
        <v>44927</v>
      </c>
    </row>
    <row r="162" spans="1:27" hidden="1" x14ac:dyDescent="0.3">
      <c r="A162" s="789"/>
      <c r="B162" s="266" t="s">
        <v>20</v>
      </c>
      <c r="C162" s="26">
        <f>IF(C23=0,0,((C5*0.5)-C41)*C78*C127*C$2)</f>
        <v>0</v>
      </c>
      <c r="D162" s="26">
        <f>IF(D23=0,0,((D5*0.5)+C23-D41)*D78*D127*D$2)</f>
        <v>0</v>
      </c>
      <c r="E162" s="26">
        <f t="shared" ref="E162:AA163" si="64">IF(E23=0,0,((E5*0.5)+D23-E41)*E78*E127*E$2)</f>
        <v>0</v>
      </c>
      <c r="F162" s="26">
        <f t="shared" si="64"/>
        <v>0</v>
      </c>
      <c r="G162" s="26">
        <f t="shared" si="64"/>
        <v>0</v>
      </c>
      <c r="H162" s="26">
        <f t="shared" si="64"/>
        <v>0</v>
      </c>
      <c r="I162" s="26">
        <f t="shared" si="64"/>
        <v>0</v>
      </c>
      <c r="J162" s="26">
        <f t="shared" si="64"/>
        <v>0</v>
      </c>
      <c r="K162" s="26">
        <f t="shared" si="64"/>
        <v>0</v>
      </c>
      <c r="L162" s="26">
        <f t="shared" si="64"/>
        <v>0</v>
      </c>
      <c r="M162" s="26">
        <f t="shared" si="64"/>
        <v>0</v>
      </c>
      <c r="N162" s="26">
        <f t="shared" si="64"/>
        <v>0</v>
      </c>
      <c r="O162" s="26">
        <f t="shared" si="64"/>
        <v>0</v>
      </c>
      <c r="P162" s="26">
        <f t="shared" si="64"/>
        <v>0</v>
      </c>
      <c r="Q162" s="26">
        <f t="shared" si="64"/>
        <v>0</v>
      </c>
      <c r="R162" s="26">
        <f t="shared" si="64"/>
        <v>0</v>
      </c>
      <c r="S162" s="26">
        <f t="shared" si="64"/>
        <v>0</v>
      </c>
      <c r="T162" s="26">
        <f t="shared" si="64"/>
        <v>0</v>
      </c>
      <c r="U162" s="26">
        <f t="shared" si="64"/>
        <v>0</v>
      </c>
      <c r="V162" s="26">
        <f t="shared" si="64"/>
        <v>0</v>
      </c>
      <c r="W162" s="26">
        <f t="shared" si="64"/>
        <v>0</v>
      </c>
      <c r="X162" s="26">
        <f t="shared" si="64"/>
        <v>0</v>
      </c>
      <c r="Y162" s="26">
        <f t="shared" si="64"/>
        <v>0</v>
      </c>
      <c r="Z162" s="26">
        <f t="shared" si="64"/>
        <v>0</v>
      </c>
      <c r="AA162" s="26">
        <f t="shared" si="64"/>
        <v>0</v>
      </c>
    </row>
    <row r="163" spans="1:27" hidden="1" x14ac:dyDescent="0.3">
      <c r="A163" s="789"/>
      <c r="B163" s="266" t="s">
        <v>0</v>
      </c>
      <c r="C163" s="26">
        <f t="shared" ref="C163:C174" si="65">IF(C24=0,0,((C6*0.5)-C42)*C79*C128*C$2)</f>
        <v>0</v>
      </c>
      <c r="D163" s="26">
        <f t="shared" ref="D163:S174" si="66">IF(D24=0,0,((D6*0.5)+C24-D42)*D79*D128*D$2)</f>
        <v>0</v>
      </c>
      <c r="E163" s="26">
        <f t="shared" si="66"/>
        <v>0</v>
      </c>
      <c r="F163" s="26">
        <f t="shared" si="66"/>
        <v>0</v>
      </c>
      <c r="G163" s="26">
        <f t="shared" si="66"/>
        <v>0</v>
      </c>
      <c r="H163" s="26">
        <f t="shared" si="66"/>
        <v>0</v>
      </c>
      <c r="I163" s="26">
        <f t="shared" si="66"/>
        <v>0</v>
      </c>
      <c r="J163" s="26">
        <f t="shared" si="66"/>
        <v>0</v>
      </c>
      <c r="K163" s="26">
        <f t="shared" si="66"/>
        <v>0</v>
      </c>
      <c r="L163" s="26">
        <f t="shared" si="66"/>
        <v>0</v>
      </c>
      <c r="M163" s="26">
        <f t="shared" si="66"/>
        <v>0</v>
      </c>
      <c r="N163" s="26">
        <f t="shared" si="66"/>
        <v>0</v>
      </c>
      <c r="O163" s="26">
        <f t="shared" si="66"/>
        <v>0</v>
      </c>
      <c r="P163" s="26">
        <f t="shared" si="66"/>
        <v>0</v>
      </c>
      <c r="Q163" s="26">
        <f t="shared" si="66"/>
        <v>0</v>
      </c>
      <c r="R163" s="26">
        <f t="shared" si="66"/>
        <v>0</v>
      </c>
      <c r="S163" s="26">
        <f t="shared" si="66"/>
        <v>0</v>
      </c>
      <c r="T163" s="26">
        <f t="shared" si="64"/>
        <v>0</v>
      </c>
      <c r="U163" s="26">
        <f t="shared" si="64"/>
        <v>0</v>
      </c>
      <c r="V163" s="26">
        <f t="shared" si="64"/>
        <v>0</v>
      </c>
      <c r="W163" s="26">
        <f t="shared" si="64"/>
        <v>0</v>
      </c>
      <c r="X163" s="26">
        <f t="shared" si="64"/>
        <v>0</v>
      </c>
      <c r="Y163" s="26">
        <f t="shared" si="64"/>
        <v>0</v>
      </c>
      <c r="Z163" s="26">
        <f t="shared" si="64"/>
        <v>0</v>
      </c>
      <c r="AA163" s="26">
        <f t="shared" si="64"/>
        <v>0</v>
      </c>
    </row>
    <row r="164" spans="1:27" hidden="1" x14ac:dyDescent="0.3">
      <c r="A164" s="789"/>
      <c r="B164" s="266" t="s">
        <v>21</v>
      </c>
      <c r="C164" s="26">
        <f t="shared" si="65"/>
        <v>0</v>
      </c>
      <c r="D164" s="26">
        <f t="shared" si="66"/>
        <v>0</v>
      </c>
      <c r="E164" s="26">
        <f t="shared" ref="E164:AA167" si="67">IF(E25=0,0,((E7*0.5)+D25-E43)*E80*E129*E$2)</f>
        <v>0</v>
      </c>
      <c r="F164" s="26">
        <f t="shared" si="67"/>
        <v>0</v>
      </c>
      <c r="G164" s="26">
        <f t="shared" si="67"/>
        <v>0</v>
      </c>
      <c r="H164" s="26">
        <f t="shared" si="67"/>
        <v>0</v>
      </c>
      <c r="I164" s="26">
        <f t="shared" si="67"/>
        <v>0</v>
      </c>
      <c r="J164" s="26">
        <f t="shared" si="67"/>
        <v>0</v>
      </c>
      <c r="K164" s="26">
        <f t="shared" si="67"/>
        <v>0</v>
      </c>
      <c r="L164" s="26">
        <f t="shared" si="67"/>
        <v>0</v>
      </c>
      <c r="M164" s="26">
        <f t="shared" si="67"/>
        <v>0</v>
      </c>
      <c r="N164" s="26">
        <f t="shared" si="67"/>
        <v>0</v>
      </c>
      <c r="O164" s="26">
        <f t="shared" si="67"/>
        <v>0</v>
      </c>
      <c r="P164" s="26">
        <f t="shared" si="67"/>
        <v>0</v>
      </c>
      <c r="Q164" s="26">
        <f t="shared" si="67"/>
        <v>0</v>
      </c>
      <c r="R164" s="26">
        <f t="shared" si="67"/>
        <v>0</v>
      </c>
      <c r="S164" s="26">
        <f t="shared" si="67"/>
        <v>0</v>
      </c>
      <c r="T164" s="26">
        <f t="shared" si="67"/>
        <v>0</v>
      </c>
      <c r="U164" s="26">
        <f t="shared" si="67"/>
        <v>0</v>
      </c>
      <c r="V164" s="26">
        <f t="shared" si="67"/>
        <v>0</v>
      </c>
      <c r="W164" s="26">
        <f t="shared" si="67"/>
        <v>0</v>
      </c>
      <c r="X164" s="26">
        <f t="shared" si="67"/>
        <v>0</v>
      </c>
      <c r="Y164" s="26">
        <f t="shared" si="67"/>
        <v>0</v>
      </c>
      <c r="Z164" s="26">
        <f t="shared" si="67"/>
        <v>0</v>
      </c>
      <c r="AA164" s="26">
        <f t="shared" si="67"/>
        <v>0</v>
      </c>
    </row>
    <row r="165" spans="1:27" hidden="1" x14ac:dyDescent="0.3">
      <c r="A165" s="789"/>
      <c r="B165" s="266" t="s">
        <v>1</v>
      </c>
      <c r="C165" s="26">
        <f t="shared" si="65"/>
        <v>0</v>
      </c>
      <c r="D165" s="26">
        <f t="shared" si="66"/>
        <v>0</v>
      </c>
      <c r="E165" s="26">
        <f t="shared" si="67"/>
        <v>0</v>
      </c>
      <c r="F165" s="26">
        <f t="shared" si="67"/>
        <v>0</v>
      </c>
      <c r="G165" s="26">
        <f t="shared" si="67"/>
        <v>0</v>
      </c>
      <c r="H165" s="26">
        <f t="shared" si="67"/>
        <v>0</v>
      </c>
      <c r="I165" s="26">
        <f t="shared" si="67"/>
        <v>0</v>
      </c>
      <c r="J165" s="26">
        <f t="shared" si="67"/>
        <v>0</v>
      </c>
      <c r="K165" s="26">
        <f t="shared" si="67"/>
        <v>0</v>
      </c>
      <c r="L165" s="26">
        <f t="shared" si="67"/>
        <v>0</v>
      </c>
      <c r="M165" s="26">
        <f t="shared" si="67"/>
        <v>0</v>
      </c>
      <c r="N165" s="26">
        <f t="shared" si="67"/>
        <v>0</v>
      </c>
      <c r="O165" s="26">
        <f t="shared" si="67"/>
        <v>0</v>
      </c>
      <c r="P165" s="26">
        <f t="shared" si="67"/>
        <v>0</v>
      </c>
      <c r="Q165" s="26">
        <f t="shared" si="67"/>
        <v>0</v>
      </c>
      <c r="R165" s="26">
        <f t="shared" si="67"/>
        <v>0</v>
      </c>
      <c r="S165" s="26">
        <f t="shared" si="67"/>
        <v>0</v>
      </c>
      <c r="T165" s="26">
        <f t="shared" si="67"/>
        <v>0</v>
      </c>
      <c r="U165" s="26">
        <f t="shared" si="67"/>
        <v>0</v>
      </c>
      <c r="V165" s="26">
        <f t="shared" si="67"/>
        <v>0</v>
      </c>
      <c r="W165" s="26">
        <f t="shared" si="67"/>
        <v>0</v>
      </c>
      <c r="X165" s="26">
        <f t="shared" si="67"/>
        <v>0</v>
      </c>
      <c r="Y165" s="26">
        <f t="shared" si="67"/>
        <v>0</v>
      </c>
      <c r="Z165" s="26">
        <f t="shared" si="67"/>
        <v>0</v>
      </c>
      <c r="AA165" s="26">
        <f t="shared" si="67"/>
        <v>0</v>
      </c>
    </row>
    <row r="166" spans="1:27" hidden="1" x14ac:dyDescent="0.3">
      <c r="A166" s="789"/>
      <c r="B166" s="266" t="s">
        <v>22</v>
      </c>
      <c r="C166" s="26">
        <f t="shared" si="65"/>
        <v>0</v>
      </c>
      <c r="D166" s="26">
        <f t="shared" si="66"/>
        <v>0</v>
      </c>
      <c r="E166" s="26">
        <f t="shared" si="67"/>
        <v>0</v>
      </c>
      <c r="F166" s="26">
        <f t="shared" si="67"/>
        <v>0</v>
      </c>
      <c r="G166" s="26">
        <f t="shared" si="67"/>
        <v>0</v>
      </c>
      <c r="H166" s="26">
        <f t="shared" si="67"/>
        <v>0</v>
      </c>
      <c r="I166" s="26">
        <f t="shared" si="67"/>
        <v>0</v>
      </c>
      <c r="J166" s="26">
        <f t="shared" si="67"/>
        <v>0</v>
      </c>
      <c r="K166" s="26">
        <f t="shared" si="67"/>
        <v>0</v>
      </c>
      <c r="L166" s="26">
        <f t="shared" si="67"/>
        <v>0</v>
      </c>
      <c r="M166" s="26">
        <f t="shared" si="67"/>
        <v>0</v>
      </c>
      <c r="N166" s="26">
        <f t="shared" si="67"/>
        <v>0</v>
      </c>
      <c r="O166" s="26">
        <f t="shared" si="67"/>
        <v>0</v>
      </c>
      <c r="P166" s="26">
        <f t="shared" si="67"/>
        <v>0</v>
      </c>
      <c r="Q166" s="26">
        <f t="shared" si="67"/>
        <v>0</v>
      </c>
      <c r="R166" s="26">
        <f t="shared" si="67"/>
        <v>0</v>
      </c>
      <c r="S166" s="26">
        <f t="shared" si="67"/>
        <v>0</v>
      </c>
      <c r="T166" s="26">
        <f t="shared" si="67"/>
        <v>0</v>
      </c>
      <c r="U166" s="26">
        <f t="shared" si="67"/>
        <v>0</v>
      </c>
      <c r="V166" s="26">
        <f t="shared" si="67"/>
        <v>0</v>
      </c>
      <c r="W166" s="26">
        <f t="shared" si="67"/>
        <v>0</v>
      </c>
      <c r="X166" s="26">
        <f t="shared" si="67"/>
        <v>0</v>
      </c>
      <c r="Y166" s="26">
        <f t="shared" si="67"/>
        <v>0</v>
      </c>
      <c r="Z166" s="26">
        <f t="shared" si="67"/>
        <v>0</v>
      </c>
      <c r="AA166" s="26">
        <f t="shared" si="67"/>
        <v>0</v>
      </c>
    </row>
    <row r="167" spans="1:27" hidden="1" x14ac:dyDescent="0.3">
      <c r="A167" s="789"/>
      <c r="B167" s="267" t="s">
        <v>9</v>
      </c>
      <c r="C167" s="26">
        <f t="shared" si="65"/>
        <v>0</v>
      </c>
      <c r="D167" s="26">
        <f t="shared" si="66"/>
        <v>0</v>
      </c>
      <c r="E167" s="26">
        <f t="shared" si="67"/>
        <v>0</v>
      </c>
      <c r="F167" s="26">
        <f t="shared" si="67"/>
        <v>0</v>
      </c>
      <c r="G167" s="26">
        <f t="shared" si="67"/>
        <v>0</v>
      </c>
      <c r="H167" s="26">
        <f t="shared" si="67"/>
        <v>0</v>
      </c>
      <c r="I167" s="26">
        <f t="shared" si="67"/>
        <v>0</v>
      </c>
      <c r="J167" s="26">
        <f t="shared" si="67"/>
        <v>0</v>
      </c>
      <c r="K167" s="26">
        <f t="shared" si="67"/>
        <v>0</v>
      </c>
      <c r="L167" s="26">
        <f t="shared" si="67"/>
        <v>0</v>
      </c>
      <c r="M167" s="26">
        <f t="shared" si="67"/>
        <v>0</v>
      </c>
      <c r="N167" s="26">
        <f t="shared" si="67"/>
        <v>0</v>
      </c>
      <c r="O167" s="26">
        <f t="shared" si="67"/>
        <v>0</v>
      </c>
      <c r="P167" s="26">
        <f t="shared" si="67"/>
        <v>0</v>
      </c>
      <c r="Q167" s="26">
        <f t="shared" si="67"/>
        <v>0</v>
      </c>
      <c r="R167" s="26">
        <f t="shared" si="67"/>
        <v>0</v>
      </c>
      <c r="S167" s="26">
        <f t="shared" si="67"/>
        <v>0</v>
      </c>
      <c r="T167" s="26">
        <f t="shared" si="67"/>
        <v>0</v>
      </c>
      <c r="U167" s="26">
        <f t="shared" si="67"/>
        <v>0</v>
      </c>
      <c r="V167" s="26">
        <f t="shared" si="67"/>
        <v>0</v>
      </c>
      <c r="W167" s="26">
        <f t="shared" si="67"/>
        <v>0</v>
      </c>
      <c r="X167" s="26">
        <f t="shared" si="67"/>
        <v>0</v>
      </c>
      <c r="Y167" s="26">
        <f t="shared" si="67"/>
        <v>0</v>
      </c>
      <c r="Z167" s="26">
        <f t="shared" si="67"/>
        <v>0</v>
      </c>
      <c r="AA167" s="26">
        <f t="shared" si="67"/>
        <v>0</v>
      </c>
    </row>
    <row r="168" spans="1:27" hidden="1" x14ac:dyDescent="0.3">
      <c r="A168" s="789"/>
      <c r="B168" s="267" t="s">
        <v>3</v>
      </c>
      <c r="C168" s="26">
        <f t="shared" si="65"/>
        <v>0</v>
      </c>
      <c r="D168" s="26">
        <f t="shared" si="66"/>
        <v>0</v>
      </c>
      <c r="E168" s="26">
        <f t="shared" ref="E168:AA171" si="68">IF(E29=0,0,((E11*0.5)+D29-E47)*E84*E133*E$2)</f>
        <v>0</v>
      </c>
      <c r="F168" s="26">
        <f t="shared" si="68"/>
        <v>0</v>
      </c>
      <c r="G168" s="26">
        <f t="shared" si="68"/>
        <v>0</v>
      </c>
      <c r="H168" s="26">
        <f t="shared" si="68"/>
        <v>0</v>
      </c>
      <c r="I168" s="26">
        <f t="shared" si="68"/>
        <v>0</v>
      </c>
      <c r="J168" s="26">
        <f t="shared" si="68"/>
        <v>0</v>
      </c>
      <c r="K168" s="26">
        <f t="shared" si="68"/>
        <v>0</v>
      </c>
      <c r="L168" s="26">
        <f t="shared" si="68"/>
        <v>0</v>
      </c>
      <c r="M168" s="26">
        <f t="shared" si="68"/>
        <v>0</v>
      </c>
      <c r="N168" s="26">
        <f t="shared" si="68"/>
        <v>0</v>
      </c>
      <c r="O168" s="26">
        <f t="shared" si="68"/>
        <v>0</v>
      </c>
      <c r="P168" s="26">
        <f t="shared" si="68"/>
        <v>0</v>
      </c>
      <c r="Q168" s="26">
        <f t="shared" si="68"/>
        <v>0</v>
      </c>
      <c r="R168" s="26">
        <f t="shared" si="68"/>
        <v>0</v>
      </c>
      <c r="S168" s="26">
        <f t="shared" si="68"/>
        <v>0</v>
      </c>
      <c r="T168" s="26">
        <f t="shared" si="68"/>
        <v>0</v>
      </c>
      <c r="U168" s="26">
        <f t="shared" si="68"/>
        <v>0</v>
      </c>
      <c r="V168" s="26">
        <f t="shared" si="68"/>
        <v>0</v>
      </c>
      <c r="W168" s="26">
        <f t="shared" si="68"/>
        <v>0</v>
      </c>
      <c r="X168" s="26">
        <f t="shared" si="68"/>
        <v>0</v>
      </c>
      <c r="Y168" s="26">
        <f t="shared" si="68"/>
        <v>0</v>
      </c>
      <c r="Z168" s="26">
        <f t="shared" si="68"/>
        <v>0</v>
      </c>
      <c r="AA168" s="26">
        <f t="shared" si="68"/>
        <v>0</v>
      </c>
    </row>
    <row r="169" spans="1:27" ht="15.75" hidden="1" customHeight="1" x14ac:dyDescent="0.3">
      <c r="A169" s="789"/>
      <c r="B169" s="267" t="s">
        <v>4</v>
      </c>
      <c r="C169" s="26">
        <f t="shared" si="65"/>
        <v>0</v>
      </c>
      <c r="D169" s="26">
        <f t="shared" si="66"/>
        <v>0</v>
      </c>
      <c r="E169" s="26">
        <f t="shared" si="68"/>
        <v>0</v>
      </c>
      <c r="F169" s="26">
        <f t="shared" si="68"/>
        <v>0</v>
      </c>
      <c r="G169" s="26">
        <f t="shared" si="68"/>
        <v>0</v>
      </c>
      <c r="H169" s="26">
        <f t="shared" si="68"/>
        <v>0</v>
      </c>
      <c r="I169" s="26">
        <f t="shared" si="68"/>
        <v>0</v>
      </c>
      <c r="J169" s="26">
        <f t="shared" si="68"/>
        <v>0</v>
      </c>
      <c r="K169" s="26">
        <f t="shared" si="68"/>
        <v>0</v>
      </c>
      <c r="L169" s="26">
        <f t="shared" si="68"/>
        <v>0</v>
      </c>
      <c r="M169" s="26">
        <f t="shared" si="68"/>
        <v>0</v>
      </c>
      <c r="N169" s="26">
        <f t="shared" si="68"/>
        <v>0</v>
      </c>
      <c r="O169" s="26">
        <f t="shared" si="68"/>
        <v>0</v>
      </c>
      <c r="P169" s="26">
        <f t="shared" si="68"/>
        <v>0</v>
      </c>
      <c r="Q169" s="26">
        <f t="shared" si="68"/>
        <v>0</v>
      </c>
      <c r="R169" s="26">
        <f t="shared" si="68"/>
        <v>0</v>
      </c>
      <c r="S169" s="26">
        <f t="shared" si="68"/>
        <v>0</v>
      </c>
      <c r="T169" s="26">
        <f t="shared" si="68"/>
        <v>0</v>
      </c>
      <c r="U169" s="26">
        <f t="shared" si="68"/>
        <v>0</v>
      </c>
      <c r="V169" s="26">
        <f t="shared" si="68"/>
        <v>0</v>
      </c>
      <c r="W169" s="26">
        <f t="shared" si="68"/>
        <v>0</v>
      </c>
      <c r="X169" s="26">
        <f t="shared" si="68"/>
        <v>0</v>
      </c>
      <c r="Y169" s="26">
        <f t="shared" si="68"/>
        <v>0</v>
      </c>
      <c r="Z169" s="26">
        <f t="shared" si="68"/>
        <v>0</v>
      </c>
      <c r="AA169" s="26">
        <f t="shared" si="68"/>
        <v>0</v>
      </c>
    </row>
    <row r="170" spans="1:27" hidden="1" x14ac:dyDescent="0.3">
      <c r="A170" s="789"/>
      <c r="B170" s="267" t="s">
        <v>5</v>
      </c>
      <c r="C170" s="26">
        <f t="shared" si="65"/>
        <v>0</v>
      </c>
      <c r="D170" s="26">
        <f t="shared" si="66"/>
        <v>0</v>
      </c>
      <c r="E170" s="26">
        <f t="shared" si="68"/>
        <v>0</v>
      </c>
      <c r="F170" s="26">
        <f t="shared" si="68"/>
        <v>0</v>
      </c>
      <c r="G170" s="26">
        <f t="shared" si="68"/>
        <v>0</v>
      </c>
      <c r="H170" s="26">
        <f t="shared" si="68"/>
        <v>0</v>
      </c>
      <c r="I170" s="26">
        <f t="shared" si="68"/>
        <v>0</v>
      </c>
      <c r="J170" s="26">
        <f t="shared" si="68"/>
        <v>0</v>
      </c>
      <c r="K170" s="26">
        <f t="shared" si="68"/>
        <v>0</v>
      </c>
      <c r="L170" s="26">
        <f t="shared" si="68"/>
        <v>0</v>
      </c>
      <c r="M170" s="26">
        <f t="shared" si="68"/>
        <v>0</v>
      </c>
      <c r="N170" s="26">
        <f t="shared" si="68"/>
        <v>0</v>
      </c>
      <c r="O170" s="26">
        <f t="shared" si="68"/>
        <v>0</v>
      </c>
      <c r="P170" s="26">
        <f t="shared" si="68"/>
        <v>0</v>
      </c>
      <c r="Q170" s="26">
        <f t="shared" si="68"/>
        <v>0</v>
      </c>
      <c r="R170" s="26">
        <f t="shared" si="68"/>
        <v>0</v>
      </c>
      <c r="S170" s="26">
        <f t="shared" si="68"/>
        <v>0</v>
      </c>
      <c r="T170" s="26">
        <f t="shared" si="68"/>
        <v>0</v>
      </c>
      <c r="U170" s="26">
        <f t="shared" si="68"/>
        <v>0</v>
      </c>
      <c r="V170" s="26">
        <f t="shared" si="68"/>
        <v>0</v>
      </c>
      <c r="W170" s="26">
        <f t="shared" si="68"/>
        <v>0</v>
      </c>
      <c r="X170" s="26">
        <f t="shared" si="68"/>
        <v>0</v>
      </c>
      <c r="Y170" s="26">
        <f t="shared" si="68"/>
        <v>0</v>
      </c>
      <c r="Z170" s="26">
        <f t="shared" si="68"/>
        <v>0</v>
      </c>
      <c r="AA170" s="26">
        <f t="shared" si="68"/>
        <v>0</v>
      </c>
    </row>
    <row r="171" spans="1:27" hidden="1" x14ac:dyDescent="0.3">
      <c r="A171" s="789"/>
      <c r="B171" s="267" t="s">
        <v>23</v>
      </c>
      <c r="C171" s="26">
        <f t="shared" si="65"/>
        <v>0</v>
      </c>
      <c r="D171" s="26">
        <f t="shared" si="66"/>
        <v>0</v>
      </c>
      <c r="E171" s="26">
        <f t="shared" si="68"/>
        <v>0</v>
      </c>
      <c r="F171" s="26">
        <f t="shared" si="68"/>
        <v>0</v>
      </c>
      <c r="G171" s="26">
        <f t="shared" si="68"/>
        <v>0</v>
      </c>
      <c r="H171" s="26">
        <f t="shared" si="68"/>
        <v>0</v>
      </c>
      <c r="I171" s="26">
        <f t="shared" si="68"/>
        <v>0</v>
      </c>
      <c r="J171" s="26">
        <f t="shared" si="68"/>
        <v>0</v>
      </c>
      <c r="K171" s="26">
        <f t="shared" si="68"/>
        <v>0</v>
      </c>
      <c r="L171" s="26">
        <f t="shared" si="68"/>
        <v>0</v>
      </c>
      <c r="M171" s="26">
        <f t="shared" si="68"/>
        <v>0</v>
      </c>
      <c r="N171" s="26">
        <f t="shared" si="68"/>
        <v>0</v>
      </c>
      <c r="O171" s="26">
        <f t="shared" si="68"/>
        <v>0</v>
      </c>
      <c r="P171" s="26">
        <f t="shared" si="68"/>
        <v>0</v>
      </c>
      <c r="Q171" s="26">
        <f t="shared" si="68"/>
        <v>0</v>
      </c>
      <c r="R171" s="26">
        <f t="shared" si="68"/>
        <v>0</v>
      </c>
      <c r="S171" s="26">
        <f t="shared" si="68"/>
        <v>0</v>
      </c>
      <c r="T171" s="26">
        <f t="shared" si="68"/>
        <v>0</v>
      </c>
      <c r="U171" s="26">
        <f t="shared" si="68"/>
        <v>0</v>
      </c>
      <c r="V171" s="26">
        <f t="shared" si="68"/>
        <v>0</v>
      </c>
      <c r="W171" s="26">
        <f t="shared" si="68"/>
        <v>0</v>
      </c>
      <c r="X171" s="26">
        <f t="shared" si="68"/>
        <v>0</v>
      </c>
      <c r="Y171" s="26">
        <f t="shared" si="68"/>
        <v>0</v>
      </c>
      <c r="Z171" s="26">
        <f t="shared" si="68"/>
        <v>0</v>
      </c>
      <c r="AA171" s="26">
        <f t="shared" si="68"/>
        <v>0</v>
      </c>
    </row>
    <row r="172" spans="1:27" hidden="1" x14ac:dyDescent="0.3">
      <c r="A172" s="789"/>
      <c r="B172" s="267" t="s">
        <v>24</v>
      </c>
      <c r="C172" s="26">
        <f t="shared" si="65"/>
        <v>0</v>
      </c>
      <c r="D172" s="26">
        <f t="shared" si="66"/>
        <v>0</v>
      </c>
      <c r="E172" s="26">
        <f t="shared" ref="E172:AA174" si="69">IF(E33=0,0,((E15*0.5)+D33-E51)*E88*E137*E$2)</f>
        <v>0</v>
      </c>
      <c r="F172" s="26">
        <f t="shared" si="69"/>
        <v>0</v>
      </c>
      <c r="G172" s="26">
        <f t="shared" si="69"/>
        <v>0</v>
      </c>
      <c r="H172" s="26">
        <f t="shared" si="69"/>
        <v>0</v>
      </c>
      <c r="I172" s="26">
        <f t="shared" si="69"/>
        <v>0</v>
      </c>
      <c r="J172" s="26">
        <f t="shared" si="69"/>
        <v>0</v>
      </c>
      <c r="K172" s="26">
        <f t="shared" si="69"/>
        <v>0</v>
      </c>
      <c r="L172" s="26">
        <f t="shared" si="69"/>
        <v>0</v>
      </c>
      <c r="M172" s="26">
        <f t="shared" si="69"/>
        <v>0</v>
      </c>
      <c r="N172" s="26">
        <f t="shared" si="69"/>
        <v>0</v>
      </c>
      <c r="O172" s="26">
        <f t="shared" si="69"/>
        <v>0</v>
      </c>
      <c r="P172" s="26">
        <f t="shared" si="69"/>
        <v>0</v>
      </c>
      <c r="Q172" s="26">
        <f t="shared" si="69"/>
        <v>0</v>
      </c>
      <c r="R172" s="26">
        <f t="shared" si="69"/>
        <v>0</v>
      </c>
      <c r="S172" s="26">
        <f t="shared" si="69"/>
        <v>0</v>
      </c>
      <c r="T172" s="26">
        <f t="shared" si="69"/>
        <v>0</v>
      </c>
      <c r="U172" s="26">
        <f t="shared" si="69"/>
        <v>0</v>
      </c>
      <c r="V172" s="26">
        <f t="shared" si="69"/>
        <v>0</v>
      </c>
      <c r="W172" s="26">
        <f t="shared" si="69"/>
        <v>0</v>
      </c>
      <c r="X172" s="26">
        <f t="shared" si="69"/>
        <v>0</v>
      </c>
      <c r="Y172" s="26">
        <f t="shared" si="69"/>
        <v>0</v>
      </c>
      <c r="Z172" s="26">
        <f t="shared" si="69"/>
        <v>0</v>
      </c>
      <c r="AA172" s="26">
        <f t="shared" si="69"/>
        <v>0</v>
      </c>
    </row>
    <row r="173" spans="1:27" ht="15.75" hidden="1" customHeight="1" x14ac:dyDescent="0.3">
      <c r="A173" s="789"/>
      <c r="B173" s="267" t="s">
        <v>7</v>
      </c>
      <c r="C173" s="26">
        <f t="shared" si="65"/>
        <v>0</v>
      </c>
      <c r="D173" s="26">
        <f t="shared" si="66"/>
        <v>0</v>
      </c>
      <c r="E173" s="26">
        <f t="shared" si="69"/>
        <v>0</v>
      </c>
      <c r="F173" s="26">
        <f t="shared" si="69"/>
        <v>0</v>
      </c>
      <c r="G173" s="26">
        <f t="shared" si="69"/>
        <v>0</v>
      </c>
      <c r="H173" s="26">
        <f t="shared" si="69"/>
        <v>0</v>
      </c>
      <c r="I173" s="26">
        <f t="shared" si="69"/>
        <v>0</v>
      </c>
      <c r="J173" s="26">
        <f t="shared" si="69"/>
        <v>0</v>
      </c>
      <c r="K173" s="26">
        <f t="shared" si="69"/>
        <v>0</v>
      </c>
      <c r="L173" s="26">
        <f t="shared" si="69"/>
        <v>0</v>
      </c>
      <c r="M173" s="26">
        <f t="shared" si="69"/>
        <v>0</v>
      </c>
      <c r="N173" s="26">
        <f t="shared" si="69"/>
        <v>0</v>
      </c>
      <c r="O173" s="26">
        <f t="shared" si="69"/>
        <v>0</v>
      </c>
      <c r="P173" s="26">
        <f t="shared" si="69"/>
        <v>0</v>
      </c>
      <c r="Q173" s="26">
        <f t="shared" si="69"/>
        <v>0</v>
      </c>
      <c r="R173" s="26">
        <f t="shared" si="69"/>
        <v>0</v>
      </c>
      <c r="S173" s="26">
        <f t="shared" si="69"/>
        <v>0</v>
      </c>
      <c r="T173" s="26">
        <f t="shared" si="69"/>
        <v>0</v>
      </c>
      <c r="U173" s="26">
        <f t="shared" si="69"/>
        <v>0</v>
      </c>
      <c r="V173" s="26">
        <f t="shared" si="69"/>
        <v>0</v>
      </c>
      <c r="W173" s="26">
        <f t="shared" si="69"/>
        <v>0</v>
      </c>
      <c r="X173" s="26">
        <f t="shared" si="69"/>
        <v>0</v>
      </c>
      <c r="Y173" s="26">
        <f t="shared" si="69"/>
        <v>0</v>
      </c>
      <c r="Z173" s="26">
        <f t="shared" si="69"/>
        <v>0</v>
      </c>
      <c r="AA173" s="26">
        <f t="shared" si="69"/>
        <v>0</v>
      </c>
    </row>
    <row r="174" spans="1:27" ht="15.75" hidden="1" customHeight="1" x14ac:dyDescent="0.3">
      <c r="A174" s="789"/>
      <c r="B174" s="267" t="s">
        <v>8</v>
      </c>
      <c r="C174" s="26">
        <f t="shared" si="65"/>
        <v>0</v>
      </c>
      <c r="D174" s="26">
        <f t="shared" si="66"/>
        <v>0</v>
      </c>
      <c r="E174" s="26">
        <f t="shared" si="69"/>
        <v>0</v>
      </c>
      <c r="F174" s="26">
        <f t="shared" si="69"/>
        <v>0</v>
      </c>
      <c r="G174" s="26">
        <f t="shared" si="69"/>
        <v>0</v>
      </c>
      <c r="H174" s="26">
        <f t="shared" si="69"/>
        <v>0</v>
      </c>
      <c r="I174" s="26">
        <f t="shared" si="69"/>
        <v>0</v>
      </c>
      <c r="J174" s="26">
        <f t="shared" si="69"/>
        <v>0</v>
      </c>
      <c r="K174" s="26">
        <f t="shared" si="69"/>
        <v>0</v>
      </c>
      <c r="L174" s="26">
        <f t="shared" si="69"/>
        <v>0</v>
      </c>
      <c r="M174" s="26">
        <f t="shared" si="69"/>
        <v>0</v>
      </c>
      <c r="N174" s="26">
        <f t="shared" si="69"/>
        <v>0</v>
      </c>
      <c r="O174" s="26">
        <f t="shared" si="69"/>
        <v>0</v>
      </c>
      <c r="P174" s="26">
        <f t="shared" si="69"/>
        <v>0</v>
      </c>
      <c r="Q174" s="26">
        <f t="shared" si="69"/>
        <v>0</v>
      </c>
      <c r="R174" s="26">
        <f t="shared" si="69"/>
        <v>0</v>
      </c>
      <c r="S174" s="26">
        <f t="shared" si="69"/>
        <v>0</v>
      </c>
      <c r="T174" s="26">
        <f t="shared" si="69"/>
        <v>0</v>
      </c>
      <c r="U174" s="26">
        <f t="shared" si="69"/>
        <v>0</v>
      </c>
      <c r="V174" s="26">
        <f t="shared" si="69"/>
        <v>0</v>
      </c>
      <c r="W174" s="26">
        <f t="shared" si="69"/>
        <v>0</v>
      </c>
      <c r="X174" s="26">
        <f t="shared" si="69"/>
        <v>0</v>
      </c>
      <c r="Y174" s="26">
        <f t="shared" si="69"/>
        <v>0</v>
      </c>
      <c r="Z174" s="26">
        <f t="shared" si="69"/>
        <v>0</v>
      </c>
      <c r="AA174" s="26">
        <f t="shared" si="69"/>
        <v>0</v>
      </c>
    </row>
    <row r="175" spans="1:27" ht="15.75" hidden="1" customHeight="1" x14ac:dyDescent="0.3">
      <c r="A175" s="789"/>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
      <c r="A176" s="789"/>
      <c r="B176" s="262" t="s">
        <v>26</v>
      </c>
      <c r="C176" s="26">
        <f>SUM(C162:C175)</f>
        <v>0</v>
      </c>
      <c r="D176" s="26">
        <f>SUM(D162:D175)</f>
        <v>0</v>
      </c>
      <c r="E176" s="26">
        <f t="shared" ref="E176:AA176" si="70">SUM(E162:E175)</f>
        <v>0</v>
      </c>
      <c r="F176" s="26">
        <f t="shared" si="70"/>
        <v>0</v>
      </c>
      <c r="G176" s="26">
        <f t="shared" si="70"/>
        <v>0</v>
      </c>
      <c r="H176" s="26">
        <f t="shared" si="70"/>
        <v>0</v>
      </c>
      <c r="I176" s="26">
        <f t="shared" si="70"/>
        <v>0</v>
      </c>
      <c r="J176" s="26">
        <f t="shared" si="70"/>
        <v>0</v>
      </c>
      <c r="K176" s="26">
        <f t="shared" si="70"/>
        <v>0</v>
      </c>
      <c r="L176" s="26">
        <f t="shared" si="70"/>
        <v>0</v>
      </c>
      <c r="M176" s="26">
        <f t="shared" si="70"/>
        <v>0</v>
      </c>
      <c r="N176" s="26">
        <f t="shared" si="70"/>
        <v>0</v>
      </c>
      <c r="O176" s="26">
        <f t="shared" si="70"/>
        <v>0</v>
      </c>
      <c r="P176" s="26">
        <f t="shared" si="70"/>
        <v>0</v>
      </c>
      <c r="Q176" s="26">
        <f t="shared" si="70"/>
        <v>0</v>
      </c>
      <c r="R176" s="26">
        <f t="shared" si="70"/>
        <v>0</v>
      </c>
      <c r="S176" s="26">
        <f t="shared" si="70"/>
        <v>0</v>
      </c>
      <c r="T176" s="26">
        <f t="shared" si="70"/>
        <v>0</v>
      </c>
      <c r="U176" s="26">
        <f t="shared" si="70"/>
        <v>0</v>
      </c>
      <c r="V176" s="26">
        <f t="shared" si="70"/>
        <v>0</v>
      </c>
      <c r="W176" s="26">
        <f t="shared" si="70"/>
        <v>0</v>
      </c>
      <c r="X176" s="26">
        <f t="shared" si="70"/>
        <v>0</v>
      </c>
      <c r="Y176" s="26">
        <f t="shared" si="70"/>
        <v>0</v>
      </c>
      <c r="Z176" s="26">
        <f t="shared" si="70"/>
        <v>0</v>
      </c>
      <c r="AA176" s="26">
        <f t="shared" si="70"/>
        <v>0</v>
      </c>
    </row>
    <row r="177" spans="1:27" ht="16.5" hidden="1" customHeight="1" thickBot="1" x14ac:dyDescent="0.35">
      <c r="A177" s="790"/>
      <c r="B177" s="150" t="s">
        <v>27</v>
      </c>
      <c r="C177" s="27">
        <f>C176</f>
        <v>0</v>
      </c>
      <c r="D177" s="27">
        <f>C177+D176</f>
        <v>0</v>
      </c>
      <c r="E177" s="27">
        <f t="shared" ref="E177:AA177" si="71">D177+E176</f>
        <v>0</v>
      </c>
      <c r="F177" s="27">
        <f t="shared" si="71"/>
        <v>0</v>
      </c>
      <c r="G177" s="27">
        <f t="shared" si="71"/>
        <v>0</v>
      </c>
      <c r="H177" s="27">
        <f t="shared" si="71"/>
        <v>0</v>
      </c>
      <c r="I177" s="27">
        <f t="shared" si="71"/>
        <v>0</v>
      </c>
      <c r="J177" s="27">
        <f t="shared" si="71"/>
        <v>0</v>
      </c>
      <c r="K177" s="27">
        <f t="shared" si="71"/>
        <v>0</v>
      </c>
      <c r="L177" s="27">
        <f t="shared" si="71"/>
        <v>0</v>
      </c>
      <c r="M177" s="27">
        <f t="shared" si="71"/>
        <v>0</v>
      </c>
      <c r="N177" s="27">
        <f t="shared" si="71"/>
        <v>0</v>
      </c>
      <c r="O177" s="27">
        <f t="shared" si="71"/>
        <v>0</v>
      </c>
      <c r="P177" s="27">
        <f t="shared" si="71"/>
        <v>0</v>
      </c>
      <c r="Q177" s="27">
        <f t="shared" si="71"/>
        <v>0</v>
      </c>
      <c r="R177" s="27">
        <f t="shared" si="71"/>
        <v>0</v>
      </c>
      <c r="S177" s="27">
        <f t="shared" si="71"/>
        <v>0</v>
      </c>
      <c r="T177" s="27">
        <f t="shared" si="71"/>
        <v>0</v>
      </c>
      <c r="U177" s="27">
        <f t="shared" si="71"/>
        <v>0</v>
      </c>
      <c r="V177" s="27">
        <f t="shared" si="71"/>
        <v>0</v>
      </c>
      <c r="W177" s="27">
        <f t="shared" si="71"/>
        <v>0</v>
      </c>
      <c r="X177" s="27">
        <f t="shared" si="71"/>
        <v>0</v>
      </c>
      <c r="Y177" s="27">
        <f t="shared" si="71"/>
        <v>0</v>
      </c>
      <c r="Z177" s="27">
        <f t="shared" si="71"/>
        <v>0</v>
      </c>
      <c r="AA177" s="27">
        <f t="shared" si="71"/>
        <v>0</v>
      </c>
    </row>
    <row r="178" spans="1:27" s="114" customFormat="1" hidden="1" x14ac:dyDescent="0.3">
      <c r="A178" s="107"/>
      <c r="B178" s="107" t="s">
        <v>134</v>
      </c>
      <c r="C178" s="113">
        <f>C157+C176</f>
        <v>0</v>
      </c>
      <c r="D178" s="113">
        <f t="shared" ref="D178:AA178" si="72">D157+D176</f>
        <v>0</v>
      </c>
      <c r="E178" s="113">
        <f t="shared" si="72"/>
        <v>0</v>
      </c>
      <c r="F178" s="113">
        <f t="shared" si="72"/>
        <v>0</v>
      </c>
      <c r="G178" s="113">
        <f t="shared" si="72"/>
        <v>0</v>
      </c>
      <c r="H178" s="113">
        <f t="shared" si="72"/>
        <v>0</v>
      </c>
      <c r="I178" s="113">
        <f t="shared" si="72"/>
        <v>0</v>
      </c>
      <c r="J178" s="113">
        <f t="shared" si="72"/>
        <v>0</v>
      </c>
      <c r="K178" s="113">
        <f t="shared" si="72"/>
        <v>0</v>
      </c>
      <c r="L178" s="113">
        <f t="shared" si="72"/>
        <v>0</v>
      </c>
      <c r="M178" s="113">
        <f t="shared" si="72"/>
        <v>0</v>
      </c>
      <c r="N178" s="113">
        <f t="shared" si="72"/>
        <v>0</v>
      </c>
      <c r="O178" s="113">
        <f t="shared" si="72"/>
        <v>0</v>
      </c>
      <c r="P178" s="113">
        <f t="shared" si="72"/>
        <v>0</v>
      </c>
      <c r="Q178" s="113">
        <f t="shared" si="72"/>
        <v>0</v>
      </c>
      <c r="R178" s="113">
        <f t="shared" si="72"/>
        <v>0</v>
      </c>
      <c r="S178" s="113">
        <f t="shared" si="72"/>
        <v>0</v>
      </c>
      <c r="T178" s="113">
        <f t="shared" si="72"/>
        <v>0</v>
      </c>
      <c r="U178" s="113">
        <f t="shared" si="72"/>
        <v>0</v>
      </c>
      <c r="V178" s="113">
        <f t="shared" si="72"/>
        <v>0</v>
      </c>
      <c r="W178" s="113">
        <f t="shared" si="72"/>
        <v>0</v>
      </c>
      <c r="X178" s="113">
        <f t="shared" si="72"/>
        <v>0</v>
      </c>
      <c r="Y178" s="113">
        <f t="shared" si="72"/>
        <v>0</v>
      </c>
      <c r="Z178" s="113">
        <f t="shared" si="72"/>
        <v>0</v>
      </c>
      <c r="AA178" s="113">
        <f t="shared" si="72"/>
        <v>0</v>
      </c>
    </row>
    <row r="179" spans="1:27" hidden="1" x14ac:dyDescent="0.3">
      <c r="A179" s="107"/>
      <c r="B179" s="107" t="s">
        <v>196</v>
      </c>
      <c r="C179" s="110">
        <f>C178-C73</f>
        <v>0</v>
      </c>
      <c r="D179" s="110">
        <f t="shared" ref="D179:AA179" si="73">D178-D73</f>
        <v>0</v>
      </c>
      <c r="E179" s="110">
        <f t="shared" si="73"/>
        <v>0</v>
      </c>
      <c r="F179" s="110">
        <f t="shared" si="73"/>
        <v>0</v>
      </c>
      <c r="G179" s="110">
        <f t="shared" si="73"/>
        <v>0</v>
      </c>
      <c r="H179" s="110">
        <f t="shared" si="73"/>
        <v>0</v>
      </c>
      <c r="I179" s="110">
        <f t="shared" si="73"/>
        <v>0</v>
      </c>
      <c r="J179" s="110">
        <f t="shared" si="73"/>
        <v>0</v>
      </c>
      <c r="K179" s="110">
        <f t="shared" si="73"/>
        <v>0</v>
      </c>
      <c r="L179" s="110">
        <f t="shared" si="73"/>
        <v>0</v>
      </c>
      <c r="M179" s="110">
        <f t="shared" si="73"/>
        <v>0</v>
      </c>
      <c r="N179" s="110">
        <f t="shared" si="73"/>
        <v>0</v>
      </c>
      <c r="O179" s="110">
        <f t="shared" si="73"/>
        <v>0</v>
      </c>
      <c r="P179" s="110">
        <f t="shared" si="73"/>
        <v>0</v>
      </c>
      <c r="Q179" s="110">
        <f t="shared" si="73"/>
        <v>0</v>
      </c>
      <c r="R179" s="110">
        <f t="shared" si="73"/>
        <v>0</v>
      </c>
      <c r="S179" s="110">
        <f t="shared" si="73"/>
        <v>0</v>
      </c>
      <c r="T179" s="110">
        <f t="shared" si="73"/>
        <v>0</v>
      </c>
      <c r="U179" s="110">
        <f t="shared" si="73"/>
        <v>0</v>
      </c>
      <c r="V179" s="110">
        <f t="shared" si="73"/>
        <v>0</v>
      </c>
      <c r="W179" s="110">
        <f t="shared" si="73"/>
        <v>0</v>
      </c>
      <c r="X179" s="110">
        <f t="shared" si="73"/>
        <v>0</v>
      </c>
      <c r="Y179" s="110">
        <f t="shared" si="73"/>
        <v>0</v>
      </c>
      <c r="Z179" s="110">
        <f t="shared" si="73"/>
        <v>0</v>
      </c>
      <c r="AA179" s="110">
        <f t="shared" si="73"/>
        <v>0</v>
      </c>
    </row>
    <row r="180" spans="1:27" ht="15" hidden="1" thickBot="1" x14ac:dyDescent="0.35">
      <c r="A180" s="107"/>
      <c r="B180" s="107"/>
      <c r="C180" s="110"/>
      <c r="D180" s="110"/>
      <c r="E180" s="110"/>
      <c r="F180" s="110"/>
      <c r="G180" s="110"/>
      <c r="H180" s="110"/>
      <c r="I180" s="110"/>
      <c r="J180" s="110"/>
      <c r="K180" s="110"/>
      <c r="L180" s="110"/>
      <c r="M180" s="110"/>
      <c r="N180" s="110"/>
    </row>
    <row r="181" spans="1:27" ht="15" hidden="1" thickBot="1" x14ac:dyDescent="0.35">
      <c r="A181" s="107"/>
      <c r="B181" s="287" t="s">
        <v>39</v>
      </c>
      <c r="C181" s="158">
        <f>C$4</f>
        <v>44197</v>
      </c>
      <c r="D181" s="158">
        <f t="shared" ref="D181:AA181" si="74">D$4</f>
        <v>44228</v>
      </c>
      <c r="E181" s="158">
        <f t="shared" si="74"/>
        <v>44256</v>
      </c>
      <c r="F181" s="158">
        <f t="shared" si="74"/>
        <v>44287</v>
      </c>
      <c r="G181" s="158">
        <f t="shared" si="74"/>
        <v>44317</v>
      </c>
      <c r="H181" s="158">
        <f t="shared" si="74"/>
        <v>44348</v>
      </c>
      <c r="I181" s="158">
        <f t="shared" si="74"/>
        <v>44378</v>
      </c>
      <c r="J181" s="158">
        <f t="shared" si="74"/>
        <v>44409</v>
      </c>
      <c r="K181" s="158">
        <f t="shared" si="74"/>
        <v>44440</v>
      </c>
      <c r="L181" s="158">
        <f t="shared" si="74"/>
        <v>44470</v>
      </c>
      <c r="M181" s="158">
        <f t="shared" si="74"/>
        <v>44501</v>
      </c>
      <c r="N181" s="158">
        <f t="shared" si="74"/>
        <v>44531</v>
      </c>
      <c r="O181" s="158">
        <f t="shared" si="74"/>
        <v>44562</v>
      </c>
      <c r="P181" s="158">
        <f t="shared" si="74"/>
        <v>44593</v>
      </c>
      <c r="Q181" s="158">
        <f t="shared" si="74"/>
        <v>44621</v>
      </c>
      <c r="R181" s="158">
        <f t="shared" si="74"/>
        <v>44652</v>
      </c>
      <c r="S181" s="158">
        <f t="shared" si="74"/>
        <v>44682</v>
      </c>
      <c r="T181" s="158">
        <f t="shared" si="74"/>
        <v>44713</v>
      </c>
      <c r="U181" s="158">
        <f t="shared" si="74"/>
        <v>44743</v>
      </c>
      <c r="V181" s="158">
        <f t="shared" si="74"/>
        <v>44774</v>
      </c>
      <c r="W181" s="158">
        <f t="shared" si="74"/>
        <v>44805</v>
      </c>
      <c r="X181" s="158">
        <f t="shared" si="74"/>
        <v>44835</v>
      </c>
      <c r="Y181" s="158">
        <f t="shared" si="74"/>
        <v>44866</v>
      </c>
      <c r="Z181" s="158">
        <f t="shared" si="74"/>
        <v>44896</v>
      </c>
      <c r="AA181" s="158">
        <f t="shared" si="74"/>
        <v>44927</v>
      </c>
    </row>
    <row r="182" spans="1:27" hidden="1" x14ac:dyDescent="0.3">
      <c r="A182" s="107"/>
      <c r="B182" s="278" t="s">
        <v>135</v>
      </c>
      <c r="C182" s="122">
        <f>C157*'YTD PROGRAM SUMMARY'!C43</f>
        <v>0</v>
      </c>
      <c r="D182" s="122">
        <f>D157*'YTD PROGRAM SUMMARY'!D43</f>
        <v>0</v>
      </c>
      <c r="E182" s="122">
        <f>E157*'YTD PROGRAM SUMMARY'!E43</f>
        <v>0</v>
      </c>
      <c r="F182" s="122">
        <f>F157*'YTD PROGRAM SUMMARY'!F43</f>
        <v>0</v>
      </c>
      <c r="G182" s="122">
        <f>G157*'YTD PROGRAM SUMMARY'!G43</f>
        <v>0</v>
      </c>
      <c r="H182" s="122">
        <f>H157*'YTD PROGRAM SUMMARY'!H43</f>
        <v>0</v>
      </c>
      <c r="I182" s="122">
        <f>I157*'YTD PROGRAM SUMMARY'!I43</f>
        <v>0</v>
      </c>
      <c r="J182" s="122">
        <f>J157*'YTD PROGRAM SUMMARY'!J43</f>
        <v>0</v>
      </c>
      <c r="K182" s="122">
        <f>K157*'YTD PROGRAM SUMMARY'!K43</f>
        <v>0</v>
      </c>
      <c r="L182" s="122">
        <f>L157*'YTD PROGRAM SUMMARY'!L43</f>
        <v>0</v>
      </c>
      <c r="M182" s="122">
        <f>M157*'YTD PROGRAM SUMMARY'!M43</f>
        <v>0</v>
      </c>
      <c r="N182" s="122">
        <f>N157*'YTD PROGRAM SUMMARY'!N43</f>
        <v>0</v>
      </c>
      <c r="O182" s="244">
        <f>O157*'YTD PROGRAM SUMMARY'!O43</f>
        <v>0</v>
      </c>
      <c r="P182" s="244">
        <f>P157*'YTD PROGRAM SUMMARY'!P43</f>
        <v>0</v>
      </c>
      <c r="Q182" s="244">
        <f>Q157*'YTD PROGRAM SUMMARY'!Q43</f>
        <v>0</v>
      </c>
      <c r="R182" s="244">
        <f>R157*'YTD PROGRAM SUMMARY'!R43</f>
        <v>0</v>
      </c>
      <c r="S182" s="244">
        <f>S157*'YTD PROGRAM SUMMARY'!S43</f>
        <v>0</v>
      </c>
      <c r="T182" s="244">
        <f>T157*'YTD PROGRAM SUMMARY'!T43</f>
        <v>0</v>
      </c>
      <c r="U182" s="244">
        <f>U157*'YTD PROGRAM SUMMARY'!U43</f>
        <v>0</v>
      </c>
      <c r="V182" s="244">
        <f>V157*'YTD PROGRAM SUMMARY'!V43</f>
        <v>0</v>
      </c>
      <c r="W182" s="244">
        <f>W157*'YTD PROGRAM SUMMARY'!W43</f>
        <v>0</v>
      </c>
      <c r="X182" s="244">
        <f>X157*'YTD PROGRAM SUMMARY'!X43</f>
        <v>0</v>
      </c>
      <c r="Y182" s="244">
        <f>Y157*'YTD PROGRAM SUMMARY'!Y43</f>
        <v>0</v>
      </c>
      <c r="Z182" s="244">
        <f>Z157*'YTD PROGRAM SUMMARY'!Z43</f>
        <v>0</v>
      </c>
      <c r="AA182" s="244">
        <f>AA157*'YTD PROGRAM SUMMARY'!AA43</f>
        <v>0</v>
      </c>
    </row>
    <row r="183" spans="1:27" ht="15" hidden="1" thickBot="1" x14ac:dyDescent="0.35">
      <c r="A183" s="107"/>
      <c r="B183" s="268" t="s">
        <v>136</v>
      </c>
      <c r="C183" s="115">
        <f>C176*'YTD PROGRAM SUMMARY'!C43</f>
        <v>0</v>
      </c>
      <c r="D183" s="115">
        <f>D176*'YTD PROGRAM SUMMARY'!D43</f>
        <v>0</v>
      </c>
      <c r="E183" s="115">
        <f>E176*'YTD PROGRAM SUMMARY'!E43</f>
        <v>0</v>
      </c>
      <c r="F183" s="115">
        <f>F176*'YTD PROGRAM SUMMARY'!F43</f>
        <v>0</v>
      </c>
      <c r="G183" s="115">
        <f>G176*'YTD PROGRAM SUMMARY'!G43</f>
        <v>0</v>
      </c>
      <c r="H183" s="115">
        <f>H176*'YTD PROGRAM SUMMARY'!H43</f>
        <v>0</v>
      </c>
      <c r="I183" s="115">
        <f>I176*'YTD PROGRAM SUMMARY'!I43</f>
        <v>0</v>
      </c>
      <c r="J183" s="115">
        <f>J176*'YTD PROGRAM SUMMARY'!J43</f>
        <v>0</v>
      </c>
      <c r="K183" s="115">
        <f>K176*'YTD PROGRAM SUMMARY'!K43</f>
        <v>0</v>
      </c>
      <c r="L183" s="115">
        <f>L176*'YTD PROGRAM SUMMARY'!L43</f>
        <v>0</v>
      </c>
      <c r="M183" s="115">
        <f>M176*'YTD PROGRAM SUMMARY'!M43</f>
        <v>0</v>
      </c>
      <c r="N183" s="115">
        <f>N176*'YTD PROGRAM SUMMARY'!N43</f>
        <v>0</v>
      </c>
      <c r="O183" s="238">
        <f>O176*'YTD PROGRAM SUMMARY'!O43</f>
        <v>0</v>
      </c>
      <c r="P183" s="238">
        <f>P176*'YTD PROGRAM SUMMARY'!P43</f>
        <v>0</v>
      </c>
      <c r="Q183" s="238">
        <f>Q176*'YTD PROGRAM SUMMARY'!Q43</f>
        <v>0</v>
      </c>
      <c r="R183" s="238">
        <f>R176*'YTD PROGRAM SUMMARY'!R43</f>
        <v>0</v>
      </c>
      <c r="S183" s="238">
        <f>S176*'YTD PROGRAM SUMMARY'!S43</f>
        <v>0</v>
      </c>
      <c r="T183" s="238">
        <f>T176*'YTD PROGRAM SUMMARY'!T43</f>
        <v>0</v>
      </c>
      <c r="U183" s="238">
        <f>U176*'YTD PROGRAM SUMMARY'!U43</f>
        <v>0</v>
      </c>
      <c r="V183" s="238">
        <f>V176*'YTD PROGRAM SUMMARY'!V43</f>
        <v>0</v>
      </c>
      <c r="W183" s="238">
        <f>W176*'YTD PROGRAM SUMMARY'!W43</f>
        <v>0</v>
      </c>
      <c r="X183" s="238">
        <f>X176*'YTD PROGRAM SUMMARY'!X43</f>
        <v>0</v>
      </c>
      <c r="Y183" s="238">
        <f>Y176*'YTD PROGRAM SUMMARY'!Y43</f>
        <v>0</v>
      </c>
      <c r="Z183" s="238">
        <f>Z176*'YTD PROGRAM SUMMARY'!Z43</f>
        <v>0</v>
      </c>
      <c r="AA183" s="238">
        <f>AA176*'YTD PROGRAM SUMMARY'!AA43</f>
        <v>0</v>
      </c>
    </row>
    <row r="184" spans="1:27" hidden="1" x14ac:dyDescent="0.3">
      <c r="A184" s="107"/>
      <c r="B184" s="278" t="s">
        <v>137</v>
      </c>
      <c r="C184" s="116">
        <f>IFERROR(C182/C73,0)</f>
        <v>0</v>
      </c>
      <c r="D184" s="116">
        <f t="shared" ref="D184:AA184" si="75">IFERROR(D182/D73,0)</f>
        <v>0</v>
      </c>
      <c r="E184" s="116">
        <f t="shared" si="75"/>
        <v>0</v>
      </c>
      <c r="F184" s="116">
        <f t="shared" si="75"/>
        <v>0</v>
      </c>
      <c r="G184" s="116">
        <f t="shared" si="75"/>
        <v>0</v>
      </c>
      <c r="H184" s="116">
        <f t="shared" si="75"/>
        <v>0</v>
      </c>
      <c r="I184" s="116">
        <f t="shared" si="75"/>
        <v>0</v>
      </c>
      <c r="J184" s="116">
        <f t="shared" si="75"/>
        <v>0</v>
      </c>
      <c r="K184" s="116">
        <f t="shared" si="75"/>
        <v>0</v>
      </c>
      <c r="L184" s="116">
        <f t="shared" si="75"/>
        <v>0</v>
      </c>
      <c r="M184" s="116">
        <f t="shared" si="75"/>
        <v>0</v>
      </c>
      <c r="N184" s="116">
        <f t="shared" si="75"/>
        <v>0</v>
      </c>
      <c r="O184" s="239">
        <f t="shared" si="75"/>
        <v>0</v>
      </c>
      <c r="P184" s="239">
        <f t="shared" si="75"/>
        <v>0</v>
      </c>
      <c r="Q184" s="239">
        <f t="shared" si="75"/>
        <v>0</v>
      </c>
      <c r="R184" s="239">
        <f t="shared" si="75"/>
        <v>0</v>
      </c>
      <c r="S184" s="239">
        <f t="shared" si="75"/>
        <v>0</v>
      </c>
      <c r="T184" s="239">
        <f t="shared" si="75"/>
        <v>0</v>
      </c>
      <c r="U184" s="239">
        <f t="shared" si="75"/>
        <v>0</v>
      </c>
      <c r="V184" s="239">
        <f t="shared" si="75"/>
        <v>0</v>
      </c>
      <c r="W184" s="239">
        <f t="shared" si="75"/>
        <v>0</v>
      </c>
      <c r="X184" s="239">
        <f t="shared" si="75"/>
        <v>0</v>
      </c>
      <c r="Y184" s="239">
        <f t="shared" si="75"/>
        <v>0</v>
      </c>
      <c r="Z184" s="239">
        <f t="shared" si="75"/>
        <v>0</v>
      </c>
      <c r="AA184" s="239">
        <f t="shared" si="75"/>
        <v>0</v>
      </c>
    </row>
    <row r="185" spans="1:27" ht="15" hidden="1" thickBot="1" x14ac:dyDescent="0.35">
      <c r="A185" s="107"/>
      <c r="B185" s="268" t="s">
        <v>138</v>
      </c>
      <c r="C185" s="117">
        <f>IFERROR(C183/C73,0)</f>
        <v>0</v>
      </c>
      <c r="D185" s="117">
        <f t="shared" ref="D185:AA185" si="76">IFERROR(D183/D73,0)</f>
        <v>0</v>
      </c>
      <c r="E185" s="117">
        <f t="shared" si="76"/>
        <v>0</v>
      </c>
      <c r="F185" s="117">
        <f t="shared" si="76"/>
        <v>0</v>
      </c>
      <c r="G185" s="117">
        <f t="shared" si="76"/>
        <v>0</v>
      </c>
      <c r="H185" s="117">
        <f t="shared" si="76"/>
        <v>0</v>
      </c>
      <c r="I185" s="117">
        <f t="shared" si="76"/>
        <v>0</v>
      </c>
      <c r="J185" s="117">
        <f t="shared" si="76"/>
        <v>0</v>
      </c>
      <c r="K185" s="117">
        <f t="shared" si="76"/>
        <v>0</v>
      </c>
      <c r="L185" s="117">
        <f t="shared" si="76"/>
        <v>0</v>
      </c>
      <c r="M185" s="117">
        <f t="shared" si="76"/>
        <v>0</v>
      </c>
      <c r="N185" s="117">
        <f t="shared" si="76"/>
        <v>0</v>
      </c>
      <c r="O185" s="240">
        <f t="shared" si="76"/>
        <v>0</v>
      </c>
      <c r="P185" s="240">
        <f t="shared" si="76"/>
        <v>0</v>
      </c>
      <c r="Q185" s="240">
        <f t="shared" si="76"/>
        <v>0</v>
      </c>
      <c r="R185" s="240">
        <f t="shared" si="76"/>
        <v>0</v>
      </c>
      <c r="S185" s="240">
        <f t="shared" si="76"/>
        <v>0</v>
      </c>
      <c r="T185" s="240">
        <f t="shared" si="76"/>
        <v>0</v>
      </c>
      <c r="U185" s="240">
        <f t="shared" si="76"/>
        <v>0</v>
      </c>
      <c r="V185" s="240">
        <f t="shared" si="76"/>
        <v>0</v>
      </c>
      <c r="W185" s="240">
        <f t="shared" si="76"/>
        <v>0</v>
      </c>
      <c r="X185" s="240">
        <f t="shared" si="76"/>
        <v>0</v>
      </c>
      <c r="Y185" s="240">
        <f t="shared" si="76"/>
        <v>0</v>
      </c>
      <c r="Z185" s="240">
        <f t="shared" si="76"/>
        <v>0</v>
      </c>
      <c r="AA185" s="240">
        <f t="shared" si="76"/>
        <v>0</v>
      </c>
    </row>
    <row r="186" spans="1:27" ht="15" hidden="1" thickBot="1" x14ac:dyDescent="0.35">
      <c r="A186" s="107"/>
      <c r="B186" s="288" t="s">
        <v>139</v>
      </c>
      <c r="C186" s="119">
        <f>C184+C185</f>
        <v>0</v>
      </c>
      <c r="D186" s="119">
        <f t="shared" ref="D186:AA186" si="77">D184+D185</f>
        <v>0</v>
      </c>
      <c r="E186" s="120">
        <f t="shared" si="77"/>
        <v>0</v>
      </c>
      <c r="F186" s="120">
        <f t="shared" si="77"/>
        <v>0</v>
      </c>
      <c r="G186" s="120">
        <f t="shared" si="77"/>
        <v>0</v>
      </c>
      <c r="H186" s="120">
        <f t="shared" si="77"/>
        <v>0</v>
      </c>
      <c r="I186" s="120">
        <f t="shared" si="77"/>
        <v>0</v>
      </c>
      <c r="J186" s="120">
        <f t="shared" si="77"/>
        <v>0</v>
      </c>
      <c r="K186" s="120">
        <f t="shared" si="77"/>
        <v>0</v>
      </c>
      <c r="L186" s="120">
        <f t="shared" si="77"/>
        <v>0</v>
      </c>
      <c r="M186" s="121">
        <f t="shared" si="77"/>
        <v>0</v>
      </c>
      <c r="N186" s="131">
        <f t="shared" si="77"/>
        <v>0</v>
      </c>
      <c r="O186" s="241">
        <f t="shared" si="77"/>
        <v>0</v>
      </c>
      <c r="P186" s="241">
        <f t="shared" si="77"/>
        <v>0</v>
      </c>
      <c r="Q186" s="242">
        <f t="shared" si="77"/>
        <v>0</v>
      </c>
      <c r="R186" s="242">
        <f t="shared" si="77"/>
        <v>0</v>
      </c>
      <c r="S186" s="242">
        <f t="shared" si="77"/>
        <v>0</v>
      </c>
      <c r="T186" s="242">
        <f t="shared" si="77"/>
        <v>0</v>
      </c>
      <c r="U186" s="242">
        <f t="shared" si="77"/>
        <v>0</v>
      </c>
      <c r="V186" s="242">
        <f t="shared" si="77"/>
        <v>0</v>
      </c>
      <c r="W186" s="242">
        <f t="shared" si="77"/>
        <v>0</v>
      </c>
      <c r="X186" s="242">
        <f t="shared" si="77"/>
        <v>0</v>
      </c>
      <c r="Y186" s="256">
        <f t="shared" si="77"/>
        <v>0</v>
      </c>
      <c r="Z186" s="256">
        <f t="shared" si="77"/>
        <v>0</v>
      </c>
      <c r="AA186" s="241">
        <f t="shared" si="77"/>
        <v>0</v>
      </c>
    </row>
    <row r="187" spans="1:27" ht="15" hidden="1" thickBot="1" x14ac:dyDescent="0.35">
      <c r="A187" s="107"/>
      <c r="B187" s="107"/>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c r="AA187" s="110"/>
    </row>
    <row r="188" spans="1:27" ht="15" hidden="1" thickBot="1" x14ac:dyDescent="0.35">
      <c r="A188" s="107"/>
      <c r="B188" s="287" t="s">
        <v>37</v>
      </c>
      <c r="C188" s="158">
        <f>C$4</f>
        <v>44197</v>
      </c>
      <c r="D188" s="158">
        <f t="shared" ref="D188:AA188" si="78">D$4</f>
        <v>44228</v>
      </c>
      <c r="E188" s="158">
        <f t="shared" si="78"/>
        <v>44256</v>
      </c>
      <c r="F188" s="158">
        <f t="shared" si="78"/>
        <v>44287</v>
      </c>
      <c r="G188" s="158">
        <f t="shared" si="78"/>
        <v>44317</v>
      </c>
      <c r="H188" s="158">
        <f t="shared" si="78"/>
        <v>44348</v>
      </c>
      <c r="I188" s="158">
        <f t="shared" si="78"/>
        <v>44378</v>
      </c>
      <c r="J188" s="158">
        <f t="shared" si="78"/>
        <v>44409</v>
      </c>
      <c r="K188" s="158">
        <f t="shared" si="78"/>
        <v>44440</v>
      </c>
      <c r="L188" s="158">
        <f t="shared" si="78"/>
        <v>44470</v>
      </c>
      <c r="M188" s="158">
        <f t="shared" si="78"/>
        <v>44501</v>
      </c>
      <c r="N188" s="158">
        <f t="shared" si="78"/>
        <v>44531</v>
      </c>
      <c r="O188" s="158">
        <f t="shared" si="78"/>
        <v>44562</v>
      </c>
      <c r="P188" s="158">
        <f t="shared" si="78"/>
        <v>44593</v>
      </c>
      <c r="Q188" s="158">
        <f t="shared" si="78"/>
        <v>44621</v>
      </c>
      <c r="R188" s="158">
        <f t="shared" si="78"/>
        <v>44652</v>
      </c>
      <c r="S188" s="158">
        <f t="shared" si="78"/>
        <v>44682</v>
      </c>
      <c r="T188" s="158">
        <f t="shared" si="78"/>
        <v>44713</v>
      </c>
      <c r="U188" s="158">
        <f t="shared" si="78"/>
        <v>44743</v>
      </c>
      <c r="V188" s="158">
        <f t="shared" si="78"/>
        <v>44774</v>
      </c>
      <c r="W188" s="158">
        <f t="shared" si="78"/>
        <v>44805</v>
      </c>
      <c r="X188" s="158">
        <f t="shared" si="78"/>
        <v>44835</v>
      </c>
      <c r="Y188" s="158">
        <f t="shared" si="78"/>
        <v>44866</v>
      </c>
      <c r="Z188" s="158">
        <f t="shared" si="78"/>
        <v>44896</v>
      </c>
      <c r="AA188" s="158">
        <f t="shared" si="78"/>
        <v>44927</v>
      </c>
    </row>
    <row r="189" spans="1:27" hidden="1" x14ac:dyDescent="0.3">
      <c r="A189" s="107"/>
      <c r="B189" s="278" t="s">
        <v>140</v>
      </c>
      <c r="C189" s="122">
        <f>C157*'YTD PROGRAM SUMMARY'!C44</f>
        <v>0</v>
      </c>
      <c r="D189" s="122">
        <f>D157*'YTD PROGRAM SUMMARY'!D44</f>
        <v>0</v>
      </c>
      <c r="E189" s="122">
        <f>E157*'YTD PROGRAM SUMMARY'!E44</f>
        <v>0</v>
      </c>
      <c r="F189" s="122">
        <f>F157*'YTD PROGRAM SUMMARY'!F44</f>
        <v>0</v>
      </c>
      <c r="G189" s="122">
        <f>G157*'YTD PROGRAM SUMMARY'!G44</f>
        <v>0</v>
      </c>
      <c r="H189" s="122">
        <f>H157*'YTD PROGRAM SUMMARY'!H44</f>
        <v>0</v>
      </c>
      <c r="I189" s="122">
        <f>I157*'YTD PROGRAM SUMMARY'!I44</f>
        <v>0</v>
      </c>
      <c r="J189" s="122">
        <f>J157*'YTD PROGRAM SUMMARY'!J44</f>
        <v>0</v>
      </c>
      <c r="K189" s="122">
        <f>K157*'YTD PROGRAM SUMMARY'!K44</f>
        <v>0</v>
      </c>
      <c r="L189" s="122">
        <f>L157*'YTD PROGRAM SUMMARY'!L44</f>
        <v>0</v>
      </c>
      <c r="M189" s="122">
        <f>M157*'YTD PROGRAM SUMMARY'!M44</f>
        <v>0</v>
      </c>
      <c r="N189" s="122">
        <f>N157*'YTD PROGRAM SUMMARY'!N44</f>
        <v>0</v>
      </c>
      <c r="O189" s="244">
        <f>O157*'YTD PROGRAM SUMMARY'!O44</f>
        <v>0</v>
      </c>
      <c r="P189" s="244">
        <f>P157*'YTD PROGRAM SUMMARY'!P44</f>
        <v>0</v>
      </c>
      <c r="Q189" s="244">
        <f>Q157*'YTD PROGRAM SUMMARY'!Q44</f>
        <v>0</v>
      </c>
      <c r="R189" s="244">
        <f>R157*'YTD PROGRAM SUMMARY'!R44</f>
        <v>0</v>
      </c>
      <c r="S189" s="244">
        <f>S157*'YTD PROGRAM SUMMARY'!S44</f>
        <v>0</v>
      </c>
      <c r="T189" s="244">
        <f>T157*'YTD PROGRAM SUMMARY'!T44</f>
        <v>0</v>
      </c>
      <c r="U189" s="244">
        <f>U157*'YTD PROGRAM SUMMARY'!U44</f>
        <v>0</v>
      </c>
      <c r="V189" s="244">
        <f>V157*'YTD PROGRAM SUMMARY'!V44</f>
        <v>0</v>
      </c>
      <c r="W189" s="244">
        <f>W157*'YTD PROGRAM SUMMARY'!W44</f>
        <v>0</v>
      </c>
      <c r="X189" s="244">
        <f>X157*'YTD PROGRAM SUMMARY'!X44</f>
        <v>0</v>
      </c>
      <c r="Y189" s="244">
        <f>Y157*'YTD PROGRAM SUMMARY'!Y44</f>
        <v>0</v>
      </c>
      <c r="Z189" s="244">
        <f>Z157*'YTD PROGRAM SUMMARY'!Z44</f>
        <v>0</v>
      </c>
      <c r="AA189" s="244">
        <f>AA157*'YTD PROGRAM SUMMARY'!AA44</f>
        <v>0</v>
      </c>
    </row>
    <row r="190" spans="1:27" ht="15" hidden="1" thickBot="1" x14ac:dyDescent="0.35">
      <c r="A190" s="107"/>
      <c r="B190" s="268" t="s">
        <v>141</v>
      </c>
      <c r="C190" s="115">
        <f>C176*'YTD PROGRAM SUMMARY'!C44</f>
        <v>0</v>
      </c>
      <c r="D190" s="115">
        <f>D176*'YTD PROGRAM SUMMARY'!D44</f>
        <v>0</v>
      </c>
      <c r="E190" s="115">
        <f>E176*'YTD PROGRAM SUMMARY'!E44</f>
        <v>0</v>
      </c>
      <c r="F190" s="115">
        <f>F176*'YTD PROGRAM SUMMARY'!F44</f>
        <v>0</v>
      </c>
      <c r="G190" s="115">
        <f>G176*'YTD PROGRAM SUMMARY'!G44</f>
        <v>0</v>
      </c>
      <c r="H190" s="115">
        <f>H176*'YTD PROGRAM SUMMARY'!H44</f>
        <v>0</v>
      </c>
      <c r="I190" s="115">
        <f>I176*'YTD PROGRAM SUMMARY'!I44</f>
        <v>0</v>
      </c>
      <c r="J190" s="115">
        <f>J176*'YTD PROGRAM SUMMARY'!J44</f>
        <v>0</v>
      </c>
      <c r="K190" s="115">
        <f>K176*'YTD PROGRAM SUMMARY'!K44</f>
        <v>0</v>
      </c>
      <c r="L190" s="115">
        <f>L176*'YTD PROGRAM SUMMARY'!L44</f>
        <v>0</v>
      </c>
      <c r="M190" s="115">
        <f>M176*'YTD PROGRAM SUMMARY'!M44</f>
        <v>0</v>
      </c>
      <c r="N190" s="115">
        <f>N176*'YTD PROGRAM SUMMARY'!N44</f>
        <v>0</v>
      </c>
      <c r="O190" s="238">
        <f>O176*'YTD PROGRAM SUMMARY'!O44</f>
        <v>0</v>
      </c>
      <c r="P190" s="238">
        <f>P176*'YTD PROGRAM SUMMARY'!P44</f>
        <v>0</v>
      </c>
      <c r="Q190" s="238">
        <f>Q176*'YTD PROGRAM SUMMARY'!Q44</f>
        <v>0</v>
      </c>
      <c r="R190" s="238">
        <f>R176*'YTD PROGRAM SUMMARY'!R44</f>
        <v>0</v>
      </c>
      <c r="S190" s="238">
        <f>S176*'YTD PROGRAM SUMMARY'!S44</f>
        <v>0</v>
      </c>
      <c r="T190" s="238">
        <f>T176*'YTD PROGRAM SUMMARY'!T44</f>
        <v>0</v>
      </c>
      <c r="U190" s="238">
        <f>U176*'YTD PROGRAM SUMMARY'!U44</f>
        <v>0</v>
      </c>
      <c r="V190" s="238">
        <f>V176*'YTD PROGRAM SUMMARY'!V44</f>
        <v>0</v>
      </c>
      <c r="W190" s="238">
        <f>W176*'YTD PROGRAM SUMMARY'!W44</f>
        <v>0</v>
      </c>
      <c r="X190" s="238">
        <f>X176*'YTD PROGRAM SUMMARY'!X44</f>
        <v>0</v>
      </c>
      <c r="Y190" s="238">
        <f>Y176*'YTD PROGRAM SUMMARY'!Y44</f>
        <v>0</v>
      </c>
      <c r="Z190" s="238">
        <f>Z176*'YTD PROGRAM SUMMARY'!Z44</f>
        <v>0</v>
      </c>
      <c r="AA190" s="238">
        <f>AA176*'YTD PROGRAM SUMMARY'!AA44</f>
        <v>0</v>
      </c>
    </row>
    <row r="191" spans="1:27" hidden="1" x14ac:dyDescent="0.3">
      <c r="A191" s="107"/>
      <c r="B191" s="278" t="s">
        <v>142</v>
      </c>
      <c r="C191" s="116">
        <f t="shared" ref="C191" si="79">IFERROR(C189/C73,0)</f>
        <v>0</v>
      </c>
      <c r="D191" s="116">
        <f t="shared" ref="D191:AA191" si="80">IFERROR(D189/D73,0)</f>
        <v>0</v>
      </c>
      <c r="E191" s="116">
        <f t="shared" si="80"/>
        <v>0</v>
      </c>
      <c r="F191" s="116">
        <f t="shared" si="80"/>
        <v>0</v>
      </c>
      <c r="G191" s="116">
        <f t="shared" si="80"/>
        <v>0</v>
      </c>
      <c r="H191" s="116">
        <f t="shared" si="80"/>
        <v>0</v>
      </c>
      <c r="I191" s="116">
        <f t="shared" si="80"/>
        <v>0</v>
      </c>
      <c r="J191" s="116">
        <f t="shared" si="80"/>
        <v>0</v>
      </c>
      <c r="K191" s="116">
        <f t="shared" si="80"/>
        <v>0</v>
      </c>
      <c r="L191" s="116">
        <f t="shared" si="80"/>
        <v>0</v>
      </c>
      <c r="M191" s="116">
        <f t="shared" si="80"/>
        <v>0</v>
      </c>
      <c r="N191" s="116">
        <f t="shared" si="80"/>
        <v>0</v>
      </c>
      <c r="O191" s="239">
        <f t="shared" si="80"/>
        <v>0</v>
      </c>
      <c r="P191" s="239">
        <f t="shared" si="80"/>
        <v>0</v>
      </c>
      <c r="Q191" s="239">
        <f t="shared" si="80"/>
        <v>0</v>
      </c>
      <c r="R191" s="239">
        <f t="shared" si="80"/>
        <v>0</v>
      </c>
      <c r="S191" s="239">
        <f t="shared" si="80"/>
        <v>0</v>
      </c>
      <c r="T191" s="239">
        <f t="shared" si="80"/>
        <v>0</v>
      </c>
      <c r="U191" s="239">
        <f t="shared" si="80"/>
        <v>0</v>
      </c>
      <c r="V191" s="239">
        <f t="shared" si="80"/>
        <v>0</v>
      </c>
      <c r="W191" s="239">
        <f t="shared" si="80"/>
        <v>0</v>
      </c>
      <c r="X191" s="239">
        <f t="shared" si="80"/>
        <v>0</v>
      </c>
      <c r="Y191" s="239">
        <f t="shared" si="80"/>
        <v>0</v>
      </c>
      <c r="Z191" s="239">
        <f t="shared" si="80"/>
        <v>0</v>
      </c>
      <c r="AA191" s="239">
        <f t="shared" si="80"/>
        <v>0</v>
      </c>
    </row>
    <row r="192" spans="1:27" ht="15" hidden="1" thickBot="1" x14ac:dyDescent="0.35">
      <c r="A192" s="107"/>
      <c r="B192" s="268" t="s">
        <v>143</v>
      </c>
      <c r="C192" s="117">
        <f>IFERROR(C190/C73,0)</f>
        <v>0</v>
      </c>
      <c r="D192" s="117">
        <f t="shared" ref="D192:AA192" si="81">IFERROR(D190/D73,0)</f>
        <v>0</v>
      </c>
      <c r="E192" s="117">
        <f t="shared" si="81"/>
        <v>0</v>
      </c>
      <c r="F192" s="117">
        <f t="shared" si="81"/>
        <v>0</v>
      </c>
      <c r="G192" s="117">
        <f t="shared" si="81"/>
        <v>0</v>
      </c>
      <c r="H192" s="117">
        <f t="shared" si="81"/>
        <v>0</v>
      </c>
      <c r="I192" s="117">
        <f t="shared" si="81"/>
        <v>0</v>
      </c>
      <c r="J192" s="117">
        <f t="shared" si="81"/>
        <v>0</v>
      </c>
      <c r="K192" s="117">
        <f t="shared" si="81"/>
        <v>0</v>
      </c>
      <c r="L192" s="117">
        <f t="shared" si="81"/>
        <v>0</v>
      </c>
      <c r="M192" s="117">
        <f t="shared" si="81"/>
        <v>0</v>
      </c>
      <c r="N192" s="117">
        <f t="shared" si="81"/>
        <v>0</v>
      </c>
      <c r="O192" s="240">
        <f t="shared" si="81"/>
        <v>0</v>
      </c>
      <c r="P192" s="240">
        <f t="shared" si="81"/>
        <v>0</v>
      </c>
      <c r="Q192" s="240">
        <f t="shared" si="81"/>
        <v>0</v>
      </c>
      <c r="R192" s="240">
        <f t="shared" si="81"/>
        <v>0</v>
      </c>
      <c r="S192" s="240">
        <f t="shared" si="81"/>
        <v>0</v>
      </c>
      <c r="T192" s="240">
        <f t="shared" si="81"/>
        <v>0</v>
      </c>
      <c r="U192" s="240">
        <f t="shared" si="81"/>
        <v>0</v>
      </c>
      <c r="V192" s="240">
        <f t="shared" si="81"/>
        <v>0</v>
      </c>
      <c r="W192" s="240">
        <f t="shared" si="81"/>
        <v>0</v>
      </c>
      <c r="X192" s="240">
        <f t="shared" si="81"/>
        <v>0</v>
      </c>
      <c r="Y192" s="240">
        <f t="shared" si="81"/>
        <v>0</v>
      </c>
      <c r="Z192" s="240">
        <f t="shared" si="81"/>
        <v>0</v>
      </c>
      <c r="AA192" s="240">
        <f t="shared" si="81"/>
        <v>0</v>
      </c>
    </row>
    <row r="193" spans="1:27" ht="15" hidden="1" thickBot="1" x14ac:dyDescent="0.35">
      <c r="A193" s="107"/>
      <c r="B193" s="288" t="s">
        <v>144</v>
      </c>
      <c r="C193" s="119">
        <f>C191+C192</f>
        <v>0</v>
      </c>
      <c r="D193" s="119">
        <f t="shared" ref="D193:AA193" si="82">D191+D192</f>
        <v>0</v>
      </c>
      <c r="E193" s="120">
        <f t="shared" si="82"/>
        <v>0</v>
      </c>
      <c r="F193" s="120">
        <f t="shared" si="82"/>
        <v>0</v>
      </c>
      <c r="G193" s="120">
        <f t="shared" si="82"/>
        <v>0</v>
      </c>
      <c r="H193" s="120">
        <f t="shared" si="82"/>
        <v>0</v>
      </c>
      <c r="I193" s="120">
        <f t="shared" si="82"/>
        <v>0</v>
      </c>
      <c r="J193" s="120">
        <f t="shared" si="82"/>
        <v>0</v>
      </c>
      <c r="K193" s="120">
        <f t="shared" si="82"/>
        <v>0</v>
      </c>
      <c r="L193" s="120">
        <f t="shared" si="82"/>
        <v>0</v>
      </c>
      <c r="M193" s="121">
        <f t="shared" si="82"/>
        <v>0</v>
      </c>
      <c r="N193" s="131">
        <f t="shared" si="82"/>
        <v>0</v>
      </c>
      <c r="O193" s="241">
        <f t="shared" si="82"/>
        <v>0</v>
      </c>
      <c r="P193" s="241">
        <f t="shared" si="82"/>
        <v>0</v>
      </c>
      <c r="Q193" s="242">
        <f t="shared" si="82"/>
        <v>0</v>
      </c>
      <c r="R193" s="242">
        <f t="shared" si="82"/>
        <v>0</v>
      </c>
      <c r="S193" s="242">
        <f t="shared" si="82"/>
        <v>0</v>
      </c>
      <c r="T193" s="242">
        <f t="shared" si="82"/>
        <v>0</v>
      </c>
      <c r="U193" s="242">
        <f t="shared" si="82"/>
        <v>0</v>
      </c>
      <c r="V193" s="242">
        <f t="shared" si="82"/>
        <v>0</v>
      </c>
      <c r="W193" s="242">
        <f t="shared" si="82"/>
        <v>0</v>
      </c>
      <c r="X193" s="242">
        <f t="shared" si="82"/>
        <v>0</v>
      </c>
      <c r="Y193" s="256">
        <f t="shared" si="82"/>
        <v>0</v>
      </c>
      <c r="Z193" s="256">
        <f t="shared" si="82"/>
        <v>0</v>
      </c>
      <c r="AA193" s="241">
        <f t="shared" si="82"/>
        <v>0</v>
      </c>
    </row>
    <row r="194" spans="1:27" hidden="1" x14ac:dyDescent="0.3">
      <c r="A194" s="107"/>
      <c r="B194" s="107" t="s">
        <v>145</v>
      </c>
      <c r="C194" s="123">
        <f>C186+C193</f>
        <v>0</v>
      </c>
      <c r="D194" s="123">
        <f t="shared" ref="D194:AA194" si="83">D186+D193</f>
        <v>0</v>
      </c>
      <c r="E194" s="123">
        <f t="shared" si="83"/>
        <v>0</v>
      </c>
      <c r="F194" s="123">
        <f t="shared" si="83"/>
        <v>0</v>
      </c>
      <c r="G194" s="123">
        <f t="shared" si="83"/>
        <v>0</v>
      </c>
      <c r="H194" s="123">
        <f t="shared" si="83"/>
        <v>0</v>
      </c>
      <c r="I194" s="123">
        <f t="shared" si="83"/>
        <v>0</v>
      </c>
      <c r="J194" s="123">
        <f t="shared" si="83"/>
        <v>0</v>
      </c>
      <c r="K194" s="123">
        <f t="shared" si="83"/>
        <v>0</v>
      </c>
      <c r="L194" s="123">
        <f t="shared" si="83"/>
        <v>0</v>
      </c>
      <c r="M194" s="123">
        <f t="shared" si="83"/>
        <v>0</v>
      </c>
      <c r="N194" s="123">
        <f t="shared" si="83"/>
        <v>0</v>
      </c>
      <c r="O194" s="245">
        <f t="shared" si="83"/>
        <v>0</v>
      </c>
      <c r="P194" s="245">
        <f t="shared" si="83"/>
        <v>0</v>
      </c>
      <c r="Q194" s="245">
        <f t="shared" si="83"/>
        <v>0</v>
      </c>
      <c r="R194" s="245">
        <f t="shared" si="83"/>
        <v>0</v>
      </c>
      <c r="S194" s="245">
        <f t="shared" si="83"/>
        <v>0</v>
      </c>
      <c r="T194" s="245">
        <f t="shared" si="83"/>
        <v>0</v>
      </c>
      <c r="U194" s="245">
        <f t="shared" si="83"/>
        <v>0</v>
      </c>
      <c r="V194" s="245">
        <f t="shared" si="83"/>
        <v>0</v>
      </c>
      <c r="W194" s="245">
        <f t="shared" si="83"/>
        <v>0</v>
      </c>
      <c r="X194" s="245">
        <f t="shared" si="83"/>
        <v>0</v>
      </c>
      <c r="Y194" s="245">
        <f t="shared" si="83"/>
        <v>0</v>
      </c>
      <c r="Z194" s="245">
        <f t="shared" si="83"/>
        <v>0</v>
      </c>
      <c r="AA194" s="245">
        <f t="shared" si="83"/>
        <v>0</v>
      </c>
    </row>
    <row r="195" spans="1:27" hidden="1" x14ac:dyDescent="0.3">
      <c r="A195" s="107"/>
      <c r="B195" s="107"/>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row>
    <row r="196" spans="1:27" hidden="1" x14ac:dyDescent="0.3">
      <c r="A196" s="107"/>
      <c r="B196" s="107" t="s">
        <v>146</v>
      </c>
      <c r="C196" s="125">
        <f t="shared" ref="C196" si="84">SUM(C182:C183)</f>
        <v>0</v>
      </c>
      <c r="D196" s="125">
        <f t="shared" ref="D196:AA196" si="85">SUM(D182:D183)</f>
        <v>0</v>
      </c>
      <c r="E196" s="125">
        <f t="shared" si="85"/>
        <v>0</v>
      </c>
      <c r="F196" s="125">
        <f t="shared" si="85"/>
        <v>0</v>
      </c>
      <c r="G196" s="125">
        <f t="shared" si="85"/>
        <v>0</v>
      </c>
      <c r="H196" s="125">
        <f t="shared" si="85"/>
        <v>0</v>
      </c>
      <c r="I196" s="125">
        <f t="shared" si="85"/>
        <v>0</v>
      </c>
      <c r="J196" s="125">
        <f t="shared" si="85"/>
        <v>0</v>
      </c>
      <c r="K196" s="125">
        <f t="shared" si="85"/>
        <v>0</v>
      </c>
      <c r="L196" s="125">
        <f t="shared" si="85"/>
        <v>0</v>
      </c>
      <c r="M196" s="126">
        <f t="shared" si="85"/>
        <v>0</v>
      </c>
      <c r="N196" s="126">
        <f t="shared" si="85"/>
        <v>0</v>
      </c>
      <c r="O196" s="251">
        <f t="shared" si="85"/>
        <v>0</v>
      </c>
      <c r="P196" s="251">
        <f t="shared" si="85"/>
        <v>0</v>
      </c>
      <c r="Q196" s="252">
        <f t="shared" si="85"/>
        <v>0</v>
      </c>
      <c r="R196" s="252">
        <f t="shared" si="85"/>
        <v>0</v>
      </c>
      <c r="S196" s="252">
        <f t="shared" si="85"/>
        <v>0</v>
      </c>
      <c r="T196" s="252">
        <f t="shared" si="85"/>
        <v>0</v>
      </c>
      <c r="U196" s="252">
        <f t="shared" si="85"/>
        <v>0</v>
      </c>
      <c r="V196" s="252">
        <f t="shared" si="85"/>
        <v>0</v>
      </c>
      <c r="W196" s="252">
        <f t="shared" si="85"/>
        <v>0</v>
      </c>
      <c r="X196" s="252">
        <f t="shared" si="85"/>
        <v>0</v>
      </c>
      <c r="Y196" s="253">
        <f t="shared" si="85"/>
        <v>0</v>
      </c>
      <c r="Z196" s="253">
        <f t="shared" si="85"/>
        <v>0</v>
      </c>
      <c r="AA196" s="251">
        <f t="shared" si="85"/>
        <v>0</v>
      </c>
    </row>
    <row r="197" spans="1:27" hidden="1" x14ac:dyDescent="0.3">
      <c r="A197" s="107"/>
      <c r="B197" s="107" t="s">
        <v>147</v>
      </c>
      <c r="C197" s="125">
        <f t="shared" ref="C197" si="86">SUM(C189:C190)</f>
        <v>0</v>
      </c>
      <c r="D197" s="125">
        <f t="shared" ref="D197:AA197" si="87">SUM(D189:D190)</f>
        <v>0</v>
      </c>
      <c r="E197" s="125">
        <f t="shared" si="87"/>
        <v>0</v>
      </c>
      <c r="F197" s="125">
        <f t="shared" si="87"/>
        <v>0</v>
      </c>
      <c r="G197" s="125">
        <f t="shared" si="87"/>
        <v>0</v>
      </c>
      <c r="H197" s="125">
        <f t="shared" si="87"/>
        <v>0</v>
      </c>
      <c r="I197" s="125">
        <f t="shared" si="87"/>
        <v>0</v>
      </c>
      <c r="J197" s="125">
        <f t="shared" si="87"/>
        <v>0</v>
      </c>
      <c r="K197" s="125">
        <f t="shared" si="87"/>
        <v>0</v>
      </c>
      <c r="L197" s="125">
        <f t="shared" si="87"/>
        <v>0</v>
      </c>
      <c r="M197" s="126">
        <f t="shared" si="87"/>
        <v>0</v>
      </c>
      <c r="N197" s="126">
        <f t="shared" si="87"/>
        <v>0</v>
      </c>
      <c r="O197" s="251">
        <f t="shared" si="87"/>
        <v>0</v>
      </c>
      <c r="P197" s="251">
        <f t="shared" si="87"/>
        <v>0</v>
      </c>
      <c r="Q197" s="252">
        <f t="shared" si="87"/>
        <v>0</v>
      </c>
      <c r="R197" s="252">
        <f t="shared" si="87"/>
        <v>0</v>
      </c>
      <c r="S197" s="252">
        <f t="shared" si="87"/>
        <v>0</v>
      </c>
      <c r="T197" s="252">
        <f t="shared" si="87"/>
        <v>0</v>
      </c>
      <c r="U197" s="252">
        <f t="shared" si="87"/>
        <v>0</v>
      </c>
      <c r="V197" s="252">
        <f t="shared" si="87"/>
        <v>0</v>
      </c>
      <c r="W197" s="252">
        <f t="shared" si="87"/>
        <v>0</v>
      </c>
      <c r="X197" s="252">
        <f t="shared" si="87"/>
        <v>0</v>
      </c>
      <c r="Y197" s="253">
        <f t="shared" si="87"/>
        <v>0</v>
      </c>
      <c r="Z197" s="253">
        <f t="shared" si="87"/>
        <v>0</v>
      </c>
      <c r="AA197" s="251">
        <f t="shared" si="87"/>
        <v>0</v>
      </c>
    </row>
    <row r="198" spans="1:27" hidden="1" x14ac:dyDescent="0.3">
      <c r="A198" s="107"/>
      <c r="B198" s="107" t="s">
        <v>134</v>
      </c>
      <c r="C198" s="127">
        <f t="shared" ref="C198" si="88">SUM(C196:C197)</f>
        <v>0</v>
      </c>
      <c r="D198" s="127">
        <f t="shared" ref="D198:AA198" si="89">SUM(D196:D197)</f>
        <v>0</v>
      </c>
      <c r="E198" s="127">
        <f t="shared" si="89"/>
        <v>0</v>
      </c>
      <c r="F198" s="127">
        <f t="shared" si="89"/>
        <v>0</v>
      </c>
      <c r="G198" s="127">
        <f t="shared" si="89"/>
        <v>0</v>
      </c>
      <c r="H198" s="127">
        <f t="shared" si="89"/>
        <v>0</v>
      </c>
      <c r="I198" s="127">
        <f t="shared" si="89"/>
        <v>0</v>
      </c>
      <c r="J198" s="127">
        <f t="shared" si="89"/>
        <v>0</v>
      </c>
      <c r="K198" s="127">
        <f t="shared" si="89"/>
        <v>0</v>
      </c>
      <c r="L198" s="127">
        <f t="shared" si="89"/>
        <v>0</v>
      </c>
      <c r="M198" s="128">
        <f t="shared" si="89"/>
        <v>0</v>
      </c>
      <c r="N198" s="128">
        <f t="shared" si="89"/>
        <v>0</v>
      </c>
      <c r="O198" s="254">
        <f t="shared" si="89"/>
        <v>0</v>
      </c>
      <c r="P198" s="254">
        <f t="shared" si="89"/>
        <v>0</v>
      </c>
      <c r="Q198" s="254">
        <f t="shared" si="89"/>
        <v>0</v>
      </c>
      <c r="R198" s="254">
        <f t="shared" si="89"/>
        <v>0</v>
      </c>
      <c r="S198" s="254">
        <f t="shared" si="89"/>
        <v>0</v>
      </c>
      <c r="T198" s="254">
        <f t="shared" si="89"/>
        <v>0</v>
      </c>
      <c r="U198" s="254">
        <f t="shared" si="89"/>
        <v>0</v>
      </c>
      <c r="V198" s="254">
        <f t="shared" si="89"/>
        <v>0</v>
      </c>
      <c r="W198" s="254">
        <f t="shared" si="89"/>
        <v>0</v>
      </c>
      <c r="X198" s="254">
        <f t="shared" si="89"/>
        <v>0</v>
      </c>
      <c r="Y198" s="255">
        <f t="shared" si="89"/>
        <v>0</v>
      </c>
      <c r="Z198" s="255">
        <f t="shared" si="89"/>
        <v>0</v>
      </c>
      <c r="AA198" s="254">
        <f t="shared" si="89"/>
        <v>0</v>
      </c>
    </row>
    <row r="199" spans="1:27" hidden="1" x14ac:dyDescent="0.3"/>
    <row r="219" spans="3:27" s="349" customFormat="1" x14ac:dyDescent="0.3">
      <c r="C219" s="360"/>
      <c r="D219" s="360"/>
      <c r="E219" s="360"/>
      <c r="F219" s="360"/>
      <c r="G219" s="360"/>
      <c r="H219" s="360"/>
      <c r="I219" s="360"/>
      <c r="J219" s="360"/>
      <c r="K219" s="360"/>
      <c r="L219" s="360"/>
      <c r="M219" s="360"/>
      <c r="N219" s="360"/>
      <c r="O219" s="360"/>
      <c r="P219" s="360"/>
      <c r="Q219" s="360"/>
      <c r="R219" s="360"/>
      <c r="S219" s="360"/>
      <c r="T219" s="360"/>
      <c r="U219" s="360"/>
      <c r="V219" s="360"/>
      <c r="W219" s="360"/>
      <c r="X219" s="360"/>
      <c r="Y219" s="360"/>
      <c r="Z219" s="360"/>
      <c r="AA219" s="360"/>
    </row>
    <row r="220" spans="3:27" s="349" customFormat="1" x14ac:dyDescent="0.3">
      <c r="C220" s="360"/>
      <c r="D220" s="360"/>
      <c r="E220" s="360"/>
      <c r="F220" s="360"/>
      <c r="G220" s="360"/>
      <c r="H220" s="360"/>
      <c r="I220" s="360"/>
      <c r="J220" s="360"/>
      <c r="K220" s="360"/>
      <c r="L220" s="360"/>
      <c r="M220" s="360"/>
      <c r="N220" s="360"/>
      <c r="O220" s="360"/>
      <c r="P220" s="360"/>
      <c r="Q220" s="360"/>
      <c r="R220" s="360"/>
      <c r="S220" s="360"/>
      <c r="T220" s="360"/>
      <c r="U220" s="360"/>
      <c r="V220" s="360"/>
      <c r="W220" s="360"/>
      <c r="X220" s="360"/>
      <c r="Y220" s="360"/>
      <c r="Z220" s="360"/>
      <c r="AA220" s="360"/>
    </row>
    <row r="221" spans="3:27" s="349" customFormat="1" x14ac:dyDescent="0.3">
      <c r="C221" s="360"/>
      <c r="D221" s="360"/>
      <c r="E221" s="360"/>
      <c r="F221" s="360"/>
      <c r="G221" s="360"/>
      <c r="H221" s="360"/>
      <c r="I221" s="360"/>
      <c r="J221" s="360"/>
      <c r="K221" s="360"/>
      <c r="L221" s="360"/>
      <c r="M221" s="360"/>
      <c r="N221" s="360"/>
      <c r="O221" s="360"/>
      <c r="P221" s="360"/>
      <c r="Q221" s="360"/>
      <c r="R221" s="360"/>
      <c r="S221" s="360"/>
      <c r="T221" s="360"/>
      <c r="U221" s="360"/>
      <c r="V221" s="360"/>
      <c r="W221" s="360"/>
      <c r="X221" s="360"/>
      <c r="Y221" s="360"/>
      <c r="Z221" s="360"/>
      <c r="AA221" s="360"/>
    </row>
    <row r="222" spans="3:27" s="349" customFormat="1" x14ac:dyDescent="0.3">
      <c r="C222" s="360"/>
      <c r="D222" s="360"/>
      <c r="E222" s="360"/>
      <c r="F222" s="360"/>
      <c r="G222" s="360"/>
      <c r="H222" s="360"/>
      <c r="I222" s="360"/>
      <c r="J222" s="360"/>
      <c r="K222" s="360"/>
      <c r="L222" s="360"/>
      <c r="M222" s="360"/>
      <c r="N222" s="360"/>
      <c r="O222" s="360"/>
      <c r="P222" s="360"/>
      <c r="Q222" s="360"/>
      <c r="R222" s="360"/>
      <c r="S222" s="360"/>
      <c r="T222" s="360"/>
      <c r="U222" s="360"/>
      <c r="V222" s="360"/>
      <c r="W222" s="360"/>
      <c r="X222" s="360"/>
      <c r="Y222" s="360"/>
      <c r="Z222" s="360"/>
      <c r="AA222" s="360"/>
    </row>
    <row r="223" spans="3:27" s="349" customFormat="1" x14ac:dyDescent="0.3">
      <c r="C223" s="360"/>
      <c r="D223" s="360"/>
      <c r="E223" s="360"/>
      <c r="F223" s="360"/>
      <c r="G223" s="360"/>
      <c r="H223" s="360"/>
      <c r="I223" s="360"/>
      <c r="J223" s="360"/>
      <c r="K223" s="360"/>
      <c r="L223" s="360"/>
      <c r="M223" s="360"/>
      <c r="N223" s="360"/>
      <c r="O223" s="360"/>
      <c r="P223" s="360"/>
      <c r="Q223" s="360"/>
      <c r="R223" s="360"/>
      <c r="S223" s="360"/>
      <c r="T223" s="360"/>
      <c r="U223" s="360"/>
      <c r="V223" s="360"/>
      <c r="W223" s="360"/>
      <c r="X223" s="360"/>
      <c r="Y223" s="360"/>
      <c r="Z223" s="360"/>
      <c r="AA223" s="360"/>
    </row>
    <row r="224" spans="3:27" s="349" customFormat="1" x14ac:dyDescent="0.3">
      <c r="C224" s="360"/>
      <c r="D224" s="360"/>
      <c r="E224" s="360"/>
      <c r="F224" s="360"/>
      <c r="G224" s="360"/>
      <c r="H224" s="360"/>
      <c r="I224" s="360"/>
      <c r="J224" s="360"/>
      <c r="K224" s="360"/>
      <c r="L224" s="360"/>
      <c r="M224" s="360"/>
      <c r="N224" s="360"/>
      <c r="O224" s="360"/>
      <c r="P224" s="360"/>
      <c r="Q224" s="360"/>
      <c r="R224" s="360"/>
      <c r="S224" s="360"/>
      <c r="T224" s="360"/>
      <c r="U224" s="360"/>
      <c r="V224" s="360"/>
      <c r="W224" s="360"/>
      <c r="X224" s="360"/>
      <c r="Y224" s="360"/>
      <c r="Z224" s="360"/>
      <c r="AA224" s="360"/>
    </row>
    <row r="225" spans="3:27" s="349" customFormat="1" x14ac:dyDescent="0.3">
      <c r="C225" s="360"/>
      <c r="D225" s="360"/>
      <c r="E225" s="360"/>
      <c r="F225" s="360"/>
      <c r="G225" s="360"/>
      <c r="H225" s="360"/>
      <c r="I225" s="360"/>
      <c r="J225" s="360"/>
      <c r="K225" s="360"/>
      <c r="L225" s="360"/>
      <c r="M225" s="360"/>
      <c r="N225" s="360"/>
      <c r="O225" s="360"/>
      <c r="P225" s="360"/>
      <c r="Q225" s="360"/>
      <c r="R225" s="360"/>
      <c r="S225" s="360"/>
      <c r="T225" s="360"/>
      <c r="U225" s="360"/>
      <c r="V225" s="360"/>
      <c r="W225" s="360"/>
      <c r="X225" s="360"/>
      <c r="Y225" s="360"/>
      <c r="Z225" s="360"/>
      <c r="AA225" s="360"/>
    </row>
    <row r="226" spans="3:27" s="349" customFormat="1" x14ac:dyDescent="0.3">
      <c r="C226" s="360"/>
      <c r="D226" s="360"/>
      <c r="E226" s="360"/>
      <c r="F226" s="360"/>
      <c r="G226" s="360"/>
      <c r="H226" s="360"/>
      <c r="I226" s="360"/>
      <c r="J226" s="360"/>
      <c r="K226" s="360"/>
      <c r="L226" s="360"/>
      <c r="M226" s="360"/>
      <c r="N226" s="360"/>
      <c r="O226" s="360"/>
      <c r="P226" s="360"/>
      <c r="Q226" s="360"/>
      <c r="R226" s="360"/>
      <c r="S226" s="360"/>
      <c r="T226" s="360"/>
      <c r="U226" s="360"/>
      <c r="V226" s="360"/>
      <c r="W226" s="360"/>
      <c r="X226" s="360"/>
      <c r="Y226" s="360"/>
      <c r="Z226" s="360"/>
      <c r="AA226" s="360"/>
    </row>
    <row r="227" spans="3:27" s="349" customFormat="1" x14ac:dyDescent="0.3">
      <c r="C227" s="360"/>
      <c r="D227" s="360"/>
      <c r="E227" s="360"/>
      <c r="F227" s="360"/>
      <c r="G227" s="360"/>
      <c r="H227" s="360"/>
      <c r="I227" s="360"/>
      <c r="J227" s="360"/>
      <c r="K227" s="360"/>
      <c r="L227" s="360"/>
      <c r="M227" s="360"/>
      <c r="N227" s="360"/>
      <c r="O227" s="360"/>
      <c r="P227" s="360"/>
      <c r="Q227" s="360"/>
      <c r="R227" s="360"/>
      <c r="S227" s="360"/>
      <c r="T227" s="360"/>
      <c r="U227" s="360"/>
      <c r="V227" s="360"/>
      <c r="W227" s="360"/>
      <c r="X227" s="360"/>
      <c r="Y227" s="360"/>
      <c r="Z227" s="360"/>
      <c r="AA227" s="360"/>
    </row>
    <row r="228" spans="3:27" s="349" customFormat="1" x14ac:dyDescent="0.3">
      <c r="C228" s="360"/>
      <c r="D228" s="360"/>
      <c r="E228" s="360"/>
      <c r="F228" s="360"/>
      <c r="G228" s="360"/>
      <c r="H228" s="360"/>
      <c r="I228" s="360"/>
      <c r="J228" s="360"/>
      <c r="K228" s="360"/>
      <c r="L228" s="360"/>
      <c r="M228" s="360"/>
      <c r="N228" s="360"/>
      <c r="O228" s="360"/>
      <c r="P228" s="360"/>
      <c r="Q228" s="360"/>
      <c r="R228" s="360"/>
      <c r="S228" s="360"/>
      <c r="T228" s="360"/>
      <c r="U228" s="360"/>
      <c r="V228" s="360"/>
      <c r="W228" s="360"/>
      <c r="X228" s="360"/>
      <c r="Y228" s="360"/>
      <c r="Z228" s="360"/>
      <c r="AA228" s="360"/>
    </row>
    <row r="229" spans="3:27" s="349" customFormat="1" x14ac:dyDescent="0.3">
      <c r="C229" s="360"/>
      <c r="D229" s="360"/>
      <c r="E229" s="360"/>
      <c r="F229" s="360"/>
      <c r="G229" s="360"/>
      <c r="H229" s="360"/>
      <c r="I229" s="360"/>
      <c r="J229" s="360"/>
      <c r="K229" s="360"/>
      <c r="L229" s="360"/>
      <c r="M229" s="360"/>
      <c r="N229" s="360"/>
      <c r="O229" s="360"/>
      <c r="P229" s="360"/>
      <c r="Q229" s="360"/>
      <c r="R229" s="360"/>
      <c r="S229" s="360"/>
      <c r="T229" s="360"/>
      <c r="U229" s="360"/>
      <c r="V229" s="360"/>
      <c r="W229" s="360"/>
      <c r="X229" s="360"/>
      <c r="Y229" s="360"/>
      <c r="Z229" s="360"/>
      <c r="AA229" s="360"/>
    </row>
    <row r="230" spans="3:27" s="349" customFormat="1" x14ac:dyDescent="0.3">
      <c r="C230" s="360"/>
      <c r="D230" s="360"/>
      <c r="E230" s="360"/>
      <c r="F230" s="360"/>
      <c r="G230" s="360"/>
      <c r="H230" s="360"/>
      <c r="I230" s="360"/>
      <c r="J230" s="360"/>
      <c r="K230" s="360"/>
      <c r="L230" s="360"/>
      <c r="M230" s="360"/>
      <c r="N230" s="360"/>
      <c r="O230" s="360"/>
      <c r="P230" s="360"/>
      <c r="Q230" s="360"/>
      <c r="R230" s="360"/>
      <c r="S230" s="360"/>
      <c r="T230" s="360"/>
      <c r="U230" s="360"/>
      <c r="V230" s="360"/>
      <c r="W230" s="360"/>
      <c r="X230" s="360"/>
      <c r="Y230" s="360"/>
      <c r="Z230" s="360"/>
      <c r="AA230" s="360"/>
    </row>
    <row r="231" spans="3:27" s="349" customFormat="1" x14ac:dyDescent="0.3">
      <c r="C231" s="360"/>
      <c r="D231" s="360"/>
      <c r="E231" s="360"/>
      <c r="F231" s="360"/>
      <c r="G231" s="360"/>
      <c r="H231" s="360"/>
      <c r="I231" s="360"/>
      <c r="J231" s="360"/>
      <c r="K231" s="360"/>
      <c r="L231" s="360"/>
      <c r="M231" s="360"/>
      <c r="N231" s="360"/>
      <c r="O231" s="360"/>
      <c r="P231" s="360"/>
      <c r="Q231" s="360"/>
      <c r="R231" s="360"/>
      <c r="S231" s="360"/>
      <c r="T231" s="360"/>
      <c r="U231" s="360"/>
      <c r="V231" s="360"/>
      <c r="W231" s="360"/>
      <c r="X231" s="360"/>
      <c r="Y231" s="360"/>
      <c r="Z231" s="360"/>
      <c r="AA231" s="360"/>
    </row>
  </sheetData>
  <mergeCells count="16">
    <mergeCell ref="A92:A105"/>
    <mergeCell ref="A77:A90"/>
    <mergeCell ref="A4:A19"/>
    <mergeCell ref="A22:A37"/>
    <mergeCell ref="A40:A55"/>
    <mergeCell ref="A58:A74"/>
    <mergeCell ref="B108:N108"/>
    <mergeCell ref="O108:Z108"/>
    <mergeCell ref="A107:A122"/>
    <mergeCell ref="B107:N107"/>
    <mergeCell ref="O107:Z107"/>
    <mergeCell ref="A126:A139"/>
    <mergeCell ref="A142:A158"/>
    <mergeCell ref="A161:A177"/>
    <mergeCell ref="C125:N125"/>
    <mergeCell ref="O125:Z12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C199"/>
  <sheetViews>
    <sheetView zoomScale="80" zoomScaleNormal="80" workbookViewId="0">
      <pane xSplit="2" topLeftCell="C1" activePane="topRight" state="frozen"/>
      <selection activeCell="B2" sqref="B2:B3"/>
      <selection pane="topRight" activeCell="I35" sqref="I35"/>
    </sheetView>
  </sheetViews>
  <sheetFormatPr defaultRowHeight="14.4" x14ac:dyDescent="0.3"/>
  <cols>
    <col min="1" max="1" width="7.88671875" customWidth="1"/>
    <col min="2" max="2" width="24.88671875" customWidth="1"/>
    <col min="3" max="15" width="14.5546875" customWidth="1"/>
    <col min="16" max="16" width="14.109375" bestFit="1" customWidth="1"/>
    <col min="17" max="27" width="14.109375" customWidth="1"/>
    <col min="28" max="29" width="10.5546875" bestFit="1" customWidth="1"/>
    <col min="40" max="40" width="9.109375"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75">
        <f>' 1M - RES'!C2</f>
        <v>0.85</v>
      </c>
      <c r="D2" s="75">
        <f>C2</f>
        <v>0.85</v>
      </c>
      <c r="E2" s="130">
        <f t="shared" ref="E2:AA2" si="0">D2</f>
        <v>0.85</v>
      </c>
      <c r="F2" s="74">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5" thickBot="1" x14ac:dyDescent="0.35">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9" ht="15.75" customHeight="1" thickBot="1" x14ac:dyDescent="0.35">
      <c r="A4" s="779" t="s">
        <v>14</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20</v>
      </c>
      <c r="C5" s="3">
        <f>'BIZ kWh ENTRY'!AY180</f>
        <v>0</v>
      </c>
      <c r="D5" s="3">
        <f>'BIZ kWh ENTRY'!AZ180</f>
        <v>0</v>
      </c>
      <c r="E5" s="3">
        <f>'BIZ kWh ENTRY'!BA180</f>
        <v>0</v>
      </c>
      <c r="F5" s="3">
        <f>'BIZ kWh ENTRY'!BB180</f>
        <v>0</v>
      </c>
      <c r="G5" s="3">
        <f>'BIZ kWh ENTRY'!BC180</f>
        <v>0</v>
      </c>
      <c r="H5" s="3">
        <f>'BIZ kWh ENTRY'!BD180</f>
        <v>0</v>
      </c>
      <c r="I5" s="3">
        <f>'BIZ kWh ENTRY'!BE180</f>
        <v>0</v>
      </c>
      <c r="J5" s="3">
        <f>'BIZ kWh ENTRY'!BF180</f>
        <v>0</v>
      </c>
      <c r="K5" s="3">
        <f>'BIZ kWh ENTRY'!BG180</f>
        <v>0</v>
      </c>
      <c r="L5" s="3">
        <f>'BIZ kWh ENTRY'!BH180</f>
        <v>0</v>
      </c>
      <c r="M5" s="3">
        <f>'BIZ kWh ENTRY'!BI180</f>
        <v>0</v>
      </c>
      <c r="N5" s="3">
        <f>'BIZ kWh ENTRY'!BJ180</f>
        <v>0</v>
      </c>
      <c r="O5" s="170"/>
      <c r="P5" s="170"/>
      <c r="Q5" s="170"/>
      <c r="R5" s="170"/>
      <c r="S5" s="170"/>
      <c r="T5" s="170"/>
      <c r="U5" s="170"/>
      <c r="V5" s="170"/>
      <c r="W5" s="170"/>
      <c r="X5" s="170"/>
      <c r="Y5" s="170"/>
      <c r="Z5" s="170"/>
      <c r="AA5" s="170"/>
    </row>
    <row r="6" spans="1:29" x14ac:dyDescent="0.3">
      <c r="A6" s="780"/>
      <c r="B6" s="12" t="s">
        <v>0</v>
      </c>
      <c r="C6" s="3">
        <f>'BIZ kWh ENTRY'!AY181</f>
        <v>0</v>
      </c>
      <c r="D6" s="3">
        <f>'BIZ kWh ENTRY'!AZ181</f>
        <v>0</v>
      </c>
      <c r="E6" s="3">
        <f>'BIZ kWh ENTRY'!BA181</f>
        <v>0</v>
      </c>
      <c r="F6" s="3">
        <f>'BIZ kWh ENTRY'!BB181</f>
        <v>0</v>
      </c>
      <c r="G6" s="3">
        <f>'BIZ kWh ENTRY'!BC181</f>
        <v>0</v>
      </c>
      <c r="H6" s="3">
        <f>'BIZ kWh ENTRY'!BD181</f>
        <v>0</v>
      </c>
      <c r="I6" s="3">
        <f>'BIZ kWh ENTRY'!BE181</f>
        <v>0</v>
      </c>
      <c r="J6" s="3">
        <f>'BIZ kWh ENTRY'!BF181</f>
        <v>0</v>
      </c>
      <c r="K6" s="3">
        <f>'BIZ kWh ENTRY'!BG181</f>
        <v>0</v>
      </c>
      <c r="L6" s="3">
        <f>'BIZ kWh ENTRY'!BH181</f>
        <v>0</v>
      </c>
      <c r="M6" s="3">
        <f>'BIZ kWh ENTRY'!BI181</f>
        <v>0</v>
      </c>
      <c r="N6" s="3">
        <f>'BIZ kWh ENTRY'!BJ181</f>
        <v>0</v>
      </c>
      <c r="O6" s="170"/>
      <c r="P6" s="170"/>
      <c r="Q6" s="170"/>
      <c r="R6" s="170"/>
      <c r="S6" s="170"/>
      <c r="T6" s="170"/>
      <c r="U6" s="170"/>
      <c r="V6" s="170"/>
      <c r="W6" s="170"/>
      <c r="X6" s="170"/>
      <c r="Y6" s="170"/>
      <c r="Z6" s="170"/>
      <c r="AA6" s="170"/>
    </row>
    <row r="7" spans="1:29" x14ac:dyDescent="0.3">
      <c r="A7" s="780"/>
      <c r="B7" s="11" t="s">
        <v>21</v>
      </c>
      <c r="C7" s="3">
        <f>'BIZ kWh ENTRY'!AY182</f>
        <v>0</v>
      </c>
      <c r="D7" s="3">
        <f>'BIZ kWh ENTRY'!AZ182</f>
        <v>0</v>
      </c>
      <c r="E7" s="3">
        <f>'BIZ kWh ENTRY'!BA182</f>
        <v>0</v>
      </c>
      <c r="F7" s="3">
        <f>'BIZ kWh ENTRY'!BB182</f>
        <v>0</v>
      </c>
      <c r="G7" s="3">
        <f>'BIZ kWh ENTRY'!BC182</f>
        <v>0</v>
      </c>
      <c r="H7" s="3">
        <f>'BIZ kWh ENTRY'!BD182</f>
        <v>0</v>
      </c>
      <c r="I7" s="3">
        <f>'BIZ kWh ENTRY'!BE182</f>
        <v>0</v>
      </c>
      <c r="J7" s="3">
        <f>'BIZ kWh ENTRY'!BF182</f>
        <v>0</v>
      </c>
      <c r="K7" s="3">
        <f>'BIZ kWh ENTRY'!BG182</f>
        <v>0</v>
      </c>
      <c r="L7" s="3">
        <f>'BIZ kWh ENTRY'!BH182</f>
        <v>0</v>
      </c>
      <c r="M7" s="3">
        <f>'BIZ kWh ENTRY'!BI182</f>
        <v>0</v>
      </c>
      <c r="N7" s="3">
        <f>'BIZ kWh ENTRY'!BJ182</f>
        <v>0</v>
      </c>
      <c r="O7" s="170"/>
      <c r="P7" s="170"/>
      <c r="Q7" s="170"/>
      <c r="R7" s="170"/>
      <c r="S7" s="170"/>
      <c r="T7" s="170"/>
      <c r="U7" s="170"/>
      <c r="V7" s="170"/>
      <c r="W7" s="170"/>
      <c r="X7" s="170"/>
      <c r="Y7" s="170"/>
      <c r="Z7" s="170"/>
      <c r="AA7" s="170"/>
    </row>
    <row r="8" spans="1:29" x14ac:dyDescent="0.3">
      <c r="A8" s="780"/>
      <c r="B8" s="11" t="s">
        <v>1</v>
      </c>
      <c r="C8" s="3">
        <f>'BIZ kWh ENTRY'!AY183</f>
        <v>0</v>
      </c>
      <c r="D8" s="3">
        <f>'BIZ kWh ENTRY'!AZ183</f>
        <v>0</v>
      </c>
      <c r="E8" s="3">
        <f>'BIZ kWh ENTRY'!BA183</f>
        <v>0</v>
      </c>
      <c r="F8" s="3">
        <f>'BIZ kWh ENTRY'!BB183</f>
        <v>0</v>
      </c>
      <c r="G8" s="3">
        <f>'BIZ kWh ENTRY'!BC183</f>
        <v>0</v>
      </c>
      <c r="H8" s="3">
        <f>'BIZ kWh ENTRY'!BD183</f>
        <v>0</v>
      </c>
      <c r="I8" s="3">
        <f>'BIZ kWh ENTRY'!BE183</f>
        <v>0</v>
      </c>
      <c r="J8" s="3">
        <f>'BIZ kWh ENTRY'!BF183</f>
        <v>0</v>
      </c>
      <c r="K8" s="3">
        <f>'BIZ kWh ENTRY'!BG183</f>
        <v>0</v>
      </c>
      <c r="L8" s="3">
        <f>'BIZ kWh ENTRY'!BH183</f>
        <v>0</v>
      </c>
      <c r="M8" s="3">
        <f>'BIZ kWh ENTRY'!BI183</f>
        <v>0</v>
      </c>
      <c r="N8" s="3">
        <f>'BIZ kWh ENTRY'!BJ183</f>
        <v>0</v>
      </c>
      <c r="O8" s="170"/>
      <c r="P8" s="170"/>
      <c r="Q8" s="170"/>
      <c r="R8" s="170"/>
      <c r="S8" s="170"/>
      <c r="T8" s="170"/>
      <c r="U8" s="170"/>
      <c r="V8" s="170"/>
      <c r="W8" s="170"/>
      <c r="X8" s="170"/>
      <c r="Y8" s="170"/>
      <c r="Z8" s="170"/>
      <c r="AA8" s="170"/>
    </row>
    <row r="9" spans="1:29" x14ac:dyDescent="0.3">
      <c r="A9" s="780"/>
      <c r="B9" s="12" t="s">
        <v>22</v>
      </c>
      <c r="C9" s="3">
        <f>'BIZ kWh ENTRY'!AY184</f>
        <v>0</v>
      </c>
      <c r="D9" s="3">
        <f>'BIZ kWh ENTRY'!AZ184</f>
        <v>0</v>
      </c>
      <c r="E9" s="3">
        <f>'BIZ kWh ENTRY'!BA184</f>
        <v>0</v>
      </c>
      <c r="F9" s="3">
        <f>'BIZ kWh ENTRY'!BB184</f>
        <v>0</v>
      </c>
      <c r="G9" s="3">
        <f>'BIZ kWh ENTRY'!BC184</f>
        <v>0</v>
      </c>
      <c r="H9" s="3">
        <f>'BIZ kWh ENTRY'!BD184</f>
        <v>0</v>
      </c>
      <c r="I9" s="3">
        <f>'BIZ kWh ENTRY'!BE184</f>
        <v>0</v>
      </c>
      <c r="J9" s="3">
        <f>'BIZ kWh ENTRY'!BF184</f>
        <v>0</v>
      </c>
      <c r="K9" s="3">
        <f>'BIZ kWh ENTRY'!BG184</f>
        <v>0</v>
      </c>
      <c r="L9" s="3">
        <f>'BIZ kWh ENTRY'!BH184</f>
        <v>0</v>
      </c>
      <c r="M9" s="3">
        <f>'BIZ kWh ENTRY'!BI184</f>
        <v>0</v>
      </c>
      <c r="N9" s="3">
        <f>'BIZ kWh ENTRY'!BJ184</f>
        <v>0</v>
      </c>
      <c r="O9" s="170"/>
      <c r="P9" s="170"/>
      <c r="Q9" s="170"/>
      <c r="R9" s="170"/>
      <c r="S9" s="170"/>
      <c r="T9" s="170"/>
      <c r="U9" s="170"/>
      <c r="V9" s="170"/>
      <c r="W9" s="170"/>
      <c r="X9" s="170"/>
      <c r="Y9" s="170"/>
      <c r="Z9" s="170"/>
      <c r="AA9" s="170"/>
    </row>
    <row r="10" spans="1:29" x14ac:dyDescent="0.3">
      <c r="A10" s="780"/>
      <c r="B10" s="11" t="s">
        <v>9</v>
      </c>
      <c r="C10" s="3">
        <f>'BIZ kWh ENTRY'!AY185</f>
        <v>0</v>
      </c>
      <c r="D10" s="3">
        <f>'BIZ kWh ENTRY'!AZ185</f>
        <v>0</v>
      </c>
      <c r="E10" s="3">
        <f>'BIZ kWh ENTRY'!BA185</f>
        <v>0</v>
      </c>
      <c r="F10" s="3">
        <f>'BIZ kWh ENTRY'!BB185</f>
        <v>0</v>
      </c>
      <c r="G10" s="3">
        <f>'BIZ kWh ENTRY'!BC185</f>
        <v>0</v>
      </c>
      <c r="H10" s="3">
        <f>'BIZ kWh ENTRY'!BD185</f>
        <v>0</v>
      </c>
      <c r="I10" s="3">
        <f>'BIZ kWh ENTRY'!BE185</f>
        <v>0</v>
      </c>
      <c r="J10" s="3">
        <f>'BIZ kWh ENTRY'!BF185</f>
        <v>0</v>
      </c>
      <c r="K10" s="3">
        <f>'BIZ kWh ENTRY'!BG185</f>
        <v>0</v>
      </c>
      <c r="L10" s="3">
        <f>'BIZ kWh ENTRY'!BH185</f>
        <v>0</v>
      </c>
      <c r="M10" s="3">
        <f>'BIZ kWh ENTRY'!BI185</f>
        <v>0</v>
      </c>
      <c r="N10" s="3">
        <f>'BIZ kWh ENTRY'!BJ185</f>
        <v>0</v>
      </c>
      <c r="O10" s="170"/>
      <c r="P10" s="170"/>
      <c r="Q10" s="170"/>
      <c r="R10" s="170"/>
      <c r="S10" s="170"/>
      <c r="T10" s="170"/>
      <c r="U10" s="170"/>
      <c r="V10" s="170"/>
      <c r="W10" s="170"/>
      <c r="X10" s="170"/>
      <c r="Y10" s="170"/>
      <c r="Z10" s="170"/>
      <c r="AA10" s="170"/>
    </row>
    <row r="11" spans="1:29" x14ac:dyDescent="0.3">
      <c r="A11" s="780"/>
      <c r="B11" s="11" t="s">
        <v>3</v>
      </c>
      <c r="C11" s="3">
        <f>'BIZ kWh ENTRY'!AY186</f>
        <v>0</v>
      </c>
      <c r="D11" s="3">
        <f>'BIZ kWh ENTRY'!AZ186</f>
        <v>0</v>
      </c>
      <c r="E11" s="3">
        <f>'BIZ kWh ENTRY'!BA186</f>
        <v>0</v>
      </c>
      <c r="F11" s="3">
        <f>'BIZ kWh ENTRY'!BB186</f>
        <v>0</v>
      </c>
      <c r="G11" s="3">
        <f>'BIZ kWh ENTRY'!BC186</f>
        <v>0</v>
      </c>
      <c r="H11" s="3">
        <f>'BIZ kWh ENTRY'!BD186</f>
        <v>0</v>
      </c>
      <c r="I11" s="3">
        <f>'BIZ kWh ENTRY'!BE186</f>
        <v>0</v>
      </c>
      <c r="J11" s="3">
        <f>'BIZ kWh ENTRY'!BF186</f>
        <v>0</v>
      </c>
      <c r="K11" s="3">
        <f>'BIZ kWh ENTRY'!BG186</f>
        <v>0</v>
      </c>
      <c r="L11" s="3">
        <f>'BIZ kWh ENTRY'!BH186</f>
        <v>0</v>
      </c>
      <c r="M11" s="3">
        <f>'BIZ kWh ENTRY'!BI186</f>
        <v>0</v>
      </c>
      <c r="N11" s="3">
        <f>'BIZ kWh ENTRY'!BJ186</f>
        <v>0</v>
      </c>
      <c r="O11" s="170"/>
      <c r="P11" s="170"/>
      <c r="Q11" s="170"/>
      <c r="R11" s="170"/>
      <c r="S11" s="170"/>
      <c r="T11" s="170"/>
      <c r="U11" s="170"/>
      <c r="V11" s="170"/>
      <c r="W11" s="170"/>
      <c r="X11" s="170"/>
      <c r="Y11" s="170"/>
      <c r="Z11" s="170"/>
      <c r="AA11" s="170"/>
    </row>
    <row r="12" spans="1:29" x14ac:dyDescent="0.3">
      <c r="A12" s="780"/>
      <c r="B12" s="11" t="s">
        <v>4</v>
      </c>
      <c r="C12" s="3">
        <f>'BIZ kWh ENTRY'!AY187</f>
        <v>0</v>
      </c>
      <c r="D12" s="3">
        <f>'BIZ kWh ENTRY'!AZ187</f>
        <v>0</v>
      </c>
      <c r="E12" s="3">
        <f>'BIZ kWh ENTRY'!BA187</f>
        <v>0</v>
      </c>
      <c r="F12" s="3">
        <f>'BIZ kWh ENTRY'!BB187</f>
        <v>0</v>
      </c>
      <c r="G12" s="3">
        <f>'BIZ kWh ENTRY'!BC187</f>
        <v>0</v>
      </c>
      <c r="H12" s="3">
        <f>'BIZ kWh ENTRY'!BD187</f>
        <v>0</v>
      </c>
      <c r="I12" s="3">
        <f>'BIZ kWh ENTRY'!BE187</f>
        <v>0</v>
      </c>
      <c r="J12" s="3">
        <f>'BIZ kWh ENTRY'!BF187</f>
        <v>0</v>
      </c>
      <c r="K12" s="3">
        <f>'BIZ kWh ENTRY'!BG187</f>
        <v>0</v>
      </c>
      <c r="L12" s="3">
        <f>'BIZ kWh ENTRY'!BH187</f>
        <v>0</v>
      </c>
      <c r="M12" s="3">
        <f>'BIZ kWh ENTRY'!BI187</f>
        <v>0</v>
      </c>
      <c r="N12" s="3">
        <f>'BIZ kWh ENTRY'!BJ187</f>
        <v>0</v>
      </c>
      <c r="O12" s="170"/>
      <c r="P12" s="170"/>
      <c r="Q12" s="170"/>
      <c r="R12" s="170"/>
      <c r="S12" s="170"/>
      <c r="T12" s="170"/>
      <c r="U12" s="170"/>
      <c r="V12" s="170"/>
      <c r="W12" s="170"/>
      <c r="X12" s="170"/>
      <c r="Y12" s="170"/>
      <c r="Z12" s="170"/>
      <c r="AA12" s="170"/>
    </row>
    <row r="13" spans="1:29" x14ac:dyDescent="0.3">
      <c r="A13" s="780"/>
      <c r="B13" s="11" t="s">
        <v>5</v>
      </c>
      <c r="C13" s="3">
        <f>'BIZ kWh ENTRY'!AY188</f>
        <v>0</v>
      </c>
      <c r="D13" s="3">
        <f>'BIZ kWh ENTRY'!AZ188</f>
        <v>0</v>
      </c>
      <c r="E13" s="3">
        <f>'BIZ kWh ENTRY'!BA188</f>
        <v>0</v>
      </c>
      <c r="F13" s="3">
        <f>'BIZ kWh ENTRY'!BB188</f>
        <v>0</v>
      </c>
      <c r="G13" s="3">
        <f>'BIZ kWh ENTRY'!BC188</f>
        <v>0</v>
      </c>
      <c r="H13" s="3">
        <f>'BIZ kWh ENTRY'!BD188</f>
        <v>0</v>
      </c>
      <c r="I13" s="3">
        <f>'BIZ kWh ENTRY'!BE188</f>
        <v>0</v>
      </c>
      <c r="J13" s="3">
        <f>'BIZ kWh ENTRY'!BF188</f>
        <v>0</v>
      </c>
      <c r="K13" s="3">
        <f>'BIZ kWh ENTRY'!BG188</f>
        <v>0</v>
      </c>
      <c r="L13" s="3">
        <f>'BIZ kWh ENTRY'!BH188</f>
        <v>0</v>
      </c>
      <c r="M13" s="3">
        <f>'BIZ kWh ENTRY'!BI188</f>
        <v>0</v>
      </c>
      <c r="N13" s="3">
        <f>'BIZ kWh ENTRY'!BJ188</f>
        <v>0</v>
      </c>
      <c r="O13" s="170"/>
      <c r="P13" s="170"/>
      <c r="Q13" s="170"/>
      <c r="R13" s="170"/>
      <c r="S13" s="170"/>
      <c r="T13" s="170"/>
      <c r="U13" s="170"/>
      <c r="V13" s="170"/>
      <c r="W13" s="170"/>
      <c r="X13" s="170"/>
      <c r="Y13" s="170"/>
      <c r="Z13" s="170"/>
      <c r="AA13" s="170"/>
    </row>
    <row r="14" spans="1:29" x14ac:dyDescent="0.3">
      <c r="A14" s="780"/>
      <c r="B14" s="11" t="s">
        <v>23</v>
      </c>
      <c r="C14" s="3">
        <f>'BIZ kWh ENTRY'!AY189</f>
        <v>0</v>
      </c>
      <c r="D14" s="3">
        <f>'BIZ kWh ENTRY'!AZ189</f>
        <v>0</v>
      </c>
      <c r="E14" s="3">
        <f>'BIZ kWh ENTRY'!BA189</f>
        <v>0</v>
      </c>
      <c r="F14" s="3">
        <f>'BIZ kWh ENTRY'!BB189</f>
        <v>0</v>
      </c>
      <c r="G14" s="3">
        <f>'BIZ kWh ENTRY'!BC189</f>
        <v>0</v>
      </c>
      <c r="H14" s="3">
        <f>'BIZ kWh ENTRY'!BD189</f>
        <v>0</v>
      </c>
      <c r="I14" s="3">
        <f>'BIZ kWh ENTRY'!BE189</f>
        <v>0</v>
      </c>
      <c r="J14" s="3">
        <f>'BIZ kWh ENTRY'!BF189</f>
        <v>0</v>
      </c>
      <c r="K14" s="3">
        <f>'BIZ kWh ENTRY'!BG189</f>
        <v>0</v>
      </c>
      <c r="L14" s="3">
        <f>'BIZ kWh ENTRY'!BH189</f>
        <v>0</v>
      </c>
      <c r="M14" s="3">
        <f>'BIZ kWh ENTRY'!BI189</f>
        <v>0</v>
      </c>
      <c r="N14" s="3">
        <f>'BIZ kWh ENTRY'!BJ189</f>
        <v>0</v>
      </c>
      <c r="O14" s="170"/>
      <c r="P14" s="170"/>
      <c r="Q14" s="170"/>
      <c r="R14" s="170"/>
      <c r="S14" s="170"/>
      <c r="T14" s="170"/>
      <c r="U14" s="170"/>
      <c r="V14" s="170"/>
      <c r="W14" s="170"/>
      <c r="X14" s="170"/>
      <c r="Y14" s="170"/>
      <c r="Z14" s="170"/>
      <c r="AA14" s="170"/>
    </row>
    <row r="15" spans="1:29" x14ac:dyDescent="0.3">
      <c r="A15" s="780"/>
      <c r="B15" s="11" t="s">
        <v>24</v>
      </c>
      <c r="C15" s="3">
        <f>'BIZ kWh ENTRY'!AY190</f>
        <v>0</v>
      </c>
      <c r="D15" s="3">
        <f>'BIZ kWh ENTRY'!AZ190</f>
        <v>0</v>
      </c>
      <c r="E15" s="3">
        <f>'BIZ kWh ENTRY'!BA190</f>
        <v>0</v>
      </c>
      <c r="F15" s="3">
        <f>'BIZ kWh ENTRY'!BB190</f>
        <v>0</v>
      </c>
      <c r="G15" s="3">
        <f>'BIZ kWh ENTRY'!BC190</f>
        <v>0</v>
      </c>
      <c r="H15" s="3">
        <f>'BIZ kWh ENTRY'!BD190</f>
        <v>0</v>
      </c>
      <c r="I15" s="3">
        <f>'BIZ kWh ENTRY'!BE190</f>
        <v>0</v>
      </c>
      <c r="J15" s="3">
        <f>'BIZ kWh ENTRY'!BF190</f>
        <v>0</v>
      </c>
      <c r="K15" s="3">
        <f>'BIZ kWh ENTRY'!BG190</f>
        <v>0</v>
      </c>
      <c r="L15" s="3">
        <f>'BIZ kWh ENTRY'!BH190</f>
        <v>0</v>
      </c>
      <c r="M15" s="3">
        <f>'BIZ kWh ENTRY'!BI190</f>
        <v>0</v>
      </c>
      <c r="N15" s="3">
        <f>'BIZ kWh ENTRY'!BJ190</f>
        <v>0</v>
      </c>
      <c r="O15" s="170"/>
      <c r="P15" s="170"/>
      <c r="Q15" s="170"/>
      <c r="R15" s="170"/>
      <c r="S15" s="170"/>
      <c r="T15" s="170"/>
      <c r="U15" s="170"/>
      <c r="V15" s="170"/>
      <c r="W15" s="170"/>
      <c r="X15" s="170"/>
      <c r="Y15" s="170"/>
      <c r="Z15" s="170"/>
      <c r="AA15" s="170"/>
    </row>
    <row r="16" spans="1:29" x14ac:dyDescent="0.3">
      <c r="A16" s="780"/>
      <c r="B16" s="11" t="s">
        <v>7</v>
      </c>
      <c r="C16" s="3">
        <f>'BIZ kWh ENTRY'!AY191</f>
        <v>0</v>
      </c>
      <c r="D16" s="3">
        <f>'BIZ kWh ENTRY'!AZ191</f>
        <v>0</v>
      </c>
      <c r="E16" s="3">
        <f>'BIZ kWh ENTRY'!BA191</f>
        <v>0</v>
      </c>
      <c r="F16" s="3">
        <f>'BIZ kWh ENTRY'!BB191</f>
        <v>0</v>
      </c>
      <c r="G16" s="3">
        <f>'BIZ kWh ENTRY'!BC191</f>
        <v>0</v>
      </c>
      <c r="H16" s="3">
        <f>'BIZ kWh ENTRY'!BD191</f>
        <v>0</v>
      </c>
      <c r="I16" s="3">
        <f>'BIZ kWh ENTRY'!BE191</f>
        <v>0</v>
      </c>
      <c r="J16" s="3">
        <f>'BIZ kWh ENTRY'!BF191</f>
        <v>0</v>
      </c>
      <c r="K16" s="3">
        <f>'BIZ kWh ENTRY'!BG191</f>
        <v>0</v>
      </c>
      <c r="L16" s="3">
        <f>'BIZ kWh ENTRY'!BH191</f>
        <v>0</v>
      </c>
      <c r="M16" s="3">
        <f>'BIZ kWh ENTRY'!BI191</f>
        <v>0</v>
      </c>
      <c r="N16" s="3">
        <f>'BIZ kWh ENTRY'!BJ191</f>
        <v>0</v>
      </c>
      <c r="O16" s="170"/>
      <c r="P16" s="170"/>
      <c r="Q16" s="170"/>
      <c r="R16" s="170"/>
      <c r="S16" s="170"/>
      <c r="T16" s="170"/>
      <c r="U16" s="170"/>
      <c r="V16" s="170"/>
      <c r="W16" s="170"/>
      <c r="X16" s="170"/>
      <c r="Y16" s="170"/>
      <c r="Z16" s="170"/>
      <c r="AA16" s="170"/>
    </row>
    <row r="17" spans="1:27" x14ac:dyDescent="0.3">
      <c r="A17" s="780"/>
      <c r="B17" s="11" t="s">
        <v>8</v>
      </c>
      <c r="C17" s="3">
        <f>'BIZ kWh ENTRY'!AY192</f>
        <v>0</v>
      </c>
      <c r="D17" s="3">
        <f>'BIZ kWh ENTRY'!AZ192</f>
        <v>0</v>
      </c>
      <c r="E17" s="3">
        <f>'BIZ kWh ENTRY'!BA192</f>
        <v>0</v>
      </c>
      <c r="F17" s="3">
        <f>'BIZ kWh ENTRY'!BB192</f>
        <v>0</v>
      </c>
      <c r="G17" s="3">
        <f>'BIZ kWh ENTRY'!BC192</f>
        <v>0</v>
      </c>
      <c r="H17" s="3">
        <f>'BIZ kWh ENTRY'!BD192</f>
        <v>0</v>
      </c>
      <c r="I17" s="3">
        <f>'BIZ kWh ENTRY'!BE192</f>
        <v>0</v>
      </c>
      <c r="J17" s="3">
        <f>'BIZ kWh ENTRY'!BF192</f>
        <v>0</v>
      </c>
      <c r="K17" s="3">
        <f>'BIZ kWh ENTRY'!BG192</f>
        <v>0</v>
      </c>
      <c r="L17" s="3">
        <f>'BIZ kWh ENTRY'!BH192</f>
        <v>0</v>
      </c>
      <c r="M17" s="3">
        <f>'BIZ kWh ENTRY'!BI192</f>
        <v>0</v>
      </c>
      <c r="N17" s="3">
        <f>'BIZ kWh ENTRY'!BJ192</f>
        <v>0</v>
      </c>
      <c r="O17" s="170"/>
      <c r="P17" s="170"/>
      <c r="Q17" s="170"/>
      <c r="R17" s="170"/>
      <c r="S17" s="170"/>
      <c r="T17" s="170"/>
      <c r="U17" s="170"/>
      <c r="V17" s="170"/>
      <c r="W17" s="170"/>
      <c r="X17" s="170"/>
      <c r="Y17" s="170"/>
      <c r="Z17" s="170"/>
      <c r="AA17" s="170"/>
    </row>
    <row r="18" spans="1:27" x14ac:dyDescent="0.3">
      <c r="A18" s="780"/>
      <c r="B18" s="11" t="s">
        <v>11</v>
      </c>
      <c r="C18" s="3"/>
      <c r="D18" s="3"/>
      <c r="E18" s="257"/>
      <c r="F18" s="257"/>
      <c r="G18" s="257"/>
      <c r="H18" s="257"/>
      <c r="I18" s="257"/>
      <c r="J18" s="257"/>
      <c r="K18" s="257"/>
      <c r="L18" s="257"/>
      <c r="M18" s="257"/>
      <c r="N18" s="257"/>
      <c r="O18" s="170"/>
      <c r="P18" s="170"/>
      <c r="Q18" s="170"/>
      <c r="R18" s="170"/>
      <c r="S18" s="170"/>
      <c r="T18" s="170"/>
      <c r="U18" s="170"/>
      <c r="V18" s="170"/>
      <c r="W18" s="170"/>
      <c r="X18" s="170"/>
      <c r="Y18" s="170"/>
      <c r="Z18" s="170"/>
      <c r="AA18" s="170"/>
    </row>
    <row r="19" spans="1:27" ht="15" thickBot="1" x14ac:dyDescent="0.35">
      <c r="A19" s="781"/>
      <c r="B19" s="258" t="str">
        <f>' LI 1M - RES'!B16</f>
        <v>Monthly kWh</v>
      </c>
      <c r="C19" s="259">
        <f>SUM(C5:C18)</f>
        <v>0</v>
      </c>
      <c r="D19" s="259">
        <f t="shared" ref="D19:AA19" si="1">SUM(D5:D18)</f>
        <v>0</v>
      </c>
      <c r="E19" s="259">
        <f t="shared" si="1"/>
        <v>0</v>
      </c>
      <c r="F19" s="259">
        <f t="shared" si="1"/>
        <v>0</v>
      </c>
      <c r="G19" s="259">
        <f t="shared" si="1"/>
        <v>0</v>
      </c>
      <c r="H19" s="259">
        <f t="shared" si="1"/>
        <v>0</v>
      </c>
      <c r="I19" s="259">
        <f t="shared" si="1"/>
        <v>0</v>
      </c>
      <c r="J19" s="259">
        <f t="shared" si="1"/>
        <v>0</v>
      </c>
      <c r="K19" s="259">
        <f t="shared" si="1"/>
        <v>0</v>
      </c>
      <c r="L19" s="259">
        <f t="shared" si="1"/>
        <v>0</v>
      </c>
      <c r="M19" s="259">
        <f t="shared" si="1"/>
        <v>0</v>
      </c>
      <c r="N19" s="259">
        <f t="shared" si="1"/>
        <v>0</v>
      </c>
      <c r="O19" s="260">
        <f t="shared" si="1"/>
        <v>0</v>
      </c>
      <c r="P19" s="260">
        <f t="shared" si="1"/>
        <v>0</v>
      </c>
      <c r="Q19" s="260">
        <f t="shared" si="1"/>
        <v>0</v>
      </c>
      <c r="R19" s="260">
        <f t="shared" si="1"/>
        <v>0</v>
      </c>
      <c r="S19" s="260">
        <f t="shared" si="1"/>
        <v>0</v>
      </c>
      <c r="T19" s="260">
        <f t="shared" si="1"/>
        <v>0</v>
      </c>
      <c r="U19" s="260">
        <f t="shared" si="1"/>
        <v>0</v>
      </c>
      <c r="V19" s="260">
        <f t="shared" si="1"/>
        <v>0</v>
      </c>
      <c r="W19" s="260">
        <f t="shared" si="1"/>
        <v>0</v>
      </c>
      <c r="X19" s="260">
        <f t="shared" si="1"/>
        <v>0</v>
      </c>
      <c r="Y19" s="260">
        <f t="shared" si="1"/>
        <v>0</v>
      </c>
      <c r="Z19" s="260">
        <f t="shared" si="1"/>
        <v>0</v>
      </c>
      <c r="AA19" s="260">
        <f t="shared" si="1"/>
        <v>0</v>
      </c>
    </row>
    <row r="20" spans="1:27" s="42" customFormat="1" x14ac:dyDescent="0.3">
      <c r="A20" s="284"/>
      <c r="B20" s="285"/>
      <c r="C20" s="9"/>
      <c r="D20" s="285"/>
      <c r="E20" s="9"/>
      <c r="F20" s="285"/>
      <c r="G20" s="285"/>
      <c r="H20" s="9"/>
      <c r="I20" s="285"/>
      <c r="J20" s="285"/>
      <c r="K20" s="9"/>
      <c r="L20" s="285"/>
      <c r="M20" s="285"/>
      <c r="N20" s="9"/>
      <c r="O20" s="285"/>
      <c r="P20" s="285"/>
      <c r="Q20" s="9"/>
      <c r="R20" s="285"/>
      <c r="S20" s="285"/>
      <c r="T20" s="9"/>
      <c r="U20" s="285"/>
      <c r="V20" s="285"/>
      <c r="W20" s="9"/>
      <c r="X20" s="285"/>
      <c r="Y20" s="285"/>
      <c r="Z20" s="9"/>
      <c r="AA20" s="285"/>
    </row>
    <row r="21" spans="1:27" s="42" customFormat="1" ht="15" thickBot="1" x14ac:dyDescent="0.35">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row>
    <row r="22" spans="1:27" ht="16.2" thickBot="1" x14ac:dyDescent="0.35">
      <c r="A22" s="782" t="s">
        <v>15</v>
      </c>
      <c r="B22" s="17" t="str">
        <f t="shared" ref="B22" si="2">B4</f>
        <v>End Use</v>
      </c>
      <c r="C22" s="158">
        <f>C$4</f>
        <v>44197</v>
      </c>
      <c r="D22" s="158">
        <f t="shared" ref="D22:AA22" si="3">D$4</f>
        <v>44228</v>
      </c>
      <c r="E22" s="158">
        <f t="shared" si="3"/>
        <v>44256</v>
      </c>
      <c r="F22" s="158">
        <f t="shared" si="3"/>
        <v>44287</v>
      </c>
      <c r="G22" s="158">
        <f t="shared" si="3"/>
        <v>44317</v>
      </c>
      <c r="H22" s="158">
        <f t="shared" si="3"/>
        <v>44348</v>
      </c>
      <c r="I22" s="158">
        <f t="shared" si="3"/>
        <v>44378</v>
      </c>
      <c r="J22" s="158">
        <f t="shared" si="3"/>
        <v>44409</v>
      </c>
      <c r="K22" s="158">
        <f t="shared" si="3"/>
        <v>44440</v>
      </c>
      <c r="L22" s="158">
        <f t="shared" si="3"/>
        <v>44470</v>
      </c>
      <c r="M22" s="158">
        <f t="shared" si="3"/>
        <v>44501</v>
      </c>
      <c r="N22" s="158">
        <f t="shared" si="3"/>
        <v>44531</v>
      </c>
      <c r="O22" s="158">
        <f t="shared" si="3"/>
        <v>44562</v>
      </c>
      <c r="P22" s="158">
        <f t="shared" si="3"/>
        <v>44593</v>
      </c>
      <c r="Q22" s="158">
        <f t="shared" si="3"/>
        <v>44621</v>
      </c>
      <c r="R22" s="158">
        <f t="shared" si="3"/>
        <v>44652</v>
      </c>
      <c r="S22" s="158">
        <f t="shared" si="3"/>
        <v>44682</v>
      </c>
      <c r="T22" s="158">
        <f t="shared" si="3"/>
        <v>44713</v>
      </c>
      <c r="U22" s="158">
        <f t="shared" si="3"/>
        <v>44743</v>
      </c>
      <c r="V22" s="158">
        <f t="shared" si="3"/>
        <v>44774</v>
      </c>
      <c r="W22" s="158">
        <f t="shared" si="3"/>
        <v>44805</v>
      </c>
      <c r="X22" s="158">
        <f t="shared" si="3"/>
        <v>44835</v>
      </c>
      <c r="Y22" s="158">
        <f t="shared" si="3"/>
        <v>44866</v>
      </c>
      <c r="Z22" s="158">
        <f t="shared" si="3"/>
        <v>44896</v>
      </c>
      <c r="AA22" s="158">
        <f t="shared" si="3"/>
        <v>44927</v>
      </c>
    </row>
    <row r="23" spans="1:27" ht="15" customHeight="1" x14ac:dyDescent="0.3">
      <c r="A23" s="783"/>
      <c r="B23" s="11" t="str">
        <f t="shared" ref="B23:C37" si="4">B5</f>
        <v>Air Comp</v>
      </c>
      <c r="C23" s="3">
        <f>C5</f>
        <v>0</v>
      </c>
      <c r="D23" s="3">
        <f>IF(SUM($C$19:$N$19)=0,0,C23+D5)</f>
        <v>0</v>
      </c>
      <c r="E23" s="3">
        <f t="shared" ref="E23:AA23" si="5">IF(SUM($C$19:$N$19)=0,0,D23+E5)</f>
        <v>0</v>
      </c>
      <c r="F23" s="3">
        <f t="shared" si="5"/>
        <v>0</v>
      </c>
      <c r="G23" s="3">
        <f t="shared" si="5"/>
        <v>0</v>
      </c>
      <c r="H23" s="3">
        <f t="shared" si="5"/>
        <v>0</v>
      </c>
      <c r="I23" s="3">
        <f t="shared" si="5"/>
        <v>0</v>
      </c>
      <c r="J23" s="3">
        <f t="shared" si="5"/>
        <v>0</v>
      </c>
      <c r="K23" s="445">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3">
        <f t="shared" si="5"/>
        <v>0</v>
      </c>
      <c r="AA23" s="3">
        <f t="shared" si="5"/>
        <v>0</v>
      </c>
    </row>
    <row r="24" spans="1:27" x14ac:dyDescent="0.3">
      <c r="A24" s="783"/>
      <c r="B24" s="12" t="str">
        <f t="shared" si="4"/>
        <v>Building Shell</v>
      </c>
      <c r="C24" s="3">
        <f t="shared" si="4"/>
        <v>0</v>
      </c>
      <c r="D24" s="3">
        <f t="shared" ref="D24:AA24" si="6">IF(SUM($C$19:$N$19)=0,0,C24+D6)</f>
        <v>0</v>
      </c>
      <c r="E24" s="3">
        <f t="shared" si="6"/>
        <v>0</v>
      </c>
      <c r="F24" s="3">
        <f t="shared" si="6"/>
        <v>0</v>
      </c>
      <c r="G24" s="3">
        <f t="shared" si="6"/>
        <v>0</v>
      </c>
      <c r="H24" s="3">
        <f t="shared" si="6"/>
        <v>0</v>
      </c>
      <c r="I24" s="3">
        <f t="shared" si="6"/>
        <v>0</v>
      </c>
      <c r="J24" s="3">
        <f t="shared" si="6"/>
        <v>0</v>
      </c>
      <c r="K24" s="445">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3">
        <f t="shared" si="6"/>
        <v>0</v>
      </c>
      <c r="AA24" s="3">
        <f t="shared" si="6"/>
        <v>0</v>
      </c>
    </row>
    <row r="25" spans="1:27" x14ac:dyDescent="0.3">
      <c r="A25" s="783"/>
      <c r="B25" s="11" t="str">
        <f t="shared" si="4"/>
        <v>Cooking</v>
      </c>
      <c r="C25" s="3">
        <f t="shared" si="4"/>
        <v>0</v>
      </c>
      <c r="D25" s="3">
        <f t="shared" ref="D25:AA25" si="7">IF(SUM($C$19:$N$19)=0,0,C25+D7)</f>
        <v>0</v>
      </c>
      <c r="E25" s="3">
        <f t="shared" si="7"/>
        <v>0</v>
      </c>
      <c r="F25" s="3">
        <f t="shared" si="7"/>
        <v>0</v>
      </c>
      <c r="G25" s="3">
        <f t="shared" si="7"/>
        <v>0</v>
      </c>
      <c r="H25" s="3">
        <f t="shared" si="7"/>
        <v>0</v>
      </c>
      <c r="I25" s="3">
        <f t="shared" si="7"/>
        <v>0</v>
      </c>
      <c r="J25" s="3">
        <f t="shared" si="7"/>
        <v>0</v>
      </c>
      <c r="K25" s="445">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3">
        <f t="shared" si="7"/>
        <v>0</v>
      </c>
      <c r="AA25" s="3">
        <f t="shared" si="7"/>
        <v>0</v>
      </c>
    </row>
    <row r="26" spans="1:27" x14ac:dyDescent="0.3">
      <c r="A26" s="783"/>
      <c r="B26" s="11" t="str">
        <f t="shared" si="4"/>
        <v>Cooling</v>
      </c>
      <c r="C26" s="3">
        <f t="shared" si="4"/>
        <v>0</v>
      </c>
      <c r="D26" s="3">
        <f t="shared" ref="D26:AA26" si="8">IF(SUM($C$19:$N$19)=0,0,C26+D8)</f>
        <v>0</v>
      </c>
      <c r="E26" s="3">
        <f t="shared" si="8"/>
        <v>0</v>
      </c>
      <c r="F26" s="3">
        <f t="shared" si="8"/>
        <v>0</v>
      </c>
      <c r="G26" s="3">
        <f t="shared" si="8"/>
        <v>0</v>
      </c>
      <c r="H26" s="3">
        <f t="shared" si="8"/>
        <v>0</v>
      </c>
      <c r="I26" s="3">
        <f t="shared" si="8"/>
        <v>0</v>
      </c>
      <c r="J26" s="3">
        <f t="shared" si="8"/>
        <v>0</v>
      </c>
      <c r="K26" s="445">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3">
        <f t="shared" si="8"/>
        <v>0</v>
      </c>
      <c r="AA26" s="3">
        <f t="shared" si="8"/>
        <v>0</v>
      </c>
    </row>
    <row r="27" spans="1:27" x14ac:dyDescent="0.3">
      <c r="A27" s="783"/>
      <c r="B27" s="12" t="str">
        <f t="shared" si="4"/>
        <v>Ext Lighting</v>
      </c>
      <c r="C27" s="3">
        <f t="shared" si="4"/>
        <v>0</v>
      </c>
      <c r="D27" s="3">
        <f t="shared" ref="D27:AA27" si="9">IF(SUM($C$19:$N$19)=0,0,C27+D9)</f>
        <v>0</v>
      </c>
      <c r="E27" s="3">
        <f t="shared" si="9"/>
        <v>0</v>
      </c>
      <c r="F27" s="3">
        <f t="shared" si="9"/>
        <v>0</v>
      </c>
      <c r="G27" s="3">
        <f t="shared" si="9"/>
        <v>0</v>
      </c>
      <c r="H27" s="3">
        <f t="shared" si="9"/>
        <v>0</v>
      </c>
      <c r="I27" s="3">
        <f t="shared" si="9"/>
        <v>0</v>
      </c>
      <c r="J27" s="3">
        <f t="shared" si="9"/>
        <v>0</v>
      </c>
      <c r="K27" s="445">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3">
        <f t="shared" si="9"/>
        <v>0</v>
      </c>
      <c r="AA27" s="3">
        <f t="shared" si="9"/>
        <v>0</v>
      </c>
    </row>
    <row r="28" spans="1:27" x14ac:dyDescent="0.3">
      <c r="A28" s="783"/>
      <c r="B28" s="11" t="str">
        <f t="shared" si="4"/>
        <v>Heating</v>
      </c>
      <c r="C28" s="3">
        <f t="shared" si="4"/>
        <v>0</v>
      </c>
      <c r="D28" s="3">
        <f t="shared" ref="D28:AA28" si="10">IF(SUM($C$19:$N$19)=0,0,C28+D10)</f>
        <v>0</v>
      </c>
      <c r="E28" s="3">
        <f t="shared" si="10"/>
        <v>0</v>
      </c>
      <c r="F28" s="3">
        <f t="shared" si="10"/>
        <v>0</v>
      </c>
      <c r="G28" s="3">
        <f t="shared" si="10"/>
        <v>0</v>
      </c>
      <c r="H28" s="3">
        <f t="shared" si="10"/>
        <v>0</v>
      </c>
      <c r="I28" s="3">
        <f t="shared" si="10"/>
        <v>0</v>
      </c>
      <c r="J28" s="3">
        <f t="shared" si="10"/>
        <v>0</v>
      </c>
      <c r="K28" s="445">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3">
        <f t="shared" si="10"/>
        <v>0</v>
      </c>
      <c r="AA28" s="3">
        <f t="shared" si="10"/>
        <v>0</v>
      </c>
    </row>
    <row r="29" spans="1:27" x14ac:dyDescent="0.3">
      <c r="A29" s="783"/>
      <c r="B29" s="11" t="str">
        <f t="shared" si="4"/>
        <v>HVAC</v>
      </c>
      <c r="C29" s="3">
        <f t="shared" si="4"/>
        <v>0</v>
      </c>
      <c r="D29" s="3">
        <f t="shared" ref="D29:AA29" si="11">IF(SUM($C$19:$N$19)=0,0,C29+D11)</f>
        <v>0</v>
      </c>
      <c r="E29" s="3">
        <f t="shared" si="11"/>
        <v>0</v>
      </c>
      <c r="F29" s="3">
        <f t="shared" si="11"/>
        <v>0</v>
      </c>
      <c r="G29" s="3">
        <f t="shared" si="11"/>
        <v>0</v>
      </c>
      <c r="H29" s="3">
        <f t="shared" si="11"/>
        <v>0</v>
      </c>
      <c r="I29" s="3">
        <f t="shared" si="11"/>
        <v>0</v>
      </c>
      <c r="J29" s="3">
        <f t="shared" si="11"/>
        <v>0</v>
      </c>
      <c r="K29" s="445">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3">
        <f t="shared" si="11"/>
        <v>0</v>
      </c>
      <c r="AA29" s="3">
        <f t="shared" si="11"/>
        <v>0</v>
      </c>
    </row>
    <row r="30" spans="1:27" x14ac:dyDescent="0.3">
      <c r="A30" s="783"/>
      <c r="B30" s="11" t="str">
        <f t="shared" si="4"/>
        <v>Lighting</v>
      </c>
      <c r="C30" s="3">
        <f t="shared" si="4"/>
        <v>0</v>
      </c>
      <c r="D30" s="3">
        <f t="shared" ref="D30:AA30" si="12">IF(SUM($C$19:$N$19)=0,0,C30+D12)</f>
        <v>0</v>
      </c>
      <c r="E30" s="3">
        <f t="shared" si="12"/>
        <v>0</v>
      </c>
      <c r="F30" s="3">
        <f t="shared" si="12"/>
        <v>0</v>
      </c>
      <c r="G30" s="3">
        <f t="shared" si="12"/>
        <v>0</v>
      </c>
      <c r="H30" s="3">
        <f t="shared" si="12"/>
        <v>0</v>
      </c>
      <c r="I30" s="3">
        <f t="shared" si="12"/>
        <v>0</v>
      </c>
      <c r="J30" s="3">
        <f t="shared" si="12"/>
        <v>0</v>
      </c>
      <c r="K30" s="445">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3">
        <f t="shared" si="12"/>
        <v>0</v>
      </c>
      <c r="AA30" s="3">
        <f t="shared" si="12"/>
        <v>0</v>
      </c>
    </row>
    <row r="31" spans="1:27" x14ac:dyDescent="0.3">
      <c r="A31" s="783"/>
      <c r="B31" s="11" t="str">
        <f t="shared" si="4"/>
        <v>Miscellaneous</v>
      </c>
      <c r="C31" s="3">
        <f t="shared" si="4"/>
        <v>0</v>
      </c>
      <c r="D31" s="3">
        <f t="shared" ref="D31:AA31" si="13">IF(SUM($C$19:$N$19)=0,0,C31+D13)</f>
        <v>0</v>
      </c>
      <c r="E31" s="3">
        <f t="shared" si="13"/>
        <v>0</v>
      </c>
      <c r="F31" s="3">
        <f t="shared" si="13"/>
        <v>0</v>
      </c>
      <c r="G31" s="3">
        <f t="shared" si="13"/>
        <v>0</v>
      </c>
      <c r="H31" s="3">
        <f t="shared" si="13"/>
        <v>0</v>
      </c>
      <c r="I31" s="3">
        <f t="shared" si="13"/>
        <v>0</v>
      </c>
      <c r="J31" s="3">
        <f t="shared" si="13"/>
        <v>0</v>
      </c>
      <c r="K31" s="445">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3">
        <f t="shared" si="13"/>
        <v>0</v>
      </c>
      <c r="AA31" s="3">
        <f t="shared" si="13"/>
        <v>0</v>
      </c>
    </row>
    <row r="32" spans="1:27" ht="15" customHeight="1" x14ac:dyDescent="0.3">
      <c r="A32" s="783"/>
      <c r="B32" s="11" t="str">
        <f t="shared" si="4"/>
        <v>Motors</v>
      </c>
      <c r="C32" s="3">
        <f t="shared" si="4"/>
        <v>0</v>
      </c>
      <c r="D32" s="3">
        <f t="shared" ref="D32:AA32" si="14">IF(SUM($C$19:$N$19)=0,0,C32+D14)</f>
        <v>0</v>
      </c>
      <c r="E32" s="3">
        <f t="shared" si="14"/>
        <v>0</v>
      </c>
      <c r="F32" s="3">
        <f t="shared" si="14"/>
        <v>0</v>
      </c>
      <c r="G32" s="3">
        <f t="shared" si="14"/>
        <v>0</v>
      </c>
      <c r="H32" s="3">
        <f t="shared" si="14"/>
        <v>0</v>
      </c>
      <c r="I32" s="3">
        <f t="shared" si="14"/>
        <v>0</v>
      </c>
      <c r="J32" s="3">
        <f t="shared" si="14"/>
        <v>0</v>
      </c>
      <c r="K32" s="445">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3">
        <f t="shared" si="14"/>
        <v>0</v>
      </c>
      <c r="AA32" s="3">
        <f t="shared" si="14"/>
        <v>0</v>
      </c>
    </row>
    <row r="33" spans="1:27" x14ac:dyDescent="0.3">
      <c r="A33" s="783"/>
      <c r="B33" s="11" t="str">
        <f t="shared" si="4"/>
        <v>Process</v>
      </c>
      <c r="C33" s="3">
        <f t="shared" si="4"/>
        <v>0</v>
      </c>
      <c r="D33" s="3">
        <f t="shared" ref="D33:AA33" si="15">IF(SUM($C$19:$N$19)=0,0,C33+D15)</f>
        <v>0</v>
      </c>
      <c r="E33" s="3">
        <f t="shared" si="15"/>
        <v>0</v>
      </c>
      <c r="F33" s="3">
        <f t="shared" si="15"/>
        <v>0</v>
      </c>
      <c r="G33" s="3">
        <f t="shared" si="15"/>
        <v>0</v>
      </c>
      <c r="H33" s="3">
        <f t="shared" si="15"/>
        <v>0</v>
      </c>
      <c r="I33" s="3">
        <f t="shared" si="15"/>
        <v>0</v>
      </c>
      <c r="J33" s="3">
        <f t="shared" si="15"/>
        <v>0</v>
      </c>
      <c r="K33" s="445">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3">
        <f t="shared" si="15"/>
        <v>0</v>
      </c>
      <c r="AA33" s="3">
        <f t="shared" si="15"/>
        <v>0</v>
      </c>
    </row>
    <row r="34" spans="1:27" x14ac:dyDescent="0.3">
      <c r="A34" s="783"/>
      <c r="B34" s="11" t="str">
        <f t="shared" si="4"/>
        <v>Refrigeration</v>
      </c>
      <c r="C34" s="3">
        <f t="shared" si="4"/>
        <v>0</v>
      </c>
      <c r="D34" s="3">
        <f t="shared" ref="D34:AA34" si="16">IF(SUM($C$19:$N$19)=0,0,C34+D16)</f>
        <v>0</v>
      </c>
      <c r="E34" s="3">
        <f t="shared" si="16"/>
        <v>0</v>
      </c>
      <c r="F34" s="3">
        <f t="shared" si="16"/>
        <v>0</v>
      </c>
      <c r="G34" s="3">
        <f t="shared" si="16"/>
        <v>0</v>
      </c>
      <c r="H34" s="3">
        <f t="shared" si="16"/>
        <v>0</v>
      </c>
      <c r="I34" s="3">
        <f t="shared" si="16"/>
        <v>0</v>
      </c>
      <c r="J34" s="3">
        <f t="shared" si="16"/>
        <v>0</v>
      </c>
      <c r="K34" s="445">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3">
        <f t="shared" si="16"/>
        <v>0</v>
      </c>
      <c r="AA34" s="3">
        <f t="shared" si="16"/>
        <v>0</v>
      </c>
    </row>
    <row r="35" spans="1:27" x14ac:dyDescent="0.3">
      <c r="A35" s="783"/>
      <c r="B35" s="11" t="str">
        <f t="shared" si="4"/>
        <v>Water Heating</v>
      </c>
      <c r="C35" s="3">
        <f t="shared" si="4"/>
        <v>0</v>
      </c>
      <c r="D35" s="3">
        <f t="shared" ref="D35:AA35" si="17">IF(SUM($C$19:$N$19)=0,0,C35+D17)</f>
        <v>0</v>
      </c>
      <c r="E35" s="3">
        <f t="shared" si="17"/>
        <v>0</v>
      </c>
      <c r="F35" s="3">
        <f t="shared" si="17"/>
        <v>0</v>
      </c>
      <c r="G35" s="3">
        <f t="shared" si="17"/>
        <v>0</v>
      </c>
      <c r="H35" s="3">
        <f t="shared" si="17"/>
        <v>0</v>
      </c>
      <c r="I35" s="3">
        <f t="shared" si="17"/>
        <v>0</v>
      </c>
      <c r="J35" s="3">
        <f t="shared" si="17"/>
        <v>0</v>
      </c>
      <c r="K35" s="445">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row>
    <row r="36" spans="1:27" ht="15" customHeight="1" x14ac:dyDescent="0.3">
      <c r="A36" s="783"/>
      <c r="B36" s="11" t="str">
        <f t="shared" si="4"/>
        <v xml:space="preserve"> </v>
      </c>
      <c r="C36" s="3"/>
      <c r="D36" s="3"/>
      <c r="E36" s="3"/>
      <c r="F36" s="3"/>
      <c r="G36" s="3"/>
      <c r="H36" s="3"/>
      <c r="I36" s="3"/>
      <c r="J36" s="3"/>
      <c r="K36" s="445"/>
      <c r="L36" s="3"/>
      <c r="M36" s="3"/>
      <c r="N36" s="3"/>
      <c r="O36" s="3"/>
      <c r="P36" s="3"/>
      <c r="Q36" s="3"/>
      <c r="R36" s="3"/>
      <c r="S36" s="3"/>
      <c r="T36" s="3"/>
      <c r="U36" s="3"/>
      <c r="V36" s="3"/>
      <c r="W36" s="3"/>
      <c r="X36" s="3"/>
      <c r="Y36" s="3"/>
      <c r="Z36" s="3"/>
      <c r="AA36" s="3"/>
    </row>
    <row r="37" spans="1:27" ht="15" customHeight="1" thickBot="1" x14ac:dyDescent="0.35">
      <c r="A37" s="784"/>
      <c r="B37" s="258" t="str">
        <f t="shared" si="4"/>
        <v>Monthly kWh</v>
      </c>
      <c r="C37" s="259">
        <f>SUM(C23:C36)</f>
        <v>0</v>
      </c>
      <c r="D37" s="259">
        <f t="shared" ref="D37:AA37" si="18">SUM(D23:D36)</f>
        <v>0</v>
      </c>
      <c r="E37" s="259">
        <f t="shared" si="18"/>
        <v>0</v>
      </c>
      <c r="F37" s="259">
        <f t="shared" si="18"/>
        <v>0</v>
      </c>
      <c r="G37" s="259">
        <f t="shared" si="18"/>
        <v>0</v>
      </c>
      <c r="H37" s="259">
        <f t="shared" si="18"/>
        <v>0</v>
      </c>
      <c r="I37" s="259">
        <f t="shared" si="18"/>
        <v>0</v>
      </c>
      <c r="J37" s="259">
        <f t="shared" si="18"/>
        <v>0</v>
      </c>
      <c r="K37" s="259">
        <f t="shared" si="18"/>
        <v>0</v>
      </c>
      <c r="L37" s="259">
        <f t="shared" si="18"/>
        <v>0</v>
      </c>
      <c r="M37" s="259">
        <f t="shared" si="18"/>
        <v>0</v>
      </c>
      <c r="N37" s="259">
        <f t="shared" si="18"/>
        <v>0</v>
      </c>
      <c r="O37" s="259">
        <f t="shared" si="18"/>
        <v>0</v>
      </c>
      <c r="P37" s="259">
        <f t="shared" si="18"/>
        <v>0</v>
      </c>
      <c r="Q37" s="259">
        <f t="shared" si="18"/>
        <v>0</v>
      </c>
      <c r="R37" s="259">
        <f t="shared" si="18"/>
        <v>0</v>
      </c>
      <c r="S37" s="259">
        <f t="shared" si="18"/>
        <v>0</v>
      </c>
      <c r="T37" s="259">
        <f t="shared" si="18"/>
        <v>0</v>
      </c>
      <c r="U37" s="259">
        <f t="shared" si="18"/>
        <v>0</v>
      </c>
      <c r="V37" s="259">
        <f t="shared" si="18"/>
        <v>0</v>
      </c>
      <c r="W37" s="259">
        <f t="shared" si="18"/>
        <v>0</v>
      </c>
      <c r="X37" s="259">
        <f t="shared" si="18"/>
        <v>0</v>
      </c>
      <c r="Y37" s="259">
        <f t="shared" si="18"/>
        <v>0</v>
      </c>
      <c r="Z37" s="259">
        <f t="shared" si="18"/>
        <v>0</v>
      </c>
      <c r="AA37" s="259">
        <f t="shared" si="18"/>
        <v>0</v>
      </c>
    </row>
    <row r="38" spans="1:27" s="42" customFormat="1" x14ac:dyDescent="0.3">
      <c r="A38" s="8"/>
      <c r="B38" s="285"/>
      <c r="C38" s="9"/>
      <c r="D38" s="285"/>
      <c r="E38" s="9"/>
      <c r="F38" s="285"/>
      <c r="G38" s="285"/>
      <c r="H38" s="9"/>
      <c r="I38" s="285"/>
      <c r="J38" s="285"/>
      <c r="K38" s="9"/>
      <c r="L38" s="285"/>
      <c r="M38" s="285"/>
      <c r="N38" s="364" t="s">
        <v>223</v>
      </c>
      <c r="O38" s="363">
        <f>SUM(C5:N18)</f>
        <v>0</v>
      </c>
      <c r="P38" s="285"/>
      <c r="Q38" s="9"/>
      <c r="R38" s="285"/>
      <c r="S38" s="285"/>
      <c r="T38" s="9"/>
      <c r="U38" s="285"/>
      <c r="V38" s="285"/>
      <c r="W38" s="9"/>
      <c r="X38" s="285"/>
      <c r="Y38" s="285"/>
      <c r="Z38" s="9"/>
      <c r="AA38" s="285"/>
    </row>
    <row r="39" spans="1:27" s="42" customFormat="1" ht="15" thickBot="1" x14ac:dyDescent="0.35">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row>
    <row r="40" spans="1:27" ht="16.2" thickBot="1" x14ac:dyDescent="0.35">
      <c r="A40" s="785" t="s">
        <v>16</v>
      </c>
      <c r="B40" s="17" t="str">
        <f t="shared" ref="B40:B55" si="19">B22</f>
        <v>End Use</v>
      </c>
      <c r="C40" s="158">
        <f>C$4</f>
        <v>44197</v>
      </c>
      <c r="D40" s="158">
        <f t="shared" ref="D40:AA40" si="20">D$4</f>
        <v>44228</v>
      </c>
      <c r="E40" s="158">
        <f t="shared" si="20"/>
        <v>44256</v>
      </c>
      <c r="F40" s="158">
        <f t="shared" si="20"/>
        <v>44287</v>
      </c>
      <c r="G40" s="158">
        <f t="shared" si="20"/>
        <v>44317</v>
      </c>
      <c r="H40" s="158">
        <f t="shared" si="20"/>
        <v>44348</v>
      </c>
      <c r="I40" s="158">
        <f t="shared" si="20"/>
        <v>44378</v>
      </c>
      <c r="J40" s="158">
        <f t="shared" si="20"/>
        <v>44409</v>
      </c>
      <c r="K40" s="158">
        <f t="shared" si="20"/>
        <v>44440</v>
      </c>
      <c r="L40" s="158">
        <f t="shared" si="20"/>
        <v>44470</v>
      </c>
      <c r="M40" s="158">
        <f t="shared" si="20"/>
        <v>44501</v>
      </c>
      <c r="N40" s="158">
        <f t="shared" si="20"/>
        <v>44531</v>
      </c>
      <c r="O40" s="158">
        <f t="shared" si="20"/>
        <v>44562</v>
      </c>
      <c r="P40" s="158">
        <f t="shared" si="20"/>
        <v>44593</v>
      </c>
      <c r="Q40" s="158">
        <f t="shared" si="20"/>
        <v>44621</v>
      </c>
      <c r="R40" s="158">
        <f t="shared" si="20"/>
        <v>44652</v>
      </c>
      <c r="S40" s="158">
        <f t="shared" si="20"/>
        <v>44682</v>
      </c>
      <c r="T40" s="158">
        <f t="shared" si="20"/>
        <v>44713</v>
      </c>
      <c r="U40" s="158">
        <f t="shared" si="20"/>
        <v>44743</v>
      </c>
      <c r="V40" s="158">
        <f t="shared" si="20"/>
        <v>44774</v>
      </c>
      <c r="W40" s="158">
        <f t="shared" si="20"/>
        <v>44805</v>
      </c>
      <c r="X40" s="158">
        <f t="shared" si="20"/>
        <v>44835</v>
      </c>
      <c r="Y40" s="158">
        <f t="shared" si="20"/>
        <v>44866</v>
      </c>
      <c r="Z40" s="158">
        <f t="shared" si="20"/>
        <v>44896</v>
      </c>
      <c r="AA40" s="158">
        <f t="shared" si="20"/>
        <v>44927</v>
      </c>
    </row>
    <row r="41" spans="1:27" ht="15" customHeight="1" x14ac:dyDescent="0.3">
      <c r="A41" s="786"/>
      <c r="B41" s="11" t="str">
        <f t="shared" si="19"/>
        <v>Air Comp</v>
      </c>
      <c r="C41" s="3">
        <v>0</v>
      </c>
      <c r="D41" s="3">
        <v>0</v>
      </c>
      <c r="E41" s="3">
        <v>0</v>
      </c>
      <c r="F41" s="3">
        <v>0</v>
      </c>
      <c r="G41" s="3">
        <f>G42</f>
        <v>0</v>
      </c>
      <c r="H41" s="3">
        <f t="shared" ref="H41:H53" si="21">H42</f>
        <v>0</v>
      </c>
      <c r="I41" s="3">
        <f t="shared" ref="I41:I53" si="22">I42</f>
        <v>0</v>
      </c>
      <c r="J41" s="3">
        <f t="shared" ref="J41:J53" si="23">J42</f>
        <v>0</v>
      </c>
      <c r="K41" s="3">
        <f t="shared" ref="K41:K53" si="24">K42</f>
        <v>0</v>
      </c>
      <c r="L41" s="3">
        <f t="shared" ref="L41:L53" si="25">L42</f>
        <v>0</v>
      </c>
      <c r="M41" s="3">
        <f t="shared" ref="M41:M53" si="26">M42</f>
        <v>0</v>
      </c>
      <c r="N41" s="3">
        <f t="shared" ref="N41:N53" si="27">N42</f>
        <v>0</v>
      </c>
      <c r="O41" s="3">
        <f t="shared" ref="O41:O53" si="28">O42</f>
        <v>0</v>
      </c>
      <c r="P41" s="3">
        <f t="shared" ref="P41:P53" si="29">P42</f>
        <v>0</v>
      </c>
      <c r="Q41" s="445">
        <v>0</v>
      </c>
      <c r="R41" s="3">
        <f t="shared" ref="R41:R53" si="30">R42</f>
        <v>0</v>
      </c>
      <c r="S41" s="3">
        <f t="shared" ref="S41:S53" si="31">S42</f>
        <v>0</v>
      </c>
      <c r="T41" s="3">
        <f t="shared" ref="T41:T53" si="32">T42</f>
        <v>0</v>
      </c>
      <c r="U41" s="3">
        <f t="shared" ref="U41:U53" si="33">U42</f>
        <v>0</v>
      </c>
      <c r="V41" s="3">
        <f t="shared" ref="V41:V53" si="34">V42</f>
        <v>0</v>
      </c>
      <c r="W41" s="3">
        <f t="shared" ref="W41:W53" si="35">W42</f>
        <v>0</v>
      </c>
      <c r="X41" s="3">
        <f t="shared" ref="X41:X53" si="36">X42</f>
        <v>0</v>
      </c>
      <c r="Y41" s="3">
        <f t="shared" ref="Y41:Y53" si="37">Y42</f>
        <v>0</v>
      </c>
      <c r="Z41" s="3">
        <f t="shared" ref="Z41:Z53" si="38">Z42</f>
        <v>0</v>
      </c>
      <c r="AA41" s="3">
        <f t="shared" ref="AA41:AA53" si="39">AA42</f>
        <v>0</v>
      </c>
    </row>
    <row r="42" spans="1:27" x14ac:dyDescent="0.3">
      <c r="A42" s="786"/>
      <c r="B42" s="12" t="str">
        <f t="shared" si="19"/>
        <v>Building Shell</v>
      </c>
      <c r="C42" s="3">
        <v>0</v>
      </c>
      <c r="D42" s="3">
        <v>0</v>
      </c>
      <c r="E42" s="3">
        <v>0</v>
      </c>
      <c r="F42" s="3">
        <v>0</v>
      </c>
      <c r="G42" s="3">
        <f t="shared" ref="G42:G53" si="40">G43</f>
        <v>0</v>
      </c>
      <c r="H42" s="3">
        <f t="shared" si="21"/>
        <v>0</v>
      </c>
      <c r="I42" s="3">
        <f t="shared" si="22"/>
        <v>0</v>
      </c>
      <c r="J42" s="3">
        <f t="shared" si="23"/>
        <v>0</v>
      </c>
      <c r="K42" s="3">
        <f t="shared" si="24"/>
        <v>0</v>
      </c>
      <c r="L42" s="3">
        <f t="shared" si="25"/>
        <v>0</v>
      </c>
      <c r="M42" s="3">
        <f t="shared" si="26"/>
        <v>0</v>
      </c>
      <c r="N42" s="3">
        <f t="shared" si="27"/>
        <v>0</v>
      </c>
      <c r="O42" s="3">
        <f t="shared" si="28"/>
        <v>0</v>
      </c>
      <c r="P42" s="3">
        <f t="shared" si="29"/>
        <v>0</v>
      </c>
      <c r="Q42" s="445">
        <v>0</v>
      </c>
      <c r="R42" s="3">
        <f t="shared" si="30"/>
        <v>0</v>
      </c>
      <c r="S42" s="3">
        <f t="shared" si="31"/>
        <v>0</v>
      </c>
      <c r="T42" s="3">
        <f t="shared" si="32"/>
        <v>0</v>
      </c>
      <c r="U42" s="3">
        <f t="shared" si="33"/>
        <v>0</v>
      </c>
      <c r="V42" s="3">
        <f t="shared" si="34"/>
        <v>0</v>
      </c>
      <c r="W42" s="3">
        <f t="shared" si="35"/>
        <v>0</v>
      </c>
      <c r="X42" s="3">
        <f t="shared" si="36"/>
        <v>0</v>
      </c>
      <c r="Y42" s="3">
        <f t="shared" si="37"/>
        <v>0</v>
      </c>
      <c r="Z42" s="3">
        <f t="shared" si="38"/>
        <v>0</v>
      </c>
      <c r="AA42" s="3">
        <f t="shared" si="39"/>
        <v>0</v>
      </c>
    </row>
    <row r="43" spans="1:27" x14ac:dyDescent="0.3">
      <c r="A43" s="786"/>
      <c r="B43" s="11" t="str">
        <f t="shared" si="19"/>
        <v>Cooking</v>
      </c>
      <c r="C43" s="3">
        <v>0</v>
      </c>
      <c r="D43" s="3">
        <v>0</v>
      </c>
      <c r="E43" s="3">
        <v>0</v>
      </c>
      <c r="F43" s="3">
        <v>0</v>
      </c>
      <c r="G43" s="3">
        <f t="shared" si="40"/>
        <v>0</v>
      </c>
      <c r="H43" s="3">
        <f t="shared" si="21"/>
        <v>0</v>
      </c>
      <c r="I43" s="3">
        <f t="shared" si="22"/>
        <v>0</v>
      </c>
      <c r="J43" s="3">
        <f t="shared" si="23"/>
        <v>0</v>
      </c>
      <c r="K43" s="3">
        <f t="shared" si="24"/>
        <v>0</v>
      </c>
      <c r="L43" s="3">
        <f t="shared" si="25"/>
        <v>0</v>
      </c>
      <c r="M43" s="3">
        <f t="shared" si="26"/>
        <v>0</v>
      </c>
      <c r="N43" s="3">
        <f t="shared" si="27"/>
        <v>0</v>
      </c>
      <c r="O43" s="3">
        <f t="shared" si="28"/>
        <v>0</v>
      </c>
      <c r="P43" s="3">
        <f t="shared" si="29"/>
        <v>0</v>
      </c>
      <c r="Q43" s="445">
        <v>0</v>
      </c>
      <c r="R43" s="3">
        <f t="shared" si="30"/>
        <v>0</v>
      </c>
      <c r="S43" s="3">
        <f t="shared" si="31"/>
        <v>0</v>
      </c>
      <c r="T43" s="3">
        <f t="shared" si="32"/>
        <v>0</v>
      </c>
      <c r="U43" s="3">
        <f t="shared" si="33"/>
        <v>0</v>
      </c>
      <c r="V43" s="3">
        <f t="shared" si="34"/>
        <v>0</v>
      </c>
      <c r="W43" s="3">
        <f t="shared" si="35"/>
        <v>0</v>
      </c>
      <c r="X43" s="3">
        <f t="shared" si="36"/>
        <v>0</v>
      </c>
      <c r="Y43" s="3">
        <f t="shared" si="37"/>
        <v>0</v>
      </c>
      <c r="Z43" s="3">
        <f t="shared" si="38"/>
        <v>0</v>
      </c>
      <c r="AA43" s="3">
        <f t="shared" si="39"/>
        <v>0</v>
      </c>
    </row>
    <row r="44" spans="1:27" x14ac:dyDescent="0.3">
      <c r="A44" s="786"/>
      <c r="B44" s="11" t="str">
        <f t="shared" si="19"/>
        <v>Cooling</v>
      </c>
      <c r="C44" s="3">
        <v>0</v>
      </c>
      <c r="D44" s="3">
        <v>0</v>
      </c>
      <c r="E44" s="3">
        <v>0</v>
      </c>
      <c r="F44" s="3">
        <v>0</v>
      </c>
      <c r="G44" s="3">
        <f t="shared" si="40"/>
        <v>0</v>
      </c>
      <c r="H44" s="3">
        <f t="shared" si="21"/>
        <v>0</v>
      </c>
      <c r="I44" s="3">
        <f t="shared" si="22"/>
        <v>0</v>
      </c>
      <c r="J44" s="3">
        <f t="shared" si="23"/>
        <v>0</v>
      </c>
      <c r="K44" s="3">
        <f t="shared" si="24"/>
        <v>0</v>
      </c>
      <c r="L44" s="3">
        <f t="shared" si="25"/>
        <v>0</v>
      </c>
      <c r="M44" s="3">
        <f t="shared" si="26"/>
        <v>0</v>
      </c>
      <c r="N44" s="3">
        <f t="shared" si="27"/>
        <v>0</v>
      </c>
      <c r="O44" s="3">
        <f t="shared" si="28"/>
        <v>0</v>
      </c>
      <c r="P44" s="3">
        <f t="shared" si="29"/>
        <v>0</v>
      </c>
      <c r="Q44" s="445">
        <v>0</v>
      </c>
      <c r="R44" s="3">
        <f t="shared" si="30"/>
        <v>0</v>
      </c>
      <c r="S44" s="3">
        <f t="shared" si="31"/>
        <v>0</v>
      </c>
      <c r="T44" s="3">
        <f t="shared" si="32"/>
        <v>0</v>
      </c>
      <c r="U44" s="3">
        <f t="shared" si="33"/>
        <v>0</v>
      </c>
      <c r="V44" s="3">
        <f t="shared" si="34"/>
        <v>0</v>
      </c>
      <c r="W44" s="3">
        <f t="shared" si="35"/>
        <v>0</v>
      </c>
      <c r="X44" s="3">
        <f t="shared" si="36"/>
        <v>0</v>
      </c>
      <c r="Y44" s="3">
        <f t="shared" si="37"/>
        <v>0</v>
      </c>
      <c r="Z44" s="3">
        <f t="shared" si="38"/>
        <v>0</v>
      </c>
      <c r="AA44" s="3">
        <f t="shared" si="39"/>
        <v>0</v>
      </c>
    </row>
    <row r="45" spans="1:27" x14ac:dyDescent="0.3">
      <c r="A45" s="786"/>
      <c r="B45" s="12" t="str">
        <f t="shared" si="19"/>
        <v>Ext Lighting</v>
      </c>
      <c r="C45" s="3">
        <v>0</v>
      </c>
      <c r="D45" s="3">
        <v>0</v>
      </c>
      <c r="E45" s="3">
        <v>0</v>
      </c>
      <c r="F45" s="3">
        <v>0</v>
      </c>
      <c r="G45" s="3">
        <f t="shared" si="40"/>
        <v>0</v>
      </c>
      <c r="H45" s="3">
        <f t="shared" si="21"/>
        <v>0</v>
      </c>
      <c r="I45" s="3">
        <f t="shared" si="22"/>
        <v>0</v>
      </c>
      <c r="J45" s="3">
        <f t="shared" si="23"/>
        <v>0</v>
      </c>
      <c r="K45" s="3">
        <f t="shared" si="24"/>
        <v>0</v>
      </c>
      <c r="L45" s="3">
        <f t="shared" si="25"/>
        <v>0</v>
      </c>
      <c r="M45" s="3">
        <f t="shared" si="26"/>
        <v>0</v>
      </c>
      <c r="N45" s="3">
        <f t="shared" si="27"/>
        <v>0</v>
      </c>
      <c r="O45" s="3">
        <f t="shared" si="28"/>
        <v>0</v>
      </c>
      <c r="P45" s="3">
        <f t="shared" si="29"/>
        <v>0</v>
      </c>
      <c r="Q45" s="445">
        <v>0</v>
      </c>
      <c r="R45" s="3">
        <f t="shared" si="30"/>
        <v>0</v>
      </c>
      <c r="S45" s="3">
        <f t="shared" si="31"/>
        <v>0</v>
      </c>
      <c r="T45" s="3">
        <f t="shared" si="32"/>
        <v>0</v>
      </c>
      <c r="U45" s="3">
        <f t="shared" si="33"/>
        <v>0</v>
      </c>
      <c r="V45" s="3">
        <f t="shared" si="34"/>
        <v>0</v>
      </c>
      <c r="W45" s="3">
        <f t="shared" si="35"/>
        <v>0</v>
      </c>
      <c r="X45" s="3">
        <f t="shared" si="36"/>
        <v>0</v>
      </c>
      <c r="Y45" s="3">
        <f t="shared" si="37"/>
        <v>0</v>
      </c>
      <c r="Z45" s="3">
        <f t="shared" si="38"/>
        <v>0</v>
      </c>
      <c r="AA45" s="3">
        <f t="shared" si="39"/>
        <v>0</v>
      </c>
    </row>
    <row r="46" spans="1:27" x14ac:dyDescent="0.3">
      <c r="A46" s="786"/>
      <c r="B46" s="11" t="str">
        <f t="shared" si="19"/>
        <v>Heating</v>
      </c>
      <c r="C46" s="3">
        <v>0</v>
      </c>
      <c r="D46" s="3">
        <v>0</v>
      </c>
      <c r="E46" s="3">
        <v>0</v>
      </c>
      <c r="F46" s="3">
        <v>0</v>
      </c>
      <c r="G46" s="3">
        <f t="shared" si="40"/>
        <v>0</v>
      </c>
      <c r="H46" s="3">
        <f t="shared" si="21"/>
        <v>0</v>
      </c>
      <c r="I46" s="3">
        <f t="shared" si="22"/>
        <v>0</v>
      </c>
      <c r="J46" s="3">
        <f t="shared" si="23"/>
        <v>0</v>
      </c>
      <c r="K46" s="3">
        <f t="shared" si="24"/>
        <v>0</v>
      </c>
      <c r="L46" s="3">
        <f t="shared" si="25"/>
        <v>0</v>
      </c>
      <c r="M46" s="3">
        <f t="shared" si="26"/>
        <v>0</v>
      </c>
      <c r="N46" s="3">
        <f t="shared" si="27"/>
        <v>0</v>
      </c>
      <c r="O46" s="3">
        <f t="shared" si="28"/>
        <v>0</v>
      </c>
      <c r="P46" s="3">
        <f t="shared" si="29"/>
        <v>0</v>
      </c>
      <c r="Q46" s="445">
        <v>0</v>
      </c>
      <c r="R46" s="3">
        <f t="shared" si="30"/>
        <v>0</v>
      </c>
      <c r="S46" s="3">
        <f t="shared" si="31"/>
        <v>0</v>
      </c>
      <c r="T46" s="3">
        <f t="shared" si="32"/>
        <v>0</v>
      </c>
      <c r="U46" s="3">
        <f t="shared" si="33"/>
        <v>0</v>
      </c>
      <c r="V46" s="3">
        <f t="shared" si="34"/>
        <v>0</v>
      </c>
      <c r="W46" s="3">
        <f t="shared" si="35"/>
        <v>0</v>
      </c>
      <c r="X46" s="3">
        <f t="shared" si="36"/>
        <v>0</v>
      </c>
      <c r="Y46" s="3">
        <f t="shared" si="37"/>
        <v>0</v>
      </c>
      <c r="Z46" s="3">
        <f t="shared" si="38"/>
        <v>0</v>
      </c>
      <c r="AA46" s="3">
        <f t="shared" si="39"/>
        <v>0</v>
      </c>
    </row>
    <row r="47" spans="1:27" x14ac:dyDescent="0.3">
      <c r="A47" s="786"/>
      <c r="B47" s="11" t="str">
        <f t="shared" si="19"/>
        <v>HVAC</v>
      </c>
      <c r="C47" s="3">
        <v>0</v>
      </c>
      <c r="D47" s="3">
        <v>0</v>
      </c>
      <c r="E47" s="3">
        <v>0</v>
      </c>
      <c r="F47" s="3">
        <v>0</v>
      </c>
      <c r="G47" s="3">
        <f t="shared" si="40"/>
        <v>0</v>
      </c>
      <c r="H47" s="3">
        <f t="shared" si="21"/>
        <v>0</v>
      </c>
      <c r="I47" s="3">
        <f t="shared" si="22"/>
        <v>0</v>
      </c>
      <c r="J47" s="3">
        <f t="shared" si="23"/>
        <v>0</v>
      </c>
      <c r="K47" s="3">
        <f t="shared" si="24"/>
        <v>0</v>
      </c>
      <c r="L47" s="3">
        <f t="shared" si="25"/>
        <v>0</v>
      </c>
      <c r="M47" s="3">
        <f t="shared" si="26"/>
        <v>0</v>
      </c>
      <c r="N47" s="3">
        <f t="shared" si="27"/>
        <v>0</v>
      </c>
      <c r="O47" s="3">
        <f t="shared" si="28"/>
        <v>0</v>
      </c>
      <c r="P47" s="3">
        <f t="shared" si="29"/>
        <v>0</v>
      </c>
      <c r="Q47" s="445">
        <v>0</v>
      </c>
      <c r="R47" s="3">
        <f t="shared" si="30"/>
        <v>0</v>
      </c>
      <c r="S47" s="3">
        <f t="shared" si="31"/>
        <v>0</v>
      </c>
      <c r="T47" s="3">
        <f t="shared" si="32"/>
        <v>0</v>
      </c>
      <c r="U47" s="3">
        <f t="shared" si="33"/>
        <v>0</v>
      </c>
      <c r="V47" s="3">
        <f t="shared" si="34"/>
        <v>0</v>
      </c>
      <c r="W47" s="3">
        <f t="shared" si="35"/>
        <v>0</v>
      </c>
      <c r="X47" s="3">
        <f t="shared" si="36"/>
        <v>0</v>
      </c>
      <c r="Y47" s="3">
        <f t="shared" si="37"/>
        <v>0</v>
      </c>
      <c r="Z47" s="3">
        <f t="shared" si="38"/>
        <v>0</v>
      </c>
      <c r="AA47" s="3">
        <f t="shared" si="39"/>
        <v>0</v>
      </c>
    </row>
    <row r="48" spans="1:27" x14ac:dyDescent="0.3">
      <c r="A48" s="786"/>
      <c r="B48" s="11" t="str">
        <f t="shared" si="19"/>
        <v>Lighting</v>
      </c>
      <c r="C48" s="3">
        <v>0</v>
      </c>
      <c r="D48" s="3">
        <v>0</v>
      </c>
      <c r="E48" s="3">
        <v>0</v>
      </c>
      <c r="F48" s="3">
        <v>0</v>
      </c>
      <c r="G48" s="3">
        <f t="shared" si="40"/>
        <v>0</v>
      </c>
      <c r="H48" s="3">
        <f t="shared" si="21"/>
        <v>0</v>
      </c>
      <c r="I48" s="3">
        <f t="shared" si="22"/>
        <v>0</v>
      </c>
      <c r="J48" s="3">
        <f t="shared" si="23"/>
        <v>0</v>
      </c>
      <c r="K48" s="3">
        <f t="shared" si="24"/>
        <v>0</v>
      </c>
      <c r="L48" s="3">
        <f t="shared" si="25"/>
        <v>0</v>
      </c>
      <c r="M48" s="3">
        <f t="shared" si="26"/>
        <v>0</v>
      </c>
      <c r="N48" s="3">
        <f t="shared" si="27"/>
        <v>0</v>
      </c>
      <c r="O48" s="3">
        <f t="shared" si="28"/>
        <v>0</v>
      </c>
      <c r="P48" s="3">
        <f t="shared" si="29"/>
        <v>0</v>
      </c>
      <c r="Q48" s="445">
        <v>0</v>
      </c>
      <c r="R48" s="3">
        <f t="shared" si="30"/>
        <v>0</v>
      </c>
      <c r="S48" s="3">
        <f t="shared" si="31"/>
        <v>0</v>
      </c>
      <c r="T48" s="3">
        <f t="shared" si="32"/>
        <v>0</v>
      </c>
      <c r="U48" s="3">
        <f t="shared" si="33"/>
        <v>0</v>
      </c>
      <c r="V48" s="3">
        <f t="shared" si="34"/>
        <v>0</v>
      </c>
      <c r="W48" s="3">
        <f t="shared" si="35"/>
        <v>0</v>
      </c>
      <c r="X48" s="3">
        <f t="shared" si="36"/>
        <v>0</v>
      </c>
      <c r="Y48" s="3">
        <f t="shared" si="37"/>
        <v>0</v>
      </c>
      <c r="Z48" s="3">
        <f t="shared" si="38"/>
        <v>0</v>
      </c>
      <c r="AA48" s="3">
        <f t="shared" si="39"/>
        <v>0</v>
      </c>
    </row>
    <row r="49" spans="1:27" x14ac:dyDescent="0.3">
      <c r="A49" s="786"/>
      <c r="B49" s="11" t="str">
        <f t="shared" si="19"/>
        <v>Miscellaneous</v>
      </c>
      <c r="C49" s="3">
        <v>0</v>
      </c>
      <c r="D49" s="3">
        <v>0</v>
      </c>
      <c r="E49" s="3">
        <v>0</v>
      </c>
      <c r="F49" s="3">
        <v>0</v>
      </c>
      <c r="G49" s="3">
        <f t="shared" si="40"/>
        <v>0</v>
      </c>
      <c r="H49" s="3">
        <f t="shared" si="21"/>
        <v>0</v>
      </c>
      <c r="I49" s="3">
        <f t="shared" si="22"/>
        <v>0</v>
      </c>
      <c r="J49" s="3">
        <f t="shared" si="23"/>
        <v>0</v>
      </c>
      <c r="K49" s="3">
        <f t="shared" si="24"/>
        <v>0</v>
      </c>
      <c r="L49" s="3">
        <f t="shared" si="25"/>
        <v>0</v>
      </c>
      <c r="M49" s="3">
        <f t="shared" si="26"/>
        <v>0</v>
      </c>
      <c r="N49" s="3">
        <f t="shared" si="27"/>
        <v>0</v>
      </c>
      <c r="O49" s="3">
        <f t="shared" si="28"/>
        <v>0</v>
      </c>
      <c r="P49" s="3">
        <f t="shared" si="29"/>
        <v>0</v>
      </c>
      <c r="Q49" s="445">
        <v>0</v>
      </c>
      <c r="R49" s="3">
        <f t="shared" si="30"/>
        <v>0</v>
      </c>
      <c r="S49" s="3">
        <f t="shared" si="31"/>
        <v>0</v>
      </c>
      <c r="T49" s="3">
        <f t="shared" si="32"/>
        <v>0</v>
      </c>
      <c r="U49" s="3">
        <f t="shared" si="33"/>
        <v>0</v>
      </c>
      <c r="V49" s="3">
        <f t="shared" si="34"/>
        <v>0</v>
      </c>
      <c r="W49" s="3">
        <f t="shared" si="35"/>
        <v>0</v>
      </c>
      <c r="X49" s="3">
        <f t="shared" si="36"/>
        <v>0</v>
      </c>
      <c r="Y49" s="3">
        <f t="shared" si="37"/>
        <v>0</v>
      </c>
      <c r="Z49" s="3">
        <f t="shared" si="38"/>
        <v>0</v>
      </c>
      <c r="AA49" s="3">
        <f t="shared" si="39"/>
        <v>0</v>
      </c>
    </row>
    <row r="50" spans="1:27" ht="15" customHeight="1" x14ac:dyDescent="0.3">
      <c r="A50" s="786"/>
      <c r="B50" s="11" t="str">
        <f t="shared" si="19"/>
        <v>Motors</v>
      </c>
      <c r="C50" s="3">
        <v>0</v>
      </c>
      <c r="D50" s="3">
        <v>0</v>
      </c>
      <c r="E50" s="3">
        <v>0</v>
      </c>
      <c r="F50" s="3">
        <v>0</v>
      </c>
      <c r="G50" s="3">
        <f t="shared" si="40"/>
        <v>0</v>
      </c>
      <c r="H50" s="3">
        <f t="shared" si="21"/>
        <v>0</v>
      </c>
      <c r="I50" s="3">
        <f t="shared" si="22"/>
        <v>0</v>
      </c>
      <c r="J50" s="3">
        <f t="shared" si="23"/>
        <v>0</v>
      </c>
      <c r="K50" s="3">
        <f t="shared" si="24"/>
        <v>0</v>
      </c>
      <c r="L50" s="3">
        <f t="shared" si="25"/>
        <v>0</v>
      </c>
      <c r="M50" s="3">
        <f t="shared" si="26"/>
        <v>0</v>
      </c>
      <c r="N50" s="3">
        <f t="shared" si="27"/>
        <v>0</v>
      </c>
      <c r="O50" s="3">
        <f t="shared" si="28"/>
        <v>0</v>
      </c>
      <c r="P50" s="3">
        <f t="shared" si="29"/>
        <v>0</v>
      </c>
      <c r="Q50" s="445">
        <v>0</v>
      </c>
      <c r="R50" s="3">
        <f t="shared" si="30"/>
        <v>0</v>
      </c>
      <c r="S50" s="3">
        <f t="shared" si="31"/>
        <v>0</v>
      </c>
      <c r="T50" s="3">
        <f t="shared" si="32"/>
        <v>0</v>
      </c>
      <c r="U50" s="3">
        <f t="shared" si="33"/>
        <v>0</v>
      </c>
      <c r="V50" s="3">
        <f t="shared" si="34"/>
        <v>0</v>
      </c>
      <c r="W50" s="3">
        <f t="shared" si="35"/>
        <v>0</v>
      </c>
      <c r="X50" s="3">
        <f t="shared" si="36"/>
        <v>0</v>
      </c>
      <c r="Y50" s="3">
        <f t="shared" si="37"/>
        <v>0</v>
      </c>
      <c r="Z50" s="3">
        <f t="shared" si="38"/>
        <v>0</v>
      </c>
      <c r="AA50" s="3">
        <f t="shared" si="39"/>
        <v>0</v>
      </c>
    </row>
    <row r="51" spans="1:27" x14ac:dyDescent="0.3">
      <c r="A51" s="786"/>
      <c r="B51" s="11" t="str">
        <f t="shared" si="19"/>
        <v>Process</v>
      </c>
      <c r="C51" s="3">
        <v>0</v>
      </c>
      <c r="D51" s="3">
        <v>0</v>
      </c>
      <c r="E51" s="3">
        <v>0</v>
      </c>
      <c r="F51" s="3">
        <v>0</v>
      </c>
      <c r="G51" s="3">
        <f t="shared" si="40"/>
        <v>0</v>
      </c>
      <c r="H51" s="3">
        <f t="shared" si="21"/>
        <v>0</v>
      </c>
      <c r="I51" s="3">
        <f t="shared" si="22"/>
        <v>0</v>
      </c>
      <c r="J51" s="3">
        <f t="shared" si="23"/>
        <v>0</v>
      </c>
      <c r="K51" s="3">
        <f t="shared" si="24"/>
        <v>0</v>
      </c>
      <c r="L51" s="3">
        <f t="shared" si="25"/>
        <v>0</v>
      </c>
      <c r="M51" s="3">
        <f t="shared" si="26"/>
        <v>0</v>
      </c>
      <c r="N51" s="3">
        <f t="shared" si="27"/>
        <v>0</v>
      </c>
      <c r="O51" s="3">
        <f t="shared" si="28"/>
        <v>0</v>
      </c>
      <c r="P51" s="3">
        <f t="shared" si="29"/>
        <v>0</v>
      </c>
      <c r="Q51" s="445">
        <v>0</v>
      </c>
      <c r="R51" s="3">
        <f t="shared" si="30"/>
        <v>0</v>
      </c>
      <c r="S51" s="3">
        <f t="shared" si="31"/>
        <v>0</v>
      </c>
      <c r="T51" s="3">
        <f t="shared" si="32"/>
        <v>0</v>
      </c>
      <c r="U51" s="3">
        <f t="shared" si="33"/>
        <v>0</v>
      </c>
      <c r="V51" s="3">
        <f t="shared" si="34"/>
        <v>0</v>
      </c>
      <c r="W51" s="3">
        <f t="shared" si="35"/>
        <v>0</v>
      </c>
      <c r="X51" s="3">
        <f t="shared" si="36"/>
        <v>0</v>
      </c>
      <c r="Y51" s="3">
        <f t="shared" si="37"/>
        <v>0</v>
      </c>
      <c r="Z51" s="3">
        <f t="shared" si="38"/>
        <v>0</v>
      </c>
      <c r="AA51" s="3">
        <f t="shared" si="39"/>
        <v>0</v>
      </c>
    </row>
    <row r="52" spans="1:27" x14ac:dyDescent="0.3">
      <c r="A52" s="786"/>
      <c r="B52" s="11" t="str">
        <f t="shared" si="19"/>
        <v>Refrigeration</v>
      </c>
      <c r="C52" s="3">
        <v>0</v>
      </c>
      <c r="D52" s="3">
        <v>0</v>
      </c>
      <c r="E52" s="3">
        <v>0</v>
      </c>
      <c r="F52" s="3">
        <v>0</v>
      </c>
      <c r="G52" s="3">
        <f t="shared" si="40"/>
        <v>0</v>
      </c>
      <c r="H52" s="3">
        <f t="shared" si="21"/>
        <v>0</v>
      </c>
      <c r="I52" s="3">
        <f t="shared" si="22"/>
        <v>0</v>
      </c>
      <c r="J52" s="3">
        <f t="shared" si="23"/>
        <v>0</v>
      </c>
      <c r="K52" s="3">
        <f t="shared" si="24"/>
        <v>0</v>
      </c>
      <c r="L52" s="3">
        <f t="shared" si="25"/>
        <v>0</v>
      </c>
      <c r="M52" s="3">
        <f t="shared" si="26"/>
        <v>0</v>
      </c>
      <c r="N52" s="3">
        <f t="shared" si="27"/>
        <v>0</v>
      </c>
      <c r="O52" s="3">
        <f t="shared" si="28"/>
        <v>0</v>
      </c>
      <c r="P52" s="3">
        <f t="shared" si="29"/>
        <v>0</v>
      </c>
      <c r="Q52" s="445">
        <v>0</v>
      </c>
      <c r="R52" s="3">
        <f t="shared" si="30"/>
        <v>0</v>
      </c>
      <c r="S52" s="3">
        <f t="shared" si="31"/>
        <v>0</v>
      </c>
      <c r="T52" s="3">
        <f t="shared" si="32"/>
        <v>0</v>
      </c>
      <c r="U52" s="3">
        <f t="shared" si="33"/>
        <v>0</v>
      </c>
      <c r="V52" s="3">
        <f t="shared" si="34"/>
        <v>0</v>
      </c>
      <c r="W52" s="3">
        <f t="shared" si="35"/>
        <v>0</v>
      </c>
      <c r="X52" s="3">
        <f t="shared" si="36"/>
        <v>0</v>
      </c>
      <c r="Y52" s="3">
        <f t="shared" si="37"/>
        <v>0</v>
      </c>
      <c r="Z52" s="3">
        <f t="shared" si="38"/>
        <v>0</v>
      </c>
      <c r="AA52" s="3">
        <f t="shared" si="39"/>
        <v>0</v>
      </c>
    </row>
    <row r="53" spans="1:27" x14ac:dyDescent="0.3">
      <c r="A53" s="786"/>
      <c r="B53" s="11" t="str">
        <f t="shared" si="19"/>
        <v>Water Heating</v>
      </c>
      <c r="C53" s="3">
        <v>0</v>
      </c>
      <c r="D53" s="3">
        <v>0</v>
      </c>
      <c r="E53" s="3">
        <v>0</v>
      </c>
      <c r="F53" s="3">
        <v>0</v>
      </c>
      <c r="G53" s="3">
        <f t="shared" si="40"/>
        <v>0</v>
      </c>
      <c r="H53" s="3">
        <f t="shared" si="21"/>
        <v>0</v>
      </c>
      <c r="I53" s="3">
        <f t="shared" si="22"/>
        <v>0</v>
      </c>
      <c r="J53" s="3">
        <f t="shared" si="23"/>
        <v>0</v>
      </c>
      <c r="K53" s="3">
        <f t="shared" si="24"/>
        <v>0</v>
      </c>
      <c r="L53" s="3">
        <f t="shared" si="25"/>
        <v>0</v>
      </c>
      <c r="M53" s="3">
        <f t="shared" si="26"/>
        <v>0</v>
      </c>
      <c r="N53" s="3">
        <f t="shared" si="27"/>
        <v>0</v>
      </c>
      <c r="O53" s="3">
        <f t="shared" si="28"/>
        <v>0</v>
      </c>
      <c r="P53" s="3">
        <f t="shared" si="29"/>
        <v>0</v>
      </c>
      <c r="Q53" s="445">
        <v>0</v>
      </c>
      <c r="R53" s="3">
        <f t="shared" si="30"/>
        <v>0</v>
      </c>
      <c r="S53" s="3">
        <f t="shared" si="31"/>
        <v>0</v>
      </c>
      <c r="T53" s="3">
        <f t="shared" si="32"/>
        <v>0</v>
      </c>
      <c r="U53" s="3">
        <f t="shared" si="33"/>
        <v>0</v>
      </c>
      <c r="V53" s="3">
        <f t="shared" si="34"/>
        <v>0</v>
      </c>
      <c r="W53" s="3">
        <f t="shared" si="35"/>
        <v>0</v>
      </c>
      <c r="X53" s="3">
        <f t="shared" si="36"/>
        <v>0</v>
      </c>
      <c r="Y53" s="3">
        <f t="shared" si="37"/>
        <v>0</v>
      </c>
      <c r="Z53" s="3">
        <f t="shared" si="38"/>
        <v>0</v>
      </c>
      <c r="AA53" s="3">
        <f t="shared" si="39"/>
        <v>0</v>
      </c>
    </row>
    <row r="54" spans="1:27" ht="15" customHeight="1" x14ac:dyDescent="0.3">
      <c r="A54" s="786"/>
      <c r="B54" s="11" t="str">
        <f t="shared" si="19"/>
        <v xml:space="preserve"> </v>
      </c>
      <c r="C54" s="3"/>
      <c r="D54" s="3"/>
      <c r="E54" s="3"/>
      <c r="F54" s="3"/>
      <c r="G54" s="3"/>
      <c r="H54" s="3"/>
      <c r="I54" s="3"/>
      <c r="J54" s="3"/>
      <c r="K54" s="3"/>
      <c r="L54" s="3"/>
      <c r="M54" s="3"/>
      <c r="N54" s="3"/>
      <c r="O54" s="3"/>
      <c r="P54" s="3"/>
      <c r="Q54" s="445"/>
      <c r="R54" s="3"/>
      <c r="S54" s="3"/>
      <c r="T54" s="3"/>
      <c r="U54" s="3"/>
      <c r="V54" s="3"/>
      <c r="W54" s="3"/>
      <c r="X54" s="3"/>
      <c r="Y54" s="3"/>
      <c r="Z54" s="3"/>
      <c r="AA54" s="3"/>
    </row>
    <row r="55" spans="1:27" ht="15" customHeight="1" thickBot="1" x14ac:dyDescent="0.35">
      <c r="A55" s="787"/>
      <c r="B55" s="258" t="str">
        <f t="shared" si="19"/>
        <v>Monthly kWh</v>
      </c>
      <c r="C55" s="259">
        <f>SUM(C41:C54)</f>
        <v>0</v>
      </c>
      <c r="D55" s="259">
        <f t="shared" ref="D55:AA55" si="41">SUM(D41:D54)</f>
        <v>0</v>
      </c>
      <c r="E55" s="259">
        <f t="shared" si="41"/>
        <v>0</v>
      </c>
      <c r="F55" s="259">
        <f t="shared" si="41"/>
        <v>0</v>
      </c>
      <c r="G55" s="259">
        <f t="shared" si="41"/>
        <v>0</v>
      </c>
      <c r="H55" s="259">
        <f t="shared" si="41"/>
        <v>0</v>
      </c>
      <c r="I55" s="259">
        <f t="shared" si="41"/>
        <v>0</v>
      </c>
      <c r="J55" s="259">
        <f t="shared" si="41"/>
        <v>0</v>
      </c>
      <c r="K55" s="259">
        <f t="shared" si="41"/>
        <v>0</v>
      </c>
      <c r="L55" s="259">
        <f t="shared" si="41"/>
        <v>0</v>
      </c>
      <c r="M55" s="259">
        <f t="shared" si="41"/>
        <v>0</v>
      </c>
      <c r="N55" s="259">
        <f t="shared" si="41"/>
        <v>0</v>
      </c>
      <c r="O55" s="259">
        <f t="shared" si="41"/>
        <v>0</v>
      </c>
      <c r="P55" s="259">
        <f t="shared" si="41"/>
        <v>0</v>
      </c>
      <c r="Q55" s="259">
        <f t="shared" si="41"/>
        <v>0</v>
      </c>
      <c r="R55" s="259">
        <f t="shared" si="41"/>
        <v>0</v>
      </c>
      <c r="S55" s="259">
        <f t="shared" si="41"/>
        <v>0</v>
      </c>
      <c r="T55" s="259">
        <f t="shared" si="41"/>
        <v>0</v>
      </c>
      <c r="U55" s="259">
        <f t="shared" si="41"/>
        <v>0</v>
      </c>
      <c r="V55" s="259">
        <f t="shared" si="41"/>
        <v>0</v>
      </c>
      <c r="W55" s="259">
        <f t="shared" si="41"/>
        <v>0</v>
      </c>
      <c r="X55" s="259">
        <f t="shared" si="41"/>
        <v>0</v>
      </c>
      <c r="Y55" s="259">
        <f t="shared" si="41"/>
        <v>0</v>
      </c>
      <c r="Z55" s="259">
        <f t="shared" si="41"/>
        <v>0</v>
      </c>
      <c r="AA55" s="259">
        <f t="shared" si="41"/>
        <v>0</v>
      </c>
    </row>
    <row r="56" spans="1:27" s="42" customFormat="1" x14ac:dyDescent="0.3">
      <c r="A56" s="8"/>
      <c r="B56" s="285"/>
      <c r="C56" s="9"/>
      <c r="D56" s="285"/>
      <c r="E56" s="9"/>
      <c r="F56" s="285"/>
      <c r="G56" s="285"/>
      <c r="H56" s="9"/>
      <c r="I56" s="285"/>
      <c r="J56" s="285"/>
      <c r="K56" s="9"/>
      <c r="L56" s="285"/>
      <c r="M56" s="285"/>
      <c r="N56" s="9"/>
      <c r="O56" s="285"/>
      <c r="P56" s="285"/>
      <c r="Q56" s="9"/>
      <c r="R56" s="285"/>
      <c r="S56" s="285"/>
      <c r="T56" s="9"/>
      <c r="U56" s="285"/>
      <c r="V56" s="285"/>
      <c r="W56" s="9"/>
      <c r="X56" s="285"/>
      <c r="Y56" s="285"/>
      <c r="Z56" s="9"/>
      <c r="AA56" s="285"/>
    </row>
    <row r="57" spans="1:27" s="42" customFormat="1" ht="15" thickBot="1" x14ac:dyDescent="0.35">
      <c r="A57" s="225" t="s">
        <v>191</v>
      </c>
      <c r="B57" s="225"/>
      <c r="C57" s="225"/>
      <c r="D57" s="225"/>
      <c r="E57" s="225"/>
      <c r="F57" s="225"/>
      <c r="G57" s="225"/>
      <c r="H57" s="225"/>
      <c r="I57" s="225"/>
      <c r="J57" s="225"/>
      <c r="K57" s="142"/>
      <c r="L57" s="142"/>
      <c r="M57" s="142"/>
      <c r="N57" s="142"/>
      <c r="O57" s="142"/>
      <c r="P57" s="142"/>
      <c r="Q57" s="142"/>
      <c r="R57" s="142"/>
      <c r="S57" s="142"/>
      <c r="T57" s="142"/>
      <c r="U57" s="142"/>
      <c r="V57" s="142"/>
      <c r="W57" s="142"/>
      <c r="X57" s="142"/>
      <c r="Y57" s="142"/>
      <c r="Z57" s="142"/>
      <c r="AA57" s="142"/>
    </row>
    <row r="58" spans="1:27" ht="16.2" thickBot="1" x14ac:dyDescent="0.35">
      <c r="A58" s="788" t="s">
        <v>17</v>
      </c>
      <c r="B58" s="17" t="s">
        <v>10</v>
      </c>
      <c r="C58" s="158">
        <f>C$4</f>
        <v>44197</v>
      </c>
      <c r="D58" s="158">
        <f t="shared" ref="D58:AA58" si="42">D$4</f>
        <v>44228</v>
      </c>
      <c r="E58" s="158">
        <f t="shared" si="42"/>
        <v>44256</v>
      </c>
      <c r="F58" s="158">
        <f t="shared" si="42"/>
        <v>44287</v>
      </c>
      <c r="G58" s="158">
        <f t="shared" si="42"/>
        <v>44317</v>
      </c>
      <c r="H58" s="158">
        <f t="shared" si="42"/>
        <v>44348</v>
      </c>
      <c r="I58" s="158">
        <f t="shared" si="42"/>
        <v>44378</v>
      </c>
      <c r="J58" s="158">
        <f t="shared" si="42"/>
        <v>44409</v>
      </c>
      <c r="K58" s="158">
        <f t="shared" si="42"/>
        <v>44440</v>
      </c>
      <c r="L58" s="158">
        <f t="shared" si="42"/>
        <v>44470</v>
      </c>
      <c r="M58" s="158">
        <f t="shared" si="42"/>
        <v>44501</v>
      </c>
      <c r="N58" s="158">
        <f t="shared" si="42"/>
        <v>44531</v>
      </c>
      <c r="O58" s="158">
        <f t="shared" si="42"/>
        <v>44562</v>
      </c>
      <c r="P58" s="158">
        <f t="shared" si="42"/>
        <v>44593</v>
      </c>
      <c r="Q58" s="158">
        <f t="shared" si="42"/>
        <v>44621</v>
      </c>
      <c r="R58" s="158">
        <f t="shared" si="42"/>
        <v>44652</v>
      </c>
      <c r="S58" s="158">
        <f t="shared" si="42"/>
        <v>44682</v>
      </c>
      <c r="T58" s="158">
        <f t="shared" si="42"/>
        <v>44713</v>
      </c>
      <c r="U58" s="158">
        <f t="shared" si="42"/>
        <v>44743</v>
      </c>
      <c r="V58" s="158">
        <f t="shared" si="42"/>
        <v>44774</v>
      </c>
      <c r="W58" s="158">
        <f t="shared" si="42"/>
        <v>44805</v>
      </c>
      <c r="X58" s="158">
        <f t="shared" si="42"/>
        <v>44835</v>
      </c>
      <c r="Y58" s="158">
        <f t="shared" si="42"/>
        <v>44866</v>
      </c>
      <c r="Z58" s="158">
        <f t="shared" si="42"/>
        <v>44896</v>
      </c>
      <c r="AA58" s="158">
        <f t="shared" si="42"/>
        <v>44927</v>
      </c>
    </row>
    <row r="59" spans="1:27" ht="15" customHeight="1" x14ac:dyDescent="0.3">
      <c r="A59" s="789"/>
      <c r="B59" s="13" t="str">
        <f t="shared" ref="B59:B72" si="43">B41</f>
        <v>Air Comp</v>
      </c>
      <c r="C59" s="26">
        <f>IF(C23=0,0,(C5*0.5)-C41)*C78*C93*C$2</f>
        <v>0</v>
      </c>
      <c r="D59" s="26">
        <f>IF(D23=0,0,((D5*0.5)+C23-D41)*D78*D93*D$2)</f>
        <v>0</v>
      </c>
      <c r="E59" s="26">
        <f t="shared" ref="E59:AA60" si="44">IF(E23=0,0,((E5*0.5)+D23-E41)*E78*E93*E$2)</f>
        <v>0</v>
      </c>
      <c r="F59" s="26">
        <f t="shared" si="44"/>
        <v>0</v>
      </c>
      <c r="G59" s="26">
        <f t="shared" si="44"/>
        <v>0</v>
      </c>
      <c r="H59" s="26">
        <f t="shared" si="44"/>
        <v>0</v>
      </c>
      <c r="I59" s="26">
        <f t="shared" si="44"/>
        <v>0</v>
      </c>
      <c r="J59" s="26">
        <f t="shared" si="44"/>
        <v>0</v>
      </c>
      <c r="K59" s="26">
        <f t="shared" si="44"/>
        <v>0</v>
      </c>
      <c r="L59" s="26">
        <f t="shared" si="44"/>
        <v>0</v>
      </c>
      <c r="M59" s="26">
        <f>IF(M23=0,0,((M5*0.5)+L23-M41)*M78*M93*M$2)</f>
        <v>0</v>
      </c>
      <c r="N59" s="26">
        <f t="shared" si="44"/>
        <v>0</v>
      </c>
      <c r="O59" s="26">
        <f t="shared" si="44"/>
        <v>0</v>
      </c>
      <c r="P59" s="26">
        <f t="shared" si="44"/>
        <v>0</v>
      </c>
      <c r="Q59" s="26">
        <f t="shared" si="44"/>
        <v>0</v>
      </c>
      <c r="R59" s="26">
        <f t="shared" si="44"/>
        <v>0</v>
      </c>
      <c r="S59" s="26">
        <f t="shared" si="44"/>
        <v>0</v>
      </c>
      <c r="T59" s="26">
        <f t="shared" si="44"/>
        <v>0</v>
      </c>
      <c r="U59" s="26">
        <f t="shared" si="44"/>
        <v>0</v>
      </c>
      <c r="V59" s="26">
        <f t="shared" si="44"/>
        <v>0</v>
      </c>
      <c r="W59" s="26">
        <f t="shared" si="44"/>
        <v>0</v>
      </c>
      <c r="X59" s="26">
        <f t="shared" si="44"/>
        <v>0</v>
      </c>
      <c r="Y59" s="26">
        <f t="shared" si="44"/>
        <v>0</v>
      </c>
      <c r="Z59" s="26">
        <f t="shared" si="44"/>
        <v>0</v>
      </c>
      <c r="AA59" s="26">
        <f t="shared" si="44"/>
        <v>0</v>
      </c>
    </row>
    <row r="60" spans="1:27" ht="15.6" x14ac:dyDescent="0.3">
      <c r="A60" s="789"/>
      <c r="B60" s="13" t="str">
        <f t="shared" si="43"/>
        <v>Building Shell</v>
      </c>
      <c r="C60" s="26">
        <f t="shared" ref="C60:C71" si="45">IF(C24=0,0,(C6*0.5)-C42)*C79*C94*C$2</f>
        <v>0</v>
      </c>
      <c r="D60" s="26">
        <f t="shared" ref="D60:S71" si="46">IF(D24=0,0,((D6*0.5)+C24-D42)*D79*D94*D$2)</f>
        <v>0</v>
      </c>
      <c r="E60" s="26">
        <f t="shared" si="46"/>
        <v>0</v>
      </c>
      <c r="F60" s="26">
        <f t="shared" si="46"/>
        <v>0</v>
      </c>
      <c r="G60" s="26">
        <f t="shared" si="46"/>
        <v>0</v>
      </c>
      <c r="H60" s="26">
        <f t="shared" si="46"/>
        <v>0</v>
      </c>
      <c r="I60" s="26">
        <f t="shared" si="46"/>
        <v>0</v>
      </c>
      <c r="J60" s="26">
        <f t="shared" si="46"/>
        <v>0</v>
      </c>
      <c r="K60" s="26">
        <f t="shared" si="46"/>
        <v>0</v>
      </c>
      <c r="L60" s="26">
        <f t="shared" si="46"/>
        <v>0</v>
      </c>
      <c r="M60" s="26">
        <f t="shared" si="46"/>
        <v>0</v>
      </c>
      <c r="N60" s="26">
        <f t="shared" si="46"/>
        <v>0</v>
      </c>
      <c r="O60" s="26">
        <f t="shared" si="46"/>
        <v>0</v>
      </c>
      <c r="P60" s="26">
        <f t="shared" si="46"/>
        <v>0</v>
      </c>
      <c r="Q60" s="26">
        <f t="shared" si="46"/>
        <v>0</v>
      </c>
      <c r="R60" s="26">
        <f t="shared" si="46"/>
        <v>0</v>
      </c>
      <c r="S60" s="26">
        <f t="shared" si="46"/>
        <v>0</v>
      </c>
      <c r="T60" s="26">
        <f t="shared" si="44"/>
        <v>0</v>
      </c>
      <c r="U60" s="26">
        <f t="shared" si="44"/>
        <v>0</v>
      </c>
      <c r="V60" s="26">
        <f t="shared" si="44"/>
        <v>0</v>
      </c>
      <c r="W60" s="26">
        <f t="shared" si="44"/>
        <v>0</v>
      </c>
      <c r="X60" s="26">
        <f t="shared" si="44"/>
        <v>0</v>
      </c>
      <c r="Y60" s="26">
        <f t="shared" si="44"/>
        <v>0</v>
      </c>
      <c r="Z60" s="26">
        <f t="shared" si="44"/>
        <v>0</v>
      </c>
      <c r="AA60" s="26">
        <f t="shared" si="44"/>
        <v>0</v>
      </c>
    </row>
    <row r="61" spans="1:27" ht="15.6" x14ac:dyDescent="0.3">
      <c r="A61" s="789"/>
      <c r="B61" s="13" t="str">
        <f t="shared" si="43"/>
        <v>Cooking</v>
      </c>
      <c r="C61" s="26">
        <f t="shared" si="45"/>
        <v>0</v>
      </c>
      <c r="D61" s="26">
        <f t="shared" si="46"/>
        <v>0</v>
      </c>
      <c r="E61" s="26">
        <f t="shared" ref="E61:AA64" si="47">IF(E25=0,0,((E7*0.5)+D25-E43)*E80*E95*E$2)</f>
        <v>0</v>
      </c>
      <c r="F61" s="26">
        <f t="shared" si="47"/>
        <v>0</v>
      </c>
      <c r="G61" s="26">
        <f t="shared" si="47"/>
        <v>0</v>
      </c>
      <c r="H61" s="26">
        <f t="shared" si="47"/>
        <v>0</v>
      </c>
      <c r="I61" s="26">
        <f t="shared" si="47"/>
        <v>0</v>
      </c>
      <c r="J61" s="26">
        <f t="shared" si="47"/>
        <v>0</v>
      </c>
      <c r="K61" s="26">
        <f t="shared" si="47"/>
        <v>0</v>
      </c>
      <c r="L61" s="26">
        <f t="shared" si="47"/>
        <v>0</v>
      </c>
      <c r="M61" s="26">
        <f t="shared" si="47"/>
        <v>0</v>
      </c>
      <c r="N61" s="26">
        <f t="shared" si="47"/>
        <v>0</v>
      </c>
      <c r="O61" s="26">
        <f t="shared" si="47"/>
        <v>0</v>
      </c>
      <c r="P61" s="26">
        <f t="shared" si="47"/>
        <v>0</v>
      </c>
      <c r="Q61" s="26">
        <f t="shared" si="47"/>
        <v>0</v>
      </c>
      <c r="R61" s="26">
        <f t="shared" si="47"/>
        <v>0</v>
      </c>
      <c r="S61" s="26">
        <f t="shared" si="47"/>
        <v>0</v>
      </c>
      <c r="T61" s="26">
        <f t="shared" si="47"/>
        <v>0</v>
      </c>
      <c r="U61" s="26">
        <f t="shared" si="47"/>
        <v>0</v>
      </c>
      <c r="V61" s="26">
        <f t="shared" si="47"/>
        <v>0</v>
      </c>
      <c r="W61" s="26">
        <f t="shared" si="47"/>
        <v>0</v>
      </c>
      <c r="X61" s="26">
        <f t="shared" si="47"/>
        <v>0</v>
      </c>
      <c r="Y61" s="26">
        <f t="shared" si="47"/>
        <v>0</v>
      </c>
      <c r="Z61" s="26">
        <f t="shared" si="47"/>
        <v>0</v>
      </c>
      <c r="AA61" s="26">
        <f t="shared" si="47"/>
        <v>0</v>
      </c>
    </row>
    <row r="62" spans="1:27" ht="15.6" x14ac:dyDescent="0.3">
      <c r="A62" s="789"/>
      <c r="B62" s="13" t="str">
        <f t="shared" si="43"/>
        <v>Cooling</v>
      </c>
      <c r="C62" s="26">
        <f t="shared" si="45"/>
        <v>0</v>
      </c>
      <c r="D62" s="26">
        <f t="shared" si="46"/>
        <v>0</v>
      </c>
      <c r="E62" s="26">
        <f t="shared" si="47"/>
        <v>0</v>
      </c>
      <c r="F62" s="26">
        <f t="shared" si="47"/>
        <v>0</v>
      </c>
      <c r="G62" s="26">
        <f t="shared" si="47"/>
        <v>0</v>
      </c>
      <c r="H62" s="26">
        <f t="shared" si="47"/>
        <v>0</v>
      </c>
      <c r="I62" s="26">
        <f t="shared" si="47"/>
        <v>0</v>
      </c>
      <c r="J62" s="26">
        <f t="shared" si="47"/>
        <v>0</v>
      </c>
      <c r="K62" s="26">
        <f t="shared" si="47"/>
        <v>0</v>
      </c>
      <c r="L62" s="26">
        <f t="shared" si="47"/>
        <v>0</v>
      </c>
      <c r="M62" s="26">
        <f t="shared" si="47"/>
        <v>0</v>
      </c>
      <c r="N62" s="26">
        <f t="shared" si="47"/>
        <v>0</v>
      </c>
      <c r="O62" s="26">
        <f t="shared" si="47"/>
        <v>0</v>
      </c>
      <c r="P62" s="26">
        <f t="shared" si="47"/>
        <v>0</v>
      </c>
      <c r="Q62" s="26">
        <f t="shared" si="47"/>
        <v>0</v>
      </c>
      <c r="R62" s="26">
        <f t="shared" si="47"/>
        <v>0</v>
      </c>
      <c r="S62" s="26">
        <f t="shared" si="47"/>
        <v>0</v>
      </c>
      <c r="T62" s="26">
        <f t="shared" si="47"/>
        <v>0</v>
      </c>
      <c r="U62" s="26">
        <f t="shared" si="47"/>
        <v>0</v>
      </c>
      <c r="V62" s="26">
        <f t="shared" si="47"/>
        <v>0</v>
      </c>
      <c r="W62" s="26">
        <f t="shared" si="47"/>
        <v>0</v>
      </c>
      <c r="X62" s="26">
        <f t="shared" si="47"/>
        <v>0</v>
      </c>
      <c r="Y62" s="26">
        <f t="shared" si="47"/>
        <v>0</v>
      </c>
      <c r="Z62" s="26">
        <f t="shared" si="47"/>
        <v>0</v>
      </c>
      <c r="AA62" s="26">
        <f t="shared" si="47"/>
        <v>0</v>
      </c>
    </row>
    <row r="63" spans="1:27" ht="15.6" x14ac:dyDescent="0.3">
      <c r="A63" s="789"/>
      <c r="B63" s="13" t="str">
        <f t="shared" si="43"/>
        <v>Ext Lighting</v>
      </c>
      <c r="C63" s="26">
        <f t="shared" si="45"/>
        <v>0</v>
      </c>
      <c r="D63" s="26">
        <f t="shared" si="46"/>
        <v>0</v>
      </c>
      <c r="E63" s="26">
        <f t="shared" si="47"/>
        <v>0</v>
      </c>
      <c r="F63" s="26">
        <f t="shared" si="47"/>
        <v>0</v>
      </c>
      <c r="G63" s="26">
        <f t="shared" si="47"/>
        <v>0</v>
      </c>
      <c r="H63" s="26">
        <f t="shared" si="47"/>
        <v>0</v>
      </c>
      <c r="I63" s="26">
        <f t="shared" si="47"/>
        <v>0</v>
      </c>
      <c r="J63" s="26">
        <f t="shared" si="47"/>
        <v>0</v>
      </c>
      <c r="K63" s="26">
        <f t="shared" si="47"/>
        <v>0</v>
      </c>
      <c r="L63" s="26">
        <f t="shared" si="47"/>
        <v>0</v>
      </c>
      <c r="M63" s="26">
        <f t="shared" si="47"/>
        <v>0</v>
      </c>
      <c r="N63" s="26">
        <f t="shared" si="47"/>
        <v>0</v>
      </c>
      <c r="O63" s="26">
        <f t="shared" si="47"/>
        <v>0</v>
      </c>
      <c r="P63" s="26">
        <f t="shared" si="47"/>
        <v>0</v>
      </c>
      <c r="Q63" s="26">
        <f t="shared" si="47"/>
        <v>0</v>
      </c>
      <c r="R63" s="26">
        <f t="shared" si="47"/>
        <v>0</v>
      </c>
      <c r="S63" s="26">
        <f t="shared" si="47"/>
        <v>0</v>
      </c>
      <c r="T63" s="26">
        <f t="shared" si="47"/>
        <v>0</v>
      </c>
      <c r="U63" s="26">
        <f t="shared" si="47"/>
        <v>0</v>
      </c>
      <c r="V63" s="26">
        <f t="shared" si="47"/>
        <v>0</v>
      </c>
      <c r="W63" s="26">
        <f t="shared" si="47"/>
        <v>0</v>
      </c>
      <c r="X63" s="26">
        <f t="shared" si="47"/>
        <v>0</v>
      </c>
      <c r="Y63" s="26">
        <f t="shared" si="47"/>
        <v>0</v>
      </c>
      <c r="Z63" s="26">
        <f t="shared" si="47"/>
        <v>0</v>
      </c>
      <c r="AA63" s="26">
        <f t="shared" si="47"/>
        <v>0</v>
      </c>
    </row>
    <row r="64" spans="1:27" ht="15.6" x14ac:dyDescent="0.3">
      <c r="A64" s="789"/>
      <c r="B64" s="13" t="str">
        <f t="shared" si="43"/>
        <v>Heating</v>
      </c>
      <c r="C64" s="26">
        <f t="shared" si="45"/>
        <v>0</v>
      </c>
      <c r="D64" s="26">
        <f t="shared" si="46"/>
        <v>0</v>
      </c>
      <c r="E64" s="26">
        <f t="shared" si="47"/>
        <v>0</v>
      </c>
      <c r="F64" s="26">
        <f t="shared" si="47"/>
        <v>0</v>
      </c>
      <c r="G64" s="26">
        <f t="shared" si="47"/>
        <v>0</v>
      </c>
      <c r="H64" s="26">
        <f t="shared" si="47"/>
        <v>0</v>
      </c>
      <c r="I64" s="26">
        <f t="shared" si="47"/>
        <v>0</v>
      </c>
      <c r="J64" s="26">
        <f t="shared" si="47"/>
        <v>0</v>
      </c>
      <c r="K64" s="26">
        <f t="shared" si="47"/>
        <v>0</v>
      </c>
      <c r="L64" s="26">
        <f t="shared" si="47"/>
        <v>0</v>
      </c>
      <c r="M64" s="26">
        <f t="shared" si="47"/>
        <v>0</v>
      </c>
      <c r="N64" s="26">
        <f t="shared" si="47"/>
        <v>0</v>
      </c>
      <c r="O64" s="26">
        <f t="shared" si="47"/>
        <v>0</v>
      </c>
      <c r="P64" s="26">
        <f t="shared" si="47"/>
        <v>0</v>
      </c>
      <c r="Q64" s="26">
        <f t="shared" si="47"/>
        <v>0</v>
      </c>
      <c r="R64" s="26">
        <f t="shared" si="47"/>
        <v>0</v>
      </c>
      <c r="S64" s="26">
        <f t="shared" si="47"/>
        <v>0</v>
      </c>
      <c r="T64" s="26">
        <f t="shared" si="47"/>
        <v>0</v>
      </c>
      <c r="U64" s="26">
        <f t="shared" si="47"/>
        <v>0</v>
      </c>
      <c r="V64" s="26">
        <f t="shared" si="47"/>
        <v>0</v>
      </c>
      <c r="W64" s="26">
        <f t="shared" si="47"/>
        <v>0</v>
      </c>
      <c r="X64" s="26">
        <f t="shared" si="47"/>
        <v>0</v>
      </c>
      <c r="Y64" s="26">
        <f t="shared" si="47"/>
        <v>0</v>
      </c>
      <c r="Z64" s="26">
        <f t="shared" si="47"/>
        <v>0</v>
      </c>
      <c r="AA64" s="26">
        <f t="shared" si="47"/>
        <v>0</v>
      </c>
    </row>
    <row r="65" spans="1:29" ht="15.6" x14ac:dyDescent="0.3">
      <c r="A65" s="789"/>
      <c r="B65" s="13" t="str">
        <f t="shared" si="43"/>
        <v>HVAC</v>
      </c>
      <c r="C65" s="26">
        <f t="shared" si="45"/>
        <v>0</v>
      </c>
      <c r="D65" s="26">
        <f t="shared" si="46"/>
        <v>0</v>
      </c>
      <c r="E65" s="26">
        <f t="shared" ref="E65:AA68" si="48">IF(E29=0,0,((E11*0.5)+D29-E47)*E84*E99*E$2)</f>
        <v>0</v>
      </c>
      <c r="F65" s="26">
        <f t="shared" si="48"/>
        <v>0</v>
      </c>
      <c r="G65" s="26">
        <f t="shared" si="48"/>
        <v>0</v>
      </c>
      <c r="H65" s="26">
        <f t="shared" si="48"/>
        <v>0</v>
      </c>
      <c r="I65" s="26">
        <f t="shared" si="48"/>
        <v>0</v>
      </c>
      <c r="J65" s="26">
        <f t="shared" si="48"/>
        <v>0</v>
      </c>
      <c r="K65" s="26">
        <f t="shared" si="48"/>
        <v>0</v>
      </c>
      <c r="L65" s="26">
        <f t="shared" si="48"/>
        <v>0</v>
      </c>
      <c r="M65" s="26">
        <f t="shared" si="48"/>
        <v>0</v>
      </c>
      <c r="N65" s="26">
        <f t="shared" si="48"/>
        <v>0</v>
      </c>
      <c r="O65" s="26">
        <f t="shared" si="48"/>
        <v>0</v>
      </c>
      <c r="P65" s="26">
        <f t="shared" si="48"/>
        <v>0</v>
      </c>
      <c r="Q65" s="26">
        <f t="shared" si="48"/>
        <v>0</v>
      </c>
      <c r="R65" s="26">
        <f t="shared" si="48"/>
        <v>0</v>
      </c>
      <c r="S65" s="26">
        <f t="shared" si="48"/>
        <v>0</v>
      </c>
      <c r="T65" s="26">
        <f t="shared" si="48"/>
        <v>0</v>
      </c>
      <c r="U65" s="26">
        <f t="shared" si="48"/>
        <v>0</v>
      </c>
      <c r="V65" s="26">
        <f t="shared" si="48"/>
        <v>0</v>
      </c>
      <c r="W65" s="26">
        <f t="shared" si="48"/>
        <v>0</v>
      </c>
      <c r="X65" s="26">
        <f t="shared" si="48"/>
        <v>0</v>
      </c>
      <c r="Y65" s="26">
        <f t="shared" si="48"/>
        <v>0</v>
      </c>
      <c r="Z65" s="26">
        <f t="shared" si="48"/>
        <v>0</v>
      </c>
      <c r="AA65" s="26">
        <f t="shared" si="48"/>
        <v>0</v>
      </c>
    </row>
    <row r="66" spans="1:29" ht="15.6" x14ac:dyDescent="0.3">
      <c r="A66" s="789"/>
      <c r="B66" s="13" t="str">
        <f t="shared" si="43"/>
        <v>Lighting</v>
      </c>
      <c r="C66" s="26">
        <f t="shared" si="45"/>
        <v>0</v>
      </c>
      <c r="D66" s="26">
        <f t="shared" si="46"/>
        <v>0</v>
      </c>
      <c r="E66" s="26">
        <f t="shared" si="48"/>
        <v>0</v>
      </c>
      <c r="F66" s="26">
        <f t="shared" si="48"/>
        <v>0</v>
      </c>
      <c r="G66" s="26">
        <f t="shared" si="48"/>
        <v>0</v>
      </c>
      <c r="H66" s="26">
        <f t="shared" si="48"/>
        <v>0</v>
      </c>
      <c r="I66" s="26">
        <f t="shared" si="48"/>
        <v>0</v>
      </c>
      <c r="J66" s="26">
        <f t="shared" si="48"/>
        <v>0</v>
      </c>
      <c r="K66" s="26">
        <f t="shared" si="48"/>
        <v>0</v>
      </c>
      <c r="L66" s="26">
        <f t="shared" si="48"/>
        <v>0</v>
      </c>
      <c r="M66" s="26">
        <f t="shared" si="48"/>
        <v>0</v>
      </c>
      <c r="N66" s="26">
        <f t="shared" si="48"/>
        <v>0</v>
      </c>
      <c r="O66" s="26">
        <f t="shared" si="48"/>
        <v>0</v>
      </c>
      <c r="P66" s="26">
        <f t="shared" si="48"/>
        <v>0</v>
      </c>
      <c r="Q66" s="26">
        <f t="shared" si="48"/>
        <v>0</v>
      </c>
      <c r="R66" s="26">
        <f t="shared" si="48"/>
        <v>0</v>
      </c>
      <c r="S66" s="26">
        <f t="shared" si="48"/>
        <v>0</v>
      </c>
      <c r="T66" s="26">
        <f t="shared" si="48"/>
        <v>0</v>
      </c>
      <c r="U66" s="26">
        <f t="shared" si="48"/>
        <v>0</v>
      </c>
      <c r="V66" s="26">
        <f t="shared" si="48"/>
        <v>0</v>
      </c>
      <c r="W66" s="26">
        <f t="shared" si="48"/>
        <v>0</v>
      </c>
      <c r="X66" s="26">
        <f t="shared" si="48"/>
        <v>0</v>
      </c>
      <c r="Y66" s="26">
        <f t="shared" si="48"/>
        <v>0</v>
      </c>
      <c r="Z66" s="26">
        <f t="shared" si="48"/>
        <v>0</v>
      </c>
      <c r="AA66" s="26">
        <f t="shared" si="48"/>
        <v>0</v>
      </c>
    </row>
    <row r="67" spans="1:29" ht="15.6" x14ac:dyDescent="0.3">
      <c r="A67" s="789"/>
      <c r="B67" s="13" t="str">
        <f t="shared" si="43"/>
        <v>Miscellaneous</v>
      </c>
      <c r="C67" s="26">
        <f t="shared" si="45"/>
        <v>0</v>
      </c>
      <c r="D67" s="26">
        <f t="shared" si="46"/>
        <v>0</v>
      </c>
      <c r="E67" s="26">
        <f t="shared" si="48"/>
        <v>0</v>
      </c>
      <c r="F67" s="26">
        <f t="shared" si="48"/>
        <v>0</v>
      </c>
      <c r="G67" s="26">
        <f t="shared" si="48"/>
        <v>0</v>
      </c>
      <c r="H67" s="26">
        <f t="shared" si="48"/>
        <v>0</v>
      </c>
      <c r="I67" s="26">
        <f t="shared" si="48"/>
        <v>0</v>
      </c>
      <c r="J67" s="26">
        <f t="shared" si="48"/>
        <v>0</v>
      </c>
      <c r="K67" s="26">
        <f t="shared" si="48"/>
        <v>0</v>
      </c>
      <c r="L67" s="26">
        <f t="shared" si="48"/>
        <v>0</v>
      </c>
      <c r="M67" s="26">
        <f t="shared" si="48"/>
        <v>0</v>
      </c>
      <c r="N67" s="26">
        <f t="shared" si="48"/>
        <v>0</v>
      </c>
      <c r="O67" s="26">
        <f t="shared" si="48"/>
        <v>0</v>
      </c>
      <c r="P67" s="26">
        <f t="shared" si="48"/>
        <v>0</v>
      </c>
      <c r="Q67" s="26">
        <f t="shared" si="48"/>
        <v>0</v>
      </c>
      <c r="R67" s="26">
        <f t="shared" si="48"/>
        <v>0</v>
      </c>
      <c r="S67" s="26">
        <f t="shared" si="48"/>
        <v>0</v>
      </c>
      <c r="T67" s="26">
        <f t="shared" si="48"/>
        <v>0</v>
      </c>
      <c r="U67" s="26">
        <f t="shared" si="48"/>
        <v>0</v>
      </c>
      <c r="V67" s="26">
        <f t="shared" si="48"/>
        <v>0</v>
      </c>
      <c r="W67" s="26">
        <f t="shared" si="48"/>
        <v>0</v>
      </c>
      <c r="X67" s="26">
        <f t="shared" si="48"/>
        <v>0</v>
      </c>
      <c r="Y67" s="26">
        <f t="shared" si="48"/>
        <v>0</v>
      </c>
      <c r="Z67" s="26">
        <f t="shared" si="48"/>
        <v>0</v>
      </c>
      <c r="AA67" s="26">
        <f t="shared" si="48"/>
        <v>0</v>
      </c>
    </row>
    <row r="68" spans="1:29" ht="15.75" customHeight="1" x14ac:dyDescent="0.3">
      <c r="A68" s="789"/>
      <c r="B68" s="13" t="str">
        <f t="shared" si="43"/>
        <v>Motors</v>
      </c>
      <c r="C68" s="26">
        <f t="shared" si="45"/>
        <v>0</v>
      </c>
      <c r="D68" s="26">
        <f t="shared" si="46"/>
        <v>0</v>
      </c>
      <c r="E68" s="26">
        <f t="shared" si="48"/>
        <v>0</v>
      </c>
      <c r="F68" s="26">
        <f t="shared" si="48"/>
        <v>0</v>
      </c>
      <c r="G68" s="26">
        <f t="shared" si="48"/>
        <v>0</v>
      </c>
      <c r="H68" s="26">
        <f t="shared" si="48"/>
        <v>0</v>
      </c>
      <c r="I68" s="26">
        <f t="shared" si="48"/>
        <v>0</v>
      </c>
      <c r="J68" s="26">
        <f t="shared" si="48"/>
        <v>0</v>
      </c>
      <c r="K68" s="26">
        <f t="shared" si="48"/>
        <v>0</v>
      </c>
      <c r="L68" s="26">
        <f t="shared" si="48"/>
        <v>0</v>
      </c>
      <c r="M68" s="26">
        <f t="shared" si="48"/>
        <v>0</v>
      </c>
      <c r="N68" s="26">
        <f t="shared" si="48"/>
        <v>0</v>
      </c>
      <c r="O68" s="26">
        <f t="shared" si="48"/>
        <v>0</v>
      </c>
      <c r="P68" s="26">
        <f t="shared" si="48"/>
        <v>0</v>
      </c>
      <c r="Q68" s="26">
        <f t="shared" si="48"/>
        <v>0</v>
      </c>
      <c r="R68" s="26">
        <f t="shared" si="48"/>
        <v>0</v>
      </c>
      <c r="S68" s="26">
        <f t="shared" si="48"/>
        <v>0</v>
      </c>
      <c r="T68" s="26">
        <f t="shared" si="48"/>
        <v>0</v>
      </c>
      <c r="U68" s="26">
        <f t="shared" si="48"/>
        <v>0</v>
      </c>
      <c r="V68" s="26">
        <f t="shared" si="48"/>
        <v>0</v>
      </c>
      <c r="W68" s="26">
        <f t="shared" si="48"/>
        <v>0</v>
      </c>
      <c r="X68" s="26">
        <f t="shared" si="48"/>
        <v>0</v>
      </c>
      <c r="Y68" s="26">
        <f t="shared" si="48"/>
        <v>0</v>
      </c>
      <c r="Z68" s="26">
        <f t="shared" si="48"/>
        <v>0</v>
      </c>
      <c r="AA68" s="26">
        <f t="shared" si="48"/>
        <v>0</v>
      </c>
    </row>
    <row r="69" spans="1:29" ht="15.6" x14ac:dyDescent="0.3">
      <c r="A69" s="789"/>
      <c r="B69" s="13" t="str">
        <f t="shared" si="43"/>
        <v>Process</v>
      </c>
      <c r="C69" s="26">
        <f t="shared" si="45"/>
        <v>0</v>
      </c>
      <c r="D69" s="26">
        <f t="shared" si="46"/>
        <v>0</v>
      </c>
      <c r="E69" s="26">
        <f t="shared" ref="E69:AA71" si="49">IF(E33=0,0,((E15*0.5)+D33-E51)*E88*E103*E$2)</f>
        <v>0</v>
      </c>
      <c r="F69" s="26">
        <f t="shared" si="49"/>
        <v>0</v>
      </c>
      <c r="G69" s="26">
        <f t="shared" si="49"/>
        <v>0</v>
      </c>
      <c r="H69" s="26">
        <f t="shared" si="49"/>
        <v>0</v>
      </c>
      <c r="I69" s="26">
        <f t="shared" si="49"/>
        <v>0</v>
      </c>
      <c r="J69" s="26">
        <f t="shared" si="49"/>
        <v>0</v>
      </c>
      <c r="K69" s="26">
        <f t="shared" si="49"/>
        <v>0</v>
      </c>
      <c r="L69" s="26">
        <f t="shared" si="49"/>
        <v>0</v>
      </c>
      <c r="M69" s="26">
        <f t="shared" si="49"/>
        <v>0</v>
      </c>
      <c r="N69" s="26">
        <f t="shared" si="49"/>
        <v>0</v>
      </c>
      <c r="O69" s="26">
        <f t="shared" si="49"/>
        <v>0</v>
      </c>
      <c r="P69" s="26">
        <f t="shared" si="49"/>
        <v>0</v>
      </c>
      <c r="Q69" s="26">
        <f t="shared" si="49"/>
        <v>0</v>
      </c>
      <c r="R69" s="26">
        <f t="shared" si="49"/>
        <v>0</v>
      </c>
      <c r="S69" s="26">
        <f t="shared" si="49"/>
        <v>0</v>
      </c>
      <c r="T69" s="26">
        <f t="shared" si="49"/>
        <v>0</v>
      </c>
      <c r="U69" s="26">
        <f t="shared" si="49"/>
        <v>0</v>
      </c>
      <c r="V69" s="26">
        <f t="shared" si="49"/>
        <v>0</v>
      </c>
      <c r="W69" s="26">
        <f t="shared" si="49"/>
        <v>0</v>
      </c>
      <c r="X69" s="26">
        <f t="shared" si="49"/>
        <v>0</v>
      </c>
      <c r="Y69" s="26">
        <f t="shared" si="49"/>
        <v>0</v>
      </c>
      <c r="Z69" s="26">
        <f t="shared" si="49"/>
        <v>0</v>
      </c>
      <c r="AA69" s="26">
        <f t="shared" si="49"/>
        <v>0</v>
      </c>
    </row>
    <row r="70" spans="1:29" ht="15.6" x14ac:dyDescent="0.3">
      <c r="A70" s="789"/>
      <c r="B70" s="13" t="str">
        <f t="shared" si="43"/>
        <v>Refrigeration</v>
      </c>
      <c r="C70" s="26">
        <f t="shared" si="45"/>
        <v>0</v>
      </c>
      <c r="D70" s="26">
        <f t="shared" si="46"/>
        <v>0</v>
      </c>
      <c r="E70" s="26">
        <f t="shared" si="49"/>
        <v>0</v>
      </c>
      <c r="F70" s="26">
        <f t="shared" si="49"/>
        <v>0</v>
      </c>
      <c r="G70" s="26">
        <f t="shared" si="49"/>
        <v>0</v>
      </c>
      <c r="H70" s="26">
        <f t="shared" si="49"/>
        <v>0</v>
      </c>
      <c r="I70" s="26">
        <f t="shared" si="49"/>
        <v>0</v>
      </c>
      <c r="J70" s="26">
        <f t="shared" si="49"/>
        <v>0</v>
      </c>
      <c r="K70" s="26">
        <f t="shared" si="49"/>
        <v>0</v>
      </c>
      <c r="L70" s="26">
        <f t="shared" si="49"/>
        <v>0</v>
      </c>
      <c r="M70" s="26">
        <f t="shared" si="49"/>
        <v>0</v>
      </c>
      <c r="N70" s="26">
        <f t="shared" si="49"/>
        <v>0</v>
      </c>
      <c r="O70" s="26">
        <f t="shared" si="49"/>
        <v>0</v>
      </c>
      <c r="P70" s="26">
        <f t="shared" si="49"/>
        <v>0</v>
      </c>
      <c r="Q70" s="26">
        <f t="shared" si="49"/>
        <v>0</v>
      </c>
      <c r="R70" s="26">
        <f t="shared" si="49"/>
        <v>0</v>
      </c>
      <c r="S70" s="26">
        <f t="shared" si="49"/>
        <v>0</v>
      </c>
      <c r="T70" s="26">
        <f t="shared" si="49"/>
        <v>0</v>
      </c>
      <c r="U70" s="26">
        <f t="shared" si="49"/>
        <v>0</v>
      </c>
      <c r="V70" s="26">
        <f t="shared" si="49"/>
        <v>0</v>
      </c>
      <c r="W70" s="26">
        <f t="shared" si="49"/>
        <v>0</v>
      </c>
      <c r="X70" s="26">
        <f t="shared" si="49"/>
        <v>0</v>
      </c>
      <c r="Y70" s="26">
        <f t="shared" si="49"/>
        <v>0</v>
      </c>
      <c r="Z70" s="26">
        <f t="shared" si="49"/>
        <v>0</v>
      </c>
      <c r="AA70" s="26">
        <f t="shared" si="49"/>
        <v>0</v>
      </c>
    </row>
    <row r="71" spans="1:29" ht="15.6" x14ac:dyDescent="0.3">
      <c r="A71" s="789"/>
      <c r="B71" s="13" t="str">
        <f t="shared" si="43"/>
        <v>Water Heating</v>
      </c>
      <c r="C71" s="26">
        <f t="shared" si="45"/>
        <v>0</v>
      </c>
      <c r="D71" s="26">
        <f t="shared" si="46"/>
        <v>0</v>
      </c>
      <c r="E71" s="26">
        <f t="shared" si="49"/>
        <v>0</v>
      </c>
      <c r="F71" s="26">
        <f t="shared" si="49"/>
        <v>0</v>
      </c>
      <c r="G71" s="26">
        <f t="shared" si="49"/>
        <v>0</v>
      </c>
      <c r="H71" s="26">
        <f t="shared" si="49"/>
        <v>0</v>
      </c>
      <c r="I71" s="26">
        <f t="shared" si="49"/>
        <v>0</v>
      </c>
      <c r="J71" s="26">
        <f t="shared" si="49"/>
        <v>0</v>
      </c>
      <c r="K71" s="26">
        <f t="shared" si="49"/>
        <v>0</v>
      </c>
      <c r="L71" s="26">
        <f t="shared" si="49"/>
        <v>0</v>
      </c>
      <c r="M71" s="26">
        <f>IF(M35=0,0,((M17*0.5)+L35-M53)*M90*M105*M$2)</f>
        <v>0</v>
      </c>
      <c r="N71" s="26">
        <f t="shared" si="49"/>
        <v>0</v>
      </c>
      <c r="O71" s="26">
        <f t="shared" si="49"/>
        <v>0</v>
      </c>
      <c r="P71" s="26">
        <f t="shared" si="49"/>
        <v>0</v>
      </c>
      <c r="Q71" s="26">
        <f t="shared" si="49"/>
        <v>0</v>
      </c>
      <c r="R71" s="26">
        <f t="shared" si="49"/>
        <v>0</v>
      </c>
      <c r="S71" s="26">
        <f t="shared" si="49"/>
        <v>0</v>
      </c>
      <c r="T71" s="26">
        <f t="shared" si="49"/>
        <v>0</v>
      </c>
      <c r="U71" s="26">
        <f t="shared" si="49"/>
        <v>0</v>
      </c>
      <c r="V71" s="26">
        <f t="shared" si="49"/>
        <v>0</v>
      </c>
      <c r="W71" s="26">
        <f t="shared" si="49"/>
        <v>0</v>
      </c>
      <c r="X71" s="26">
        <f t="shared" si="49"/>
        <v>0</v>
      </c>
      <c r="Y71" s="26">
        <f t="shared" si="49"/>
        <v>0</v>
      </c>
      <c r="Z71" s="26">
        <f t="shared" si="49"/>
        <v>0</v>
      </c>
      <c r="AA71" s="26">
        <f t="shared" si="49"/>
        <v>0</v>
      </c>
    </row>
    <row r="72" spans="1:29" ht="15.75" customHeight="1" x14ac:dyDescent="0.3">
      <c r="A72" s="789"/>
      <c r="B72" s="13" t="str">
        <f t="shared" si="43"/>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9" ht="15.75" customHeight="1" x14ac:dyDescent="0.3">
      <c r="A73" s="789"/>
      <c r="B73" s="262" t="s">
        <v>26</v>
      </c>
      <c r="C73" s="26">
        <f>SUM(C59:C72)</f>
        <v>0</v>
      </c>
      <c r="D73" s="26">
        <f>SUM(D59:D72)</f>
        <v>0</v>
      </c>
      <c r="E73" s="26">
        <f t="shared" ref="E73:AA73" si="50">SUM(E59:E72)</f>
        <v>0</v>
      </c>
      <c r="F73" s="26">
        <f t="shared" si="50"/>
        <v>0</v>
      </c>
      <c r="G73" s="26">
        <f t="shared" si="50"/>
        <v>0</v>
      </c>
      <c r="H73" s="26">
        <f t="shared" si="50"/>
        <v>0</v>
      </c>
      <c r="I73" s="26">
        <f t="shared" si="50"/>
        <v>0</v>
      </c>
      <c r="J73" s="26">
        <f t="shared" si="50"/>
        <v>0</v>
      </c>
      <c r="K73" s="26">
        <f t="shared" si="50"/>
        <v>0</v>
      </c>
      <c r="L73" s="26">
        <f t="shared" si="50"/>
        <v>0</v>
      </c>
      <c r="M73" s="26">
        <f t="shared" si="50"/>
        <v>0</v>
      </c>
      <c r="N73" s="26">
        <f t="shared" si="50"/>
        <v>0</v>
      </c>
      <c r="O73" s="26">
        <f t="shared" si="50"/>
        <v>0</v>
      </c>
      <c r="P73" s="26">
        <f t="shared" si="50"/>
        <v>0</v>
      </c>
      <c r="Q73" s="26">
        <f t="shared" si="50"/>
        <v>0</v>
      </c>
      <c r="R73" s="26">
        <f t="shared" si="50"/>
        <v>0</v>
      </c>
      <c r="S73" s="26">
        <f t="shared" si="50"/>
        <v>0</v>
      </c>
      <c r="T73" s="26">
        <f t="shared" si="50"/>
        <v>0</v>
      </c>
      <c r="U73" s="26">
        <f t="shared" si="50"/>
        <v>0</v>
      </c>
      <c r="V73" s="26">
        <f t="shared" si="50"/>
        <v>0</v>
      </c>
      <c r="W73" s="26">
        <f t="shared" si="50"/>
        <v>0</v>
      </c>
      <c r="X73" s="26">
        <f t="shared" si="50"/>
        <v>0</v>
      </c>
      <c r="Y73" s="26">
        <f t="shared" si="50"/>
        <v>0</v>
      </c>
      <c r="Z73" s="26">
        <f t="shared" si="50"/>
        <v>0</v>
      </c>
      <c r="AA73" s="26">
        <f t="shared" si="50"/>
        <v>0</v>
      </c>
    </row>
    <row r="74" spans="1:29" ht="16.5" customHeight="1" thickBot="1" x14ac:dyDescent="0.35">
      <c r="A74" s="790"/>
      <c r="B74" s="150" t="s">
        <v>27</v>
      </c>
      <c r="C74" s="27">
        <f>C73</f>
        <v>0</v>
      </c>
      <c r="D74" s="27">
        <f>C74+D73</f>
        <v>0</v>
      </c>
      <c r="E74" s="27">
        <f t="shared" ref="E74:AA74" si="51">D74+E73</f>
        <v>0</v>
      </c>
      <c r="F74" s="27">
        <f t="shared" si="51"/>
        <v>0</v>
      </c>
      <c r="G74" s="27">
        <f t="shared" si="51"/>
        <v>0</v>
      </c>
      <c r="H74" s="27">
        <f t="shared" si="51"/>
        <v>0</v>
      </c>
      <c r="I74" s="27">
        <f t="shared" si="51"/>
        <v>0</v>
      </c>
      <c r="J74" s="27">
        <f t="shared" si="51"/>
        <v>0</v>
      </c>
      <c r="K74" s="27">
        <f t="shared" si="51"/>
        <v>0</v>
      </c>
      <c r="L74" s="27">
        <f t="shared" si="51"/>
        <v>0</v>
      </c>
      <c r="M74" s="27">
        <f t="shared" si="51"/>
        <v>0</v>
      </c>
      <c r="N74" s="27">
        <f t="shared" si="51"/>
        <v>0</v>
      </c>
      <c r="O74" s="27">
        <f t="shared" si="51"/>
        <v>0</v>
      </c>
      <c r="P74" s="27">
        <f t="shared" si="51"/>
        <v>0</v>
      </c>
      <c r="Q74" s="27">
        <f t="shared" si="51"/>
        <v>0</v>
      </c>
      <c r="R74" s="27">
        <f t="shared" si="51"/>
        <v>0</v>
      </c>
      <c r="S74" s="27">
        <f t="shared" si="51"/>
        <v>0</v>
      </c>
      <c r="T74" s="27">
        <f t="shared" si="51"/>
        <v>0</v>
      </c>
      <c r="U74" s="27">
        <f t="shared" si="51"/>
        <v>0</v>
      </c>
      <c r="V74" s="27">
        <f t="shared" si="51"/>
        <v>0</v>
      </c>
      <c r="W74" s="27">
        <f t="shared" si="51"/>
        <v>0</v>
      </c>
      <c r="X74" s="27">
        <f t="shared" si="51"/>
        <v>0</v>
      </c>
      <c r="Y74" s="27">
        <f t="shared" si="51"/>
        <v>0</v>
      </c>
      <c r="Z74" s="27">
        <f t="shared" si="51"/>
        <v>0</v>
      </c>
      <c r="AA74" s="27">
        <f t="shared" si="51"/>
        <v>0</v>
      </c>
    </row>
    <row r="75" spans="1:29" x14ac:dyDescent="0.3">
      <c r="A75" s="8"/>
      <c r="B75" s="34"/>
      <c r="C75" s="31"/>
      <c r="D75" s="36"/>
      <c r="E75" s="31"/>
      <c r="F75" s="36"/>
      <c r="G75" s="31"/>
      <c r="H75" s="36"/>
      <c r="I75" s="31"/>
      <c r="J75" s="36"/>
      <c r="K75" s="31"/>
      <c r="L75" s="36"/>
      <c r="M75" s="31"/>
      <c r="N75" s="36"/>
      <c r="O75" s="31"/>
      <c r="P75" s="36"/>
      <c r="Q75" s="31"/>
      <c r="R75" s="36"/>
      <c r="S75" s="31"/>
      <c r="T75" s="36"/>
      <c r="U75" s="31"/>
      <c r="V75" s="36"/>
      <c r="W75" s="31"/>
      <c r="X75" s="36"/>
      <c r="Y75" s="31"/>
      <c r="Z75" s="36"/>
      <c r="AA75" s="31"/>
    </row>
    <row r="76" spans="1:29" ht="15" thickBot="1" x14ac:dyDescent="0.35">
      <c r="B76" s="16"/>
      <c r="C76" s="8"/>
      <c r="D76" s="8"/>
      <c r="E76" s="8"/>
      <c r="F76" s="8"/>
      <c r="G76" s="8"/>
      <c r="H76" s="8"/>
      <c r="I76" s="8"/>
      <c r="J76" s="8"/>
      <c r="K76" s="8"/>
      <c r="L76" s="8"/>
      <c r="M76" s="8"/>
      <c r="N76" s="8"/>
      <c r="O76" s="8"/>
      <c r="P76" s="8"/>
      <c r="Q76" s="8"/>
      <c r="R76" s="8"/>
      <c r="S76" s="8"/>
      <c r="T76" s="8"/>
      <c r="U76" s="8"/>
      <c r="V76" s="8"/>
      <c r="W76" s="8"/>
      <c r="X76" s="8"/>
      <c r="Y76" s="8"/>
      <c r="Z76" s="8"/>
      <c r="AA76" s="8"/>
      <c r="AB76" s="214"/>
    </row>
    <row r="77" spans="1:29" ht="16.2" thickBot="1" x14ac:dyDescent="0.35">
      <c r="A77" s="825" t="s">
        <v>12</v>
      </c>
      <c r="B77" s="17" t="s">
        <v>12</v>
      </c>
      <c r="C77" s="158">
        <f>C$4</f>
        <v>44197</v>
      </c>
      <c r="D77" s="158">
        <f t="shared" ref="D77:AA77" si="52">D$4</f>
        <v>44228</v>
      </c>
      <c r="E77" s="158">
        <f t="shared" si="52"/>
        <v>44256</v>
      </c>
      <c r="F77" s="158">
        <f t="shared" si="52"/>
        <v>44287</v>
      </c>
      <c r="G77" s="158">
        <f t="shared" si="52"/>
        <v>44317</v>
      </c>
      <c r="H77" s="158">
        <f t="shared" si="52"/>
        <v>44348</v>
      </c>
      <c r="I77" s="158">
        <f t="shared" si="52"/>
        <v>44378</v>
      </c>
      <c r="J77" s="158">
        <f t="shared" si="52"/>
        <v>44409</v>
      </c>
      <c r="K77" s="158">
        <f t="shared" si="52"/>
        <v>44440</v>
      </c>
      <c r="L77" s="158">
        <f t="shared" si="52"/>
        <v>44470</v>
      </c>
      <c r="M77" s="158">
        <f t="shared" si="52"/>
        <v>44501</v>
      </c>
      <c r="N77" s="158">
        <f t="shared" si="52"/>
        <v>44531</v>
      </c>
      <c r="O77" s="158">
        <f t="shared" si="52"/>
        <v>44562</v>
      </c>
      <c r="P77" s="158">
        <f t="shared" si="52"/>
        <v>44593</v>
      </c>
      <c r="Q77" s="158">
        <f t="shared" si="52"/>
        <v>44621</v>
      </c>
      <c r="R77" s="158">
        <f t="shared" si="52"/>
        <v>44652</v>
      </c>
      <c r="S77" s="158">
        <f t="shared" si="52"/>
        <v>44682</v>
      </c>
      <c r="T77" s="158">
        <f t="shared" si="52"/>
        <v>44713</v>
      </c>
      <c r="U77" s="158">
        <f t="shared" si="52"/>
        <v>44743</v>
      </c>
      <c r="V77" s="158">
        <f t="shared" si="52"/>
        <v>44774</v>
      </c>
      <c r="W77" s="158">
        <f t="shared" si="52"/>
        <v>44805</v>
      </c>
      <c r="X77" s="158">
        <f t="shared" si="52"/>
        <v>44835</v>
      </c>
      <c r="Y77" s="158">
        <f t="shared" si="52"/>
        <v>44866</v>
      </c>
      <c r="Z77" s="158">
        <f t="shared" si="52"/>
        <v>44896</v>
      </c>
      <c r="AA77" s="158">
        <f t="shared" si="52"/>
        <v>44927</v>
      </c>
      <c r="AC77" s="216" t="s">
        <v>190</v>
      </c>
    </row>
    <row r="78" spans="1:29" ht="15.75" customHeight="1" x14ac:dyDescent="0.3">
      <c r="A78" s="826"/>
      <c r="B78" s="13" t="str">
        <f>B59</f>
        <v>Air Comp</v>
      </c>
      <c r="C78" s="354">
        <f>'2M - SGS'!C78</f>
        <v>8.5109000000000004E-2</v>
      </c>
      <c r="D78" s="354">
        <f>'2M - SGS'!D78</f>
        <v>7.7715000000000006E-2</v>
      </c>
      <c r="E78" s="354">
        <f>'2M - SGS'!E78</f>
        <v>8.6136000000000004E-2</v>
      </c>
      <c r="F78" s="354">
        <f>'2M - SGS'!F78</f>
        <v>7.9796000000000006E-2</v>
      </c>
      <c r="G78" s="354">
        <f>'2M - SGS'!G78</f>
        <v>8.5334999999999994E-2</v>
      </c>
      <c r="H78" s="354">
        <f>'2M - SGS'!H78</f>
        <v>8.1994999999999998E-2</v>
      </c>
      <c r="I78" s="354">
        <f>'2M - SGS'!I78</f>
        <v>8.4098999999999993E-2</v>
      </c>
      <c r="J78" s="354">
        <f>'2M - SGS'!J78</f>
        <v>8.4198999999999996E-2</v>
      </c>
      <c r="K78" s="354">
        <f>'2M - SGS'!K78</f>
        <v>8.2512000000000002E-2</v>
      </c>
      <c r="L78" s="354">
        <f>'2M - SGS'!L78</f>
        <v>8.5277000000000006E-2</v>
      </c>
      <c r="M78" s="354">
        <f>'2M - SGS'!M78</f>
        <v>8.2588999999999996E-2</v>
      </c>
      <c r="N78" s="354">
        <f>'2M - SGS'!N78</f>
        <v>8.5237999999999994E-2</v>
      </c>
      <c r="O78" s="354">
        <f>'2M - SGS'!O78</f>
        <v>8.5109000000000004E-2</v>
      </c>
      <c r="P78" s="354">
        <f>'2M - SGS'!P78</f>
        <v>7.7715000000000006E-2</v>
      </c>
      <c r="Q78" s="354">
        <f>'2M - SGS'!Q78</f>
        <v>8.6136000000000004E-2</v>
      </c>
      <c r="R78" s="354">
        <f>'2M - SGS'!R78</f>
        <v>7.9796000000000006E-2</v>
      </c>
      <c r="S78" s="354">
        <f>'2M - SGS'!S78</f>
        <v>8.5334999999999994E-2</v>
      </c>
      <c r="T78" s="354">
        <f>'2M - SGS'!T78</f>
        <v>8.1994999999999998E-2</v>
      </c>
      <c r="U78" s="354">
        <f>'2M - SGS'!U78</f>
        <v>8.4098999999999993E-2</v>
      </c>
      <c r="V78" s="354">
        <f>'2M - SGS'!V78</f>
        <v>8.4198999999999996E-2</v>
      </c>
      <c r="W78" s="354">
        <f>'2M - SGS'!W78</f>
        <v>8.2512000000000002E-2</v>
      </c>
      <c r="X78" s="354">
        <f>'2M - SGS'!X78</f>
        <v>8.5277000000000006E-2</v>
      </c>
      <c r="Y78" s="354">
        <f>'2M - SGS'!Y78</f>
        <v>8.2588999999999996E-2</v>
      </c>
      <c r="Z78" s="354">
        <f>'2M - SGS'!Z78</f>
        <v>8.5237999999999994E-2</v>
      </c>
      <c r="AA78" s="354">
        <f>'2M - SGS'!AA78</f>
        <v>8.5109000000000004E-2</v>
      </c>
      <c r="AC78" s="232">
        <f t="shared" ref="AC78:AC90" si="53">SUM(C78:N78)</f>
        <v>1.0000000000000002</v>
      </c>
    </row>
    <row r="79" spans="1:29" ht="15.6" x14ac:dyDescent="0.3">
      <c r="A79" s="826"/>
      <c r="B79" s="13" t="str">
        <f t="shared" ref="B79:B90" si="54">B60</f>
        <v>Building Shell</v>
      </c>
      <c r="C79" s="354">
        <f>'2M - SGS'!C79</f>
        <v>0.107824</v>
      </c>
      <c r="D79" s="354">
        <f>'2M - SGS'!D79</f>
        <v>9.1051999999999994E-2</v>
      </c>
      <c r="E79" s="354">
        <f>'2M - SGS'!E79</f>
        <v>7.1135000000000004E-2</v>
      </c>
      <c r="F79" s="354">
        <f>'2M - SGS'!F79</f>
        <v>4.1179E-2</v>
      </c>
      <c r="G79" s="354">
        <f>'2M - SGS'!G79</f>
        <v>4.4423999999999998E-2</v>
      </c>
      <c r="H79" s="354">
        <f>'2M - SGS'!H79</f>
        <v>0.106128</v>
      </c>
      <c r="I79" s="354">
        <f>'2M - SGS'!I79</f>
        <v>0.14288100000000001</v>
      </c>
      <c r="J79" s="354">
        <f>'2M - SGS'!J79</f>
        <v>0.133494</v>
      </c>
      <c r="K79" s="354">
        <f>'2M - SGS'!K79</f>
        <v>5.781E-2</v>
      </c>
      <c r="L79" s="354">
        <f>'2M - SGS'!L79</f>
        <v>3.8018000000000003E-2</v>
      </c>
      <c r="M79" s="354">
        <f>'2M - SGS'!M79</f>
        <v>6.2103999999999999E-2</v>
      </c>
      <c r="N79" s="354">
        <f>'2M - SGS'!N79</f>
        <v>0.10395</v>
      </c>
      <c r="O79" s="354">
        <f>'2M - SGS'!O79</f>
        <v>0.107824</v>
      </c>
      <c r="P79" s="354">
        <f>'2M - SGS'!P79</f>
        <v>9.1051999999999994E-2</v>
      </c>
      <c r="Q79" s="354">
        <f>'2M - SGS'!Q79</f>
        <v>7.1135000000000004E-2</v>
      </c>
      <c r="R79" s="354">
        <f>'2M - SGS'!R79</f>
        <v>4.1179E-2</v>
      </c>
      <c r="S79" s="354">
        <f>'2M - SGS'!S79</f>
        <v>4.4423999999999998E-2</v>
      </c>
      <c r="T79" s="354">
        <f>'2M - SGS'!T79</f>
        <v>0.106128</v>
      </c>
      <c r="U79" s="354">
        <f>'2M - SGS'!U79</f>
        <v>0.14288100000000001</v>
      </c>
      <c r="V79" s="354">
        <f>'2M - SGS'!V79</f>
        <v>0.133494</v>
      </c>
      <c r="W79" s="354">
        <f>'2M - SGS'!W79</f>
        <v>5.781E-2</v>
      </c>
      <c r="X79" s="354">
        <f>'2M - SGS'!X79</f>
        <v>3.8018000000000003E-2</v>
      </c>
      <c r="Y79" s="354">
        <f>'2M - SGS'!Y79</f>
        <v>6.2103999999999999E-2</v>
      </c>
      <c r="Z79" s="354">
        <f>'2M - SGS'!Z79</f>
        <v>0.10395</v>
      </c>
      <c r="AA79" s="354">
        <f>'2M - SGS'!AA79</f>
        <v>0.107824</v>
      </c>
      <c r="AC79" s="232">
        <f t="shared" si="53"/>
        <v>0.99999900000000008</v>
      </c>
    </row>
    <row r="80" spans="1:29" ht="15.6" x14ac:dyDescent="0.3">
      <c r="A80" s="826"/>
      <c r="B80" s="13" t="str">
        <f t="shared" si="54"/>
        <v>Cooking</v>
      </c>
      <c r="C80" s="354">
        <f>'2M - SGS'!C80</f>
        <v>8.6096000000000006E-2</v>
      </c>
      <c r="D80" s="354">
        <f>'2M - SGS'!D80</f>
        <v>7.8608999999999998E-2</v>
      </c>
      <c r="E80" s="354">
        <f>'2M - SGS'!E80</f>
        <v>8.1547999999999995E-2</v>
      </c>
      <c r="F80" s="354">
        <f>'2M - SGS'!F80</f>
        <v>7.2947999999999999E-2</v>
      </c>
      <c r="G80" s="354">
        <f>'2M - SGS'!G80</f>
        <v>8.6277000000000006E-2</v>
      </c>
      <c r="H80" s="354">
        <f>'2M - SGS'!H80</f>
        <v>8.3294000000000007E-2</v>
      </c>
      <c r="I80" s="354">
        <f>'2M - SGS'!I80</f>
        <v>8.5859000000000005E-2</v>
      </c>
      <c r="J80" s="354">
        <f>'2M - SGS'!J80</f>
        <v>8.5885000000000003E-2</v>
      </c>
      <c r="K80" s="354">
        <f>'2M - SGS'!K80</f>
        <v>8.3474999999999994E-2</v>
      </c>
      <c r="L80" s="354">
        <f>'2M - SGS'!L80</f>
        <v>8.6262000000000005E-2</v>
      </c>
      <c r="M80" s="354">
        <f>'2M - SGS'!M80</f>
        <v>8.3496000000000001E-2</v>
      </c>
      <c r="N80" s="354">
        <f>'2M - SGS'!N80</f>
        <v>8.6250999999999994E-2</v>
      </c>
      <c r="O80" s="354">
        <f>'2M - SGS'!O80</f>
        <v>8.6096000000000006E-2</v>
      </c>
      <c r="P80" s="354">
        <f>'2M - SGS'!P80</f>
        <v>7.8608999999999998E-2</v>
      </c>
      <c r="Q80" s="354">
        <f>'2M - SGS'!Q80</f>
        <v>8.1547999999999995E-2</v>
      </c>
      <c r="R80" s="354">
        <f>'2M - SGS'!R80</f>
        <v>7.2947999999999999E-2</v>
      </c>
      <c r="S80" s="354">
        <f>'2M - SGS'!S80</f>
        <v>8.6277000000000006E-2</v>
      </c>
      <c r="T80" s="354">
        <f>'2M - SGS'!T80</f>
        <v>8.3294000000000007E-2</v>
      </c>
      <c r="U80" s="354">
        <f>'2M - SGS'!U80</f>
        <v>8.5859000000000005E-2</v>
      </c>
      <c r="V80" s="354">
        <f>'2M - SGS'!V80</f>
        <v>8.5885000000000003E-2</v>
      </c>
      <c r="W80" s="354">
        <f>'2M - SGS'!W80</f>
        <v>8.3474999999999994E-2</v>
      </c>
      <c r="X80" s="354">
        <f>'2M - SGS'!X80</f>
        <v>8.6262000000000005E-2</v>
      </c>
      <c r="Y80" s="354">
        <f>'2M - SGS'!Y80</f>
        <v>8.3496000000000001E-2</v>
      </c>
      <c r="Z80" s="354">
        <f>'2M - SGS'!Z80</f>
        <v>8.6250999999999994E-2</v>
      </c>
      <c r="AA80" s="354">
        <f>'2M - SGS'!AA80</f>
        <v>8.6096000000000006E-2</v>
      </c>
      <c r="AC80" s="232">
        <f t="shared" si="53"/>
        <v>0.99999999999999989</v>
      </c>
    </row>
    <row r="81" spans="1:29" ht="15.6" x14ac:dyDescent="0.3">
      <c r="A81" s="826"/>
      <c r="B81" s="13" t="str">
        <f t="shared" si="54"/>
        <v>Cooling</v>
      </c>
      <c r="C81" s="354">
        <f>'2M - SGS'!C81</f>
        <v>6.0000000000000002E-6</v>
      </c>
      <c r="D81" s="354">
        <f>'2M - SGS'!D81</f>
        <v>2.4699999999999999E-4</v>
      </c>
      <c r="E81" s="354">
        <f>'2M - SGS'!E81</f>
        <v>7.2360000000000002E-3</v>
      </c>
      <c r="F81" s="354">
        <f>'2M - SGS'!F81</f>
        <v>2.1690999999999998E-2</v>
      </c>
      <c r="G81" s="354">
        <f>'2M - SGS'!G81</f>
        <v>6.2979999999999994E-2</v>
      </c>
      <c r="H81" s="354">
        <f>'2M - SGS'!H81</f>
        <v>0.21317</v>
      </c>
      <c r="I81" s="354">
        <f>'2M - SGS'!I81</f>
        <v>0.29002899999999998</v>
      </c>
      <c r="J81" s="354">
        <f>'2M - SGS'!J81</f>
        <v>0.270206</v>
      </c>
      <c r="K81" s="354">
        <f>'2M - SGS'!K81</f>
        <v>0.108695</v>
      </c>
      <c r="L81" s="354">
        <f>'2M - SGS'!L81</f>
        <v>1.9643000000000001E-2</v>
      </c>
      <c r="M81" s="354">
        <f>'2M - SGS'!M81</f>
        <v>6.0299999999999998E-3</v>
      </c>
      <c r="N81" s="354">
        <f>'2M - SGS'!N81</f>
        <v>6.3999999999999997E-5</v>
      </c>
      <c r="O81" s="354">
        <f>'2M - SGS'!O81</f>
        <v>6.0000000000000002E-6</v>
      </c>
      <c r="P81" s="354">
        <f>'2M - SGS'!P81</f>
        <v>2.4699999999999999E-4</v>
      </c>
      <c r="Q81" s="354">
        <f>'2M - SGS'!Q81</f>
        <v>7.2360000000000002E-3</v>
      </c>
      <c r="R81" s="354">
        <f>'2M - SGS'!R81</f>
        <v>2.1690999999999998E-2</v>
      </c>
      <c r="S81" s="354">
        <f>'2M - SGS'!S81</f>
        <v>6.2979999999999994E-2</v>
      </c>
      <c r="T81" s="354">
        <f>'2M - SGS'!T81</f>
        <v>0.21317</v>
      </c>
      <c r="U81" s="354">
        <f>'2M - SGS'!U81</f>
        <v>0.29002899999999998</v>
      </c>
      <c r="V81" s="354">
        <f>'2M - SGS'!V81</f>
        <v>0.270206</v>
      </c>
      <c r="W81" s="354">
        <f>'2M - SGS'!W81</f>
        <v>0.108695</v>
      </c>
      <c r="X81" s="354">
        <f>'2M - SGS'!X81</f>
        <v>1.9643000000000001E-2</v>
      </c>
      <c r="Y81" s="354">
        <f>'2M - SGS'!Y81</f>
        <v>6.0299999999999998E-3</v>
      </c>
      <c r="Z81" s="354">
        <f>'2M - SGS'!Z81</f>
        <v>6.3999999999999997E-5</v>
      </c>
      <c r="AA81" s="354">
        <f>'2M - SGS'!AA81</f>
        <v>6.0000000000000002E-6</v>
      </c>
      <c r="AC81" s="232">
        <f t="shared" si="53"/>
        <v>0.9999969999999998</v>
      </c>
    </row>
    <row r="82" spans="1:29" ht="15.6" x14ac:dyDescent="0.3">
      <c r="A82" s="826"/>
      <c r="B82" s="13" t="str">
        <f t="shared" si="54"/>
        <v>Ext Lighting</v>
      </c>
      <c r="C82" s="354">
        <f>'2M - SGS'!C82</f>
        <v>0.106265</v>
      </c>
      <c r="D82" s="354">
        <f>'2M - SGS'!D82</f>
        <v>8.2161999999999999E-2</v>
      </c>
      <c r="E82" s="354">
        <f>'2M - SGS'!E82</f>
        <v>7.0887000000000006E-2</v>
      </c>
      <c r="F82" s="354">
        <f>'2M - SGS'!F82</f>
        <v>6.8145999999999998E-2</v>
      </c>
      <c r="G82" s="354">
        <f>'2M - SGS'!G82</f>
        <v>8.1852999999999995E-2</v>
      </c>
      <c r="H82" s="354">
        <f>'2M - SGS'!H82</f>
        <v>6.7163E-2</v>
      </c>
      <c r="I82" s="354">
        <f>'2M - SGS'!I82</f>
        <v>8.6751999999999996E-2</v>
      </c>
      <c r="J82" s="354">
        <f>'2M - SGS'!J82</f>
        <v>6.9401000000000004E-2</v>
      </c>
      <c r="K82" s="354">
        <f>'2M - SGS'!K82</f>
        <v>8.2907999999999996E-2</v>
      </c>
      <c r="L82" s="354">
        <f>'2M - SGS'!L82</f>
        <v>0.100507</v>
      </c>
      <c r="M82" s="354">
        <f>'2M - SGS'!M82</f>
        <v>8.7251999999999996E-2</v>
      </c>
      <c r="N82" s="354">
        <f>'2M - SGS'!N82</f>
        <v>9.6703999999999998E-2</v>
      </c>
      <c r="O82" s="354">
        <f>'2M - SGS'!O82</f>
        <v>0.106265</v>
      </c>
      <c r="P82" s="354">
        <f>'2M - SGS'!P82</f>
        <v>8.2161999999999999E-2</v>
      </c>
      <c r="Q82" s="354">
        <f>'2M - SGS'!Q82</f>
        <v>7.0887000000000006E-2</v>
      </c>
      <c r="R82" s="354">
        <f>'2M - SGS'!R82</f>
        <v>6.8145999999999998E-2</v>
      </c>
      <c r="S82" s="354">
        <f>'2M - SGS'!S82</f>
        <v>8.1852999999999995E-2</v>
      </c>
      <c r="T82" s="354">
        <f>'2M - SGS'!T82</f>
        <v>6.7163E-2</v>
      </c>
      <c r="U82" s="354">
        <f>'2M - SGS'!U82</f>
        <v>8.6751999999999996E-2</v>
      </c>
      <c r="V82" s="354">
        <f>'2M - SGS'!V82</f>
        <v>6.9401000000000004E-2</v>
      </c>
      <c r="W82" s="354">
        <f>'2M - SGS'!W82</f>
        <v>8.2907999999999996E-2</v>
      </c>
      <c r="X82" s="354">
        <f>'2M - SGS'!X82</f>
        <v>0.100507</v>
      </c>
      <c r="Y82" s="354">
        <f>'2M - SGS'!Y82</f>
        <v>8.7251999999999996E-2</v>
      </c>
      <c r="Z82" s="354">
        <f>'2M - SGS'!Z82</f>
        <v>9.6703999999999998E-2</v>
      </c>
      <c r="AA82" s="354">
        <f>'2M - SGS'!AA82</f>
        <v>0.106265</v>
      </c>
      <c r="AC82" s="232">
        <f t="shared" si="53"/>
        <v>1</v>
      </c>
    </row>
    <row r="83" spans="1:29" ht="15.6" x14ac:dyDescent="0.3">
      <c r="A83" s="826"/>
      <c r="B83" s="13" t="str">
        <f t="shared" si="54"/>
        <v>Heating</v>
      </c>
      <c r="C83" s="354">
        <f>'2M - SGS'!C83</f>
        <v>0.210397</v>
      </c>
      <c r="D83" s="354">
        <f>'2M - SGS'!D83</f>
        <v>0.17743600000000001</v>
      </c>
      <c r="E83" s="354">
        <f>'2M - SGS'!E83</f>
        <v>0.13192400000000001</v>
      </c>
      <c r="F83" s="354">
        <f>'2M - SGS'!F83</f>
        <v>5.9718E-2</v>
      </c>
      <c r="G83" s="354">
        <f>'2M - SGS'!G83</f>
        <v>2.6769000000000001E-2</v>
      </c>
      <c r="H83" s="354">
        <f>'2M - SGS'!H83</f>
        <v>4.2950000000000002E-3</v>
      </c>
      <c r="I83" s="354">
        <f>'2M - SGS'!I83</f>
        <v>2.895E-3</v>
      </c>
      <c r="J83" s="354">
        <f>'2M - SGS'!J83</f>
        <v>3.4320000000000002E-3</v>
      </c>
      <c r="K83" s="354">
        <f>'2M - SGS'!K83</f>
        <v>9.4020000000000006E-3</v>
      </c>
      <c r="L83" s="354">
        <f>'2M - SGS'!L83</f>
        <v>5.5496999999999998E-2</v>
      </c>
      <c r="M83" s="354">
        <f>'2M - SGS'!M83</f>
        <v>0.115452</v>
      </c>
      <c r="N83" s="354">
        <f>'2M - SGS'!N83</f>
        <v>0.20278099999999999</v>
      </c>
      <c r="O83" s="354">
        <f>'2M - SGS'!O83</f>
        <v>0.210397</v>
      </c>
      <c r="P83" s="354">
        <f>'2M - SGS'!P83</f>
        <v>0.17743600000000001</v>
      </c>
      <c r="Q83" s="354">
        <f>'2M - SGS'!Q83</f>
        <v>0.13192400000000001</v>
      </c>
      <c r="R83" s="354">
        <f>'2M - SGS'!R83</f>
        <v>5.9718E-2</v>
      </c>
      <c r="S83" s="354">
        <f>'2M - SGS'!S83</f>
        <v>2.6769000000000001E-2</v>
      </c>
      <c r="T83" s="354">
        <f>'2M - SGS'!T83</f>
        <v>4.2950000000000002E-3</v>
      </c>
      <c r="U83" s="354">
        <f>'2M - SGS'!U83</f>
        <v>2.895E-3</v>
      </c>
      <c r="V83" s="354">
        <f>'2M - SGS'!V83</f>
        <v>3.4320000000000002E-3</v>
      </c>
      <c r="W83" s="354">
        <f>'2M - SGS'!W83</f>
        <v>9.4020000000000006E-3</v>
      </c>
      <c r="X83" s="354">
        <f>'2M - SGS'!X83</f>
        <v>5.5496999999999998E-2</v>
      </c>
      <c r="Y83" s="354">
        <f>'2M - SGS'!Y83</f>
        <v>0.115452</v>
      </c>
      <c r="Z83" s="354">
        <f>'2M - SGS'!Z83</f>
        <v>0.20278099999999999</v>
      </c>
      <c r="AA83" s="354">
        <f>'2M - SGS'!AA83</f>
        <v>0.210397</v>
      </c>
      <c r="AC83" s="232">
        <f t="shared" si="53"/>
        <v>0.99999800000000016</v>
      </c>
    </row>
    <row r="84" spans="1:29" ht="15.6" x14ac:dyDescent="0.3">
      <c r="A84" s="826"/>
      <c r="B84" s="13" t="str">
        <f t="shared" si="54"/>
        <v>HVAC</v>
      </c>
      <c r="C84" s="354">
        <f>'2M - SGS'!C84</f>
        <v>0.107824</v>
      </c>
      <c r="D84" s="354">
        <f>'2M - SGS'!D84</f>
        <v>9.1051999999999994E-2</v>
      </c>
      <c r="E84" s="354">
        <f>'2M - SGS'!E84</f>
        <v>7.1135000000000004E-2</v>
      </c>
      <c r="F84" s="354">
        <f>'2M - SGS'!F84</f>
        <v>4.1179E-2</v>
      </c>
      <c r="G84" s="354">
        <f>'2M - SGS'!G84</f>
        <v>4.4423999999999998E-2</v>
      </c>
      <c r="H84" s="354">
        <f>'2M - SGS'!H84</f>
        <v>0.106128</v>
      </c>
      <c r="I84" s="354">
        <f>'2M - SGS'!I84</f>
        <v>0.14288100000000001</v>
      </c>
      <c r="J84" s="354">
        <f>'2M - SGS'!J84</f>
        <v>0.133494</v>
      </c>
      <c r="K84" s="354">
        <f>'2M - SGS'!K84</f>
        <v>5.781E-2</v>
      </c>
      <c r="L84" s="354">
        <f>'2M - SGS'!L84</f>
        <v>3.8018000000000003E-2</v>
      </c>
      <c r="M84" s="354">
        <f>'2M - SGS'!M84</f>
        <v>6.2103999999999999E-2</v>
      </c>
      <c r="N84" s="354">
        <f>'2M - SGS'!N84</f>
        <v>0.10395</v>
      </c>
      <c r="O84" s="354">
        <f>'2M - SGS'!O84</f>
        <v>0.107824</v>
      </c>
      <c r="P84" s="354">
        <f>'2M - SGS'!P84</f>
        <v>9.1051999999999994E-2</v>
      </c>
      <c r="Q84" s="354">
        <f>'2M - SGS'!Q84</f>
        <v>7.1135000000000004E-2</v>
      </c>
      <c r="R84" s="354">
        <f>'2M - SGS'!R84</f>
        <v>4.1179E-2</v>
      </c>
      <c r="S84" s="354">
        <f>'2M - SGS'!S84</f>
        <v>4.4423999999999998E-2</v>
      </c>
      <c r="T84" s="354">
        <f>'2M - SGS'!T84</f>
        <v>0.106128</v>
      </c>
      <c r="U84" s="354">
        <f>'2M - SGS'!U84</f>
        <v>0.14288100000000001</v>
      </c>
      <c r="V84" s="354">
        <f>'2M - SGS'!V84</f>
        <v>0.133494</v>
      </c>
      <c r="W84" s="354">
        <f>'2M - SGS'!W84</f>
        <v>5.781E-2</v>
      </c>
      <c r="X84" s="354">
        <f>'2M - SGS'!X84</f>
        <v>3.8018000000000003E-2</v>
      </c>
      <c r="Y84" s="354">
        <f>'2M - SGS'!Y84</f>
        <v>6.2103999999999999E-2</v>
      </c>
      <c r="Z84" s="354">
        <f>'2M - SGS'!Z84</f>
        <v>0.10395</v>
      </c>
      <c r="AA84" s="354">
        <f>'2M - SGS'!AA84</f>
        <v>0.107824</v>
      </c>
      <c r="AC84" s="232">
        <f t="shared" si="53"/>
        <v>0.99999900000000008</v>
      </c>
    </row>
    <row r="85" spans="1:29" ht="15.6" x14ac:dyDescent="0.3">
      <c r="A85" s="826"/>
      <c r="B85" s="13" t="str">
        <f t="shared" si="54"/>
        <v>Lighting</v>
      </c>
      <c r="C85" s="354">
        <f>'2M - SGS'!C85</f>
        <v>9.3563999999999994E-2</v>
      </c>
      <c r="D85" s="354">
        <f>'2M - SGS'!D85</f>
        <v>7.2162000000000004E-2</v>
      </c>
      <c r="E85" s="354">
        <f>'2M - SGS'!E85</f>
        <v>7.8372999999999998E-2</v>
      </c>
      <c r="F85" s="354">
        <f>'2M - SGS'!F85</f>
        <v>7.6534000000000005E-2</v>
      </c>
      <c r="G85" s="354">
        <f>'2M - SGS'!G85</f>
        <v>9.4246999999999997E-2</v>
      </c>
      <c r="H85" s="354">
        <f>'2M - SGS'!H85</f>
        <v>7.5599E-2</v>
      </c>
      <c r="I85" s="354">
        <f>'2M - SGS'!I85</f>
        <v>9.6199999999999994E-2</v>
      </c>
      <c r="J85" s="354">
        <f>'2M - SGS'!J85</f>
        <v>7.7077999999999994E-2</v>
      </c>
      <c r="K85" s="354">
        <f>'2M - SGS'!K85</f>
        <v>8.1374000000000002E-2</v>
      </c>
      <c r="L85" s="354">
        <f>'2M - SGS'!L85</f>
        <v>9.4072000000000003E-2</v>
      </c>
      <c r="M85" s="354">
        <f>'2M - SGS'!M85</f>
        <v>7.6706999999999997E-2</v>
      </c>
      <c r="N85" s="354">
        <f>'2M - SGS'!N85</f>
        <v>8.4089999999999998E-2</v>
      </c>
      <c r="O85" s="354">
        <f>'2M - SGS'!O85</f>
        <v>9.3563999999999994E-2</v>
      </c>
      <c r="P85" s="354">
        <f>'2M - SGS'!P85</f>
        <v>7.2162000000000004E-2</v>
      </c>
      <c r="Q85" s="354">
        <f>'2M - SGS'!Q85</f>
        <v>7.8372999999999998E-2</v>
      </c>
      <c r="R85" s="354">
        <f>'2M - SGS'!R85</f>
        <v>7.6534000000000005E-2</v>
      </c>
      <c r="S85" s="354">
        <f>'2M - SGS'!S85</f>
        <v>9.4246999999999997E-2</v>
      </c>
      <c r="T85" s="354">
        <f>'2M - SGS'!T85</f>
        <v>7.5599E-2</v>
      </c>
      <c r="U85" s="354">
        <f>'2M - SGS'!U85</f>
        <v>9.6199999999999994E-2</v>
      </c>
      <c r="V85" s="354">
        <f>'2M - SGS'!V85</f>
        <v>7.7077999999999994E-2</v>
      </c>
      <c r="W85" s="354">
        <f>'2M - SGS'!W85</f>
        <v>8.1374000000000002E-2</v>
      </c>
      <c r="X85" s="354">
        <f>'2M - SGS'!X85</f>
        <v>9.4072000000000003E-2</v>
      </c>
      <c r="Y85" s="354">
        <f>'2M - SGS'!Y85</f>
        <v>7.6706999999999997E-2</v>
      </c>
      <c r="Z85" s="354">
        <f>'2M - SGS'!Z85</f>
        <v>8.4089999999999998E-2</v>
      </c>
      <c r="AA85" s="354">
        <f>'2M - SGS'!AA85</f>
        <v>9.3563999999999994E-2</v>
      </c>
      <c r="AC85" s="232">
        <f t="shared" si="53"/>
        <v>1</v>
      </c>
    </row>
    <row r="86" spans="1:29" ht="15.6" x14ac:dyDescent="0.3">
      <c r="A86" s="826"/>
      <c r="B86" s="13" t="str">
        <f t="shared" si="54"/>
        <v>Miscellaneous</v>
      </c>
      <c r="C86" s="354">
        <f>'2M - SGS'!C86</f>
        <v>8.5109000000000004E-2</v>
      </c>
      <c r="D86" s="354">
        <f>'2M - SGS'!D86</f>
        <v>7.7715000000000006E-2</v>
      </c>
      <c r="E86" s="354">
        <f>'2M - SGS'!E86</f>
        <v>8.6136000000000004E-2</v>
      </c>
      <c r="F86" s="354">
        <f>'2M - SGS'!F86</f>
        <v>7.9796000000000006E-2</v>
      </c>
      <c r="G86" s="354">
        <f>'2M - SGS'!G86</f>
        <v>8.5334999999999994E-2</v>
      </c>
      <c r="H86" s="354">
        <f>'2M - SGS'!H86</f>
        <v>8.1994999999999998E-2</v>
      </c>
      <c r="I86" s="354">
        <f>'2M - SGS'!I86</f>
        <v>8.4098999999999993E-2</v>
      </c>
      <c r="J86" s="354">
        <f>'2M - SGS'!J86</f>
        <v>8.4198999999999996E-2</v>
      </c>
      <c r="K86" s="354">
        <f>'2M - SGS'!K86</f>
        <v>8.2512000000000002E-2</v>
      </c>
      <c r="L86" s="354">
        <f>'2M - SGS'!L86</f>
        <v>8.5277000000000006E-2</v>
      </c>
      <c r="M86" s="354">
        <f>'2M - SGS'!M86</f>
        <v>8.2588999999999996E-2</v>
      </c>
      <c r="N86" s="354">
        <f>'2M - SGS'!N86</f>
        <v>8.5237999999999994E-2</v>
      </c>
      <c r="O86" s="354">
        <f>'2M - SGS'!O86</f>
        <v>8.5109000000000004E-2</v>
      </c>
      <c r="P86" s="354">
        <f>'2M - SGS'!P86</f>
        <v>7.7715000000000006E-2</v>
      </c>
      <c r="Q86" s="354">
        <f>'2M - SGS'!Q86</f>
        <v>8.6136000000000004E-2</v>
      </c>
      <c r="R86" s="354">
        <f>'2M - SGS'!R86</f>
        <v>7.9796000000000006E-2</v>
      </c>
      <c r="S86" s="354">
        <f>'2M - SGS'!S86</f>
        <v>8.5334999999999994E-2</v>
      </c>
      <c r="T86" s="354">
        <f>'2M - SGS'!T86</f>
        <v>8.1994999999999998E-2</v>
      </c>
      <c r="U86" s="354">
        <f>'2M - SGS'!U86</f>
        <v>8.4098999999999993E-2</v>
      </c>
      <c r="V86" s="354">
        <f>'2M - SGS'!V86</f>
        <v>8.4198999999999996E-2</v>
      </c>
      <c r="W86" s="354">
        <f>'2M - SGS'!W86</f>
        <v>8.2512000000000002E-2</v>
      </c>
      <c r="X86" s="354">
        <f>'2M - SGS'!X86</f>
        <v>8.5277000000000006E-2</v>
      </c>
      <c r="Y86" s="354">
        <f>'2M - SGS'!Y86</f>
        <v>8.2588999999999996E-2</v>
      </c>
      <c r="Z86" s="354">
        <f>'2M - SGS'!Z86</f>
        <v>8.5237999999999994E-2</v>
      </c>
      <c r="AA86" s="354">
        <f>'2M - SGS'!AA86</f>
        <v>8.5109000000000004E-2</v>
      </c>
      <c r="AC86" s="232">
        <f t="shared" si="53"/>
        <v>1.0000000000000002</v>
      </c>
    </row>
    <row r="87" spans="1:29" ht="15.6" x14ac:dyDescent="0.3">
      <c r="A87" s="826"/>
      <c r="B87" s="13" t="str">
        <f t="shared" si="54"/>
        <v>Motors</v>
      </c>
      <c r="C87" s="354">
        <f>'2M - SGS'!C87</f>
        <v>8.5109000000000004E-2</v>
      </c>
      <c r="D87" s="354">
        <f>'2M - SGS'!D87</f>
        <v>7.7715000000000006E-2</v>
      </c>
      <c r="E87" s="354">
        <f>'2M - SGS'!E87</f>
        <v>8.6136000000000004E-2</v>
      </c>
      <c r="F87" s="354">
        <f>'2M - SGS'!F87</f>
        <v>7.9796000000000006E-2</v>
      </c>
      <c r="G87" s="354">
        <f>'2M - SGS'!G87</f>
        <v>8.5334999999999994E-2</v>
      </c>
      <c r="H87" s="354">
        <f>'2M - SGS'!H87</f>
        <v>8.1994999999999998E-2</v>
      </c>
      <c r="I87" s="354">
        <f>'2M - SGS'!I87</f>
        <v>8.4098999999999993E-2</v>
      </c>
      <c r="J87" s="354">
        <f>'2M - SGS'!J87</f>
        <v>8.4198999999999996E-2</v>
      </c>
      <c r="K87" s="354">
        <f>'2M - SGS'!K87</f>
        <v>8.2512000000000002E-2</v>
      </c>
      <c r="L87" s="354">
        <f>'2M - SGS'!L87</f>
        <v>8.5277000000000006E-2</v>
      </c>
      <c r="M87" s="354">
        <f>'2M - SGS'!M87</f>
        <v>8.2588999999999996E-2</v>
      </c>
      <c r="N87" s="354">
        <f>'2M - SGS'!N87</f>
        <v>8.5237999999999994E-2</v>
      </c>
      <c r="O87" s="354">
        <f>'2M - SGS'!O87</f>
        <v>8.5109000000000004E-2</v>
      </c>
      <c r="P87" s="354">
        <f>'2M - SGS'!P87</f>
        <v>7.7715000000000006E-2</v>
      </c>
      <c r="Q87" s="354">
        <f>'2M - SGS'!Q87</f>
        <v>8.6136000000000004E-2</v>
      </c>
      <c r="R87" s="354">
        <f>'2M - SGS'!R87</f>
        <v>7.9796000000000006E-2</v>
      </c>
      <c r="S87" s="354">
        <f>'2M - SGS'!S87</f>
        <v>8.5334999999999994E-2</v>
      </c>
      <c r="T87" s="354">
        <f>'2M - SGS'!T87</f>
        <v>8.1994999999999998E-2</v>
      </c>
      <c r="U87" s="354">
        <f>'2M - SGS'!U87</f>
        <v>8.4098999999999993E-2</v>
      </c>
      <c r="V87" s="354">
        <f>'2M - SGS'!V87</f>
        <v>8.4198999999999996E-2</v>
      </c>
      <c r="W87" s="354">
        <f>'2M - SGS'!W87</f>
        <v>8.2512000000000002E-2</v>
      </c>
      <c r="X87" s="354">
        <f>'2M - SGS'!X87</f>
        <v>8.5277000000000006E-2</v>
      </c>
      <c r="Y87" s="354">
        <f>'2M - SGS'!Y87</f>
        <v>8.2588999999999996E-2</v>
      </c>
      <c r="Z87" s="354">
        <f>'2M - SGS'!Z87</f>
        <v>8.5237999999999994E-2</v>
      </c>
      <c r="AA87" s="354">
        <f>'2M - SGS'!AA87</f>
        <v>8.5109000000000004E-2</v>
      </c>
      <c r="AC87" s="232">
        <f t="shared" si="53"/>
        <v>1.0000000000000002</v>
      </c>
    </row>
    <row r="88" spans="1:29" ht="15.6" x14ac:dyDescent="0.3">
      <c r="A88" s="826"/>
      <c r="B88" s="13" t="str">
        <f t="shared" si="54"/>
        <v>Process</v>
      </c>
      <c r="C88" s="354">
        <f>'2M - SGS'!C88</f>
        <v>8.5109000000000004E-2</v>
      </c>
      <c r="D88" s="354">
        <f>'2M - SGS'!D88</f>
        <v>7.7715000000000006E-2</v>
      </c>
      <c r="E88" s="354">
        <f>'2M - SGS'!E88</f>
        <v>8.6136000000000004E-2</v>
      </c>
      <c r="F88" s="354">
        <f>'2M - SGS'!F88</f>
        <v>7.9796000000000006E-2</v>
      </c>
      <c r="G88" s="354">
        <f>'2M - SGS'!G88</f>
        <v>8.5334999999999994E-2</v>
      </c>
      <c r="H88" s="354">
        <f>'2M - SGS'!H88</f>
        <v>8.1994999999999998E-2</v>
      </c>
      <c r="I88" s="354">
        <f>'2M - SGS'!I88</f>
        <v>8.4098999999999993E-2</v>
      </c>
      <c r="J88" s="354">
        <f>'2M - SGS'!J88</f>
        <v>8.4198999999999996E-2</v>
      </c>
      <c r="K88" s="354">
        <f>'2M - SGS'!K88</f>
        <v>8.2512000000000002E-2</v>
      </c>
      <c r="L88" s="354">
        <f>'2M - SGS'!L88</f>
        <v>8.5277000000000006E-2</v>
      </c>
      <c r="M88" s="354">
        <f>'2M - SGS'!M88</f>
        <v>8.2588999999999996E-2</v>
      </c>
      <c r="N88" s="354">
        <f>'2M - SGS'!N88</f>
        <v>8.5237999999999994E-2</v>
      </c>
      <c r="O88" s="354">
        <f>'2M - SGS'!O88</f>
        <v>8.5109000000000004E-2</v>
      </c>
      <c r="P88" s="354">
        <f>'2M - SGS'!P88</f>
        <v>7.7715000000000006E-2</v>
      </c>
      <c r="Q88" s="354">
        <f>'2M - SGS'!Q88</f>
        <v>8.6136000000000004E-2</v>
      </c>
      <c r="R88" s="354">
        <f>'2M - SGS'!R88</f>
        <v>7.9796000000000006E-2</v>
      </c>
      <c r="S88" s="354">
        <f>'2M - SGS'!S88</f>
        <v>8.5334999999999994E-2</v>
      </c>
      <c r="T88" s="354">
        <f>'2M - SGS'!T88</f>
        <v>8.1994999999999998E-2</v>
      </c>
      <c r="U88" s="354">
        <f>'2M - SGS'!U88</f>
        <v>8.4098999999999993E-2</v>
      </c>
      <c r="V88" s="354">
        <f>'2M - SGS'!V88</f>
        <v>8.4198999999999996E-2</v>
      </c>
      <c r="W88" s="354">
        <f>'2M - SGS'!W88</f>
        <v>8.2512000000000002E-2</v>
      </c>
      <c r="X88" s="354">
        <f>'2M - SGS'!X88</f>
        <v>8.5277000000000006E-2</v>
      </c>
      <c r="Y88" s="354">
        <f>'2M - SGS'!Y88</f>
        <v>8.2588999999999996E-2</v>
      </c>
      <c r="Z88" s="354">
        <f>'2M - SGS'!Z88</f>
        <v>8.5237999999999994E-2</v>
      </c>
      <c r="AA88" s="354">
        <f>'2M - SGS'!AA88</f>
        <v>8.5109000000000004E-2</v>
      </c>
      <c r="AC88" s="232">
        <f t="shared" si="53"/>
        <v>1.0000000000000002</v>
      </c>
    </row>
    <row r="89" spans="1:29" ht="15.6" x14ac:dyDescent="0.3">
      <c r="A89" s="826"/>
      <c r="B89" s="13" t="str">
        <f t="shared" si="54"/>
        <v>Refrigeration</v>
      </c>
      <c r="C89" s="354">
        <f>'2M - SGS'!C89</f>
        <v>8.3486000000000005E-2</v>
      </c>
      <c r="D89" s="354">
        <f>'2M - SGS'!D89</f>
        <v>7.6158000000000003E-2</v>
      </c>
      <c r="E89" s="354">
        <f>'2M - SGS'!E89</f>
        <v>8.3346000000000003E-2</v>
      </c>
      <c r="F89" s="354">
        <f>'2M - SGS'!F89</f>
        <v>8.0782999999999994E-2</v>
      </c>
      <c r="G89" s="354">
        <f>'2M - SGS'!G89</f>
        <v>8.5133E-2</v>
      </c>
      <c r="H89" s="354">
        <f>'2M - SGS'!H89</f>
        <v>8.4294999999999995E-2</v>
      </c>
      <c r="I89" s="354">
        <f>'2M - SGS'!I89</f>
        <v>8.7456999999999993E-2</v>
      </c>
      <c r="J89" s="354">
        <f>'2M - SGS'!J89</f>
        <v>8.7230000000000002E-2</v>
      </c>
      <c r="K89" s="354">
        <f>'2M - SGS'!K89</f>
        <v>8.3319000000000004E-2</v>
      </c>
      <c r="L89" s="354">
        <f>'2M - SGS'!L89</f>
        <v>8.4562999999999999E-2</v>
      </c>
      <c r="M89" s="354">
        <f>'2M - SGS'!M89</f>
        <v>8.1112000000000004E-2</v>
      </c>
      <c r="N89" s="354">
        <f>'2M - SGS'!N89</f>
        <v>8.3118999999999998E-2</v>
      </c>
      <c r="O89" s="354">
        <f>'2M - SGS'!O89</f>
        <v>8.3486000000000005E-2</v>
      </c>
      <c r="P89" s="354">
        <f>'2M - SGS'!P89</f>
        <v>7.6158000000000003E-2</v>
      </c>
      <c r="Q89" s="354">
        <f>'2M - SGS'!Q89</f>
        <v>8.3346000000000003E-2</v>
      </c>
      <c r="R89" s="354">
        <f>'2M - SGS'!R89</f>
        <v>8.0782999999999994E-2</v>
      </c>
      <c r="S89" s="354">
        <f>'2M - SGS'!S89</f>
        <v>8.5133E-2</v>
      </c>
      <c r="T89" s="354">
        <f>'2M - SGS'!T89</f>
        <v>8.4294999999999995E-2</v>
      </c>
      <c r="U89" s="354">
        <f>'2M - SGS'!U89</f>
        <v>8.7456999999999993E-2</v>
      </c>
      <c r="V89" s="354">
        <f>'2M - SGS'!V89</f>
        <v>8.7230000000000002E-2</v>
      </c>
      <c r="W89" s="354">
        <f>'2M - SGS'!W89</f>
        <v>8.3319000000000004E-2</v>
      </c>
      <c r="X89" s="354">
        <f>'2M - SGS'!X89</f>
        <v>8.4562999999999999E-2</v>
      </c>
      <c r="Y89" s="354">
        <f>'2M - SGS'!Y89</f>
        <v>8.1112000000000004E-2</v>
      </c>
      <c r="Z89" s="354">
        <f>'2M - SGS'!Z89</f>
        <v>8.3118999999999998E-2</v>
      </c>
      <c r="AA89" s="354">
        <f>'2M - SGS'!AA89</f>
        <v>8.3486000000000005E-2</v>
      </c>
      <c r="AC89" s="232">
        <f t="shared" si="53"/>
        <v>1.0000010000000001</v>
      </c>
    </row>
    <row r="90" spans="1:29" ht="16.2" thickBot="1" x14ac:dyDescent="0.35">
      <c r="A90" s="827"/>
      <c r="B90" s="14" t="str">
        <f t="shared" si="54"/>
        <v>Water Heating</v>
      </c>
      <c r="C90" s="359">
        <f>'2M - SGS'!C90</f>
        <v>0.108255</v>
      </c>
      <c r="D90" s="359">
        <f>'2M - SGS'!D90</f>
        <v>9.1078000000000006E-2</v>
      </c>
      <c r="E90" s="359">
        <f>'2M - SGS'!E90</f>
        <v>8.5239999999999996E-2</v>
      </c>
      <c r="F90" s="359">
        <f>'2M - SGS'!F90</f>
        <v>7.2980000000000003E-2</v>
      </c>
      <c r="G90" s="359">
        <f>'2M - SGS'!G90</f>
        <v>7.9849000000000003E-2</v>
      </c>
      <c r="H90" s="359">
        <f>'2M - SGS'!H90</f>
        <v>7.2720999999999994E-2</v>
      </c>
      <c r="I90" s="359">
        <f>'2M - SGS'!I90</f>
        <v>7.4929999999999997E-2</v>
      </c>
      <c r="J90" s="359">
        <f>'2M - SGS'!J90</f>
        <v>7.5861999999999999E-2</v>
      </c>
      <c r="K90" s="359">
        <f>'2M - SGS'!K90</f>
        <v>7.5733999999999996E-2</v>
      </c>
      <c r="L90" s="359">
        <f>'2M - SGS'!L90</f>
        <v>8.2808000000000007E-2</v>
      </c>
      <c r="M90" s="359">
        <f>'2M - SGS'!M90</f>
        <v>8.6345000000000005E-2</v>
      </c>
      <c r="N90" s="359">
        <f>'2M - SGS'!N90</f>
        <v>9.4200000000000006E-2</v>
      </c>
      <c r="O90" s="359">
        <f>'2M - SGS'!O90</f>
        <v>0.108255</v>
      </c>
      <c r="P90" s="359">
        <f>'2M - SGS'!P90</f>
        <v>9.1078000000000006E-2</v>
      </c>
      <c r="Q90" s="359">
        <f>'2M - SGS'!Q90</f>
        <v>8.5239999999999996E-2</v>
      </c>
      <c r="R90" s="359">
        <f>'2M - SGS'!R90</f>
        <v>7.2980000000000003E-2</v>
      </c>
      <c r="S90" s="359">
        <f>'2M - SGS'!S90</f>
        <v>7.9849000000000003E-2</v>
      </c>
      <c r="T90" s="359">
        <f>'2M - SGS'!T90</f>
        <v>7.2720999999999994E-2</v>
      </c>
      <c r="U90" s="359">
        <f>'2M - SGS'!U90</f>
        <v>7.4929999999999997E-2</v>
      </c>
      <c r="V90" s="359">
        <f>'2M - SGS'!V90</f>
        <v>7.5861999999999999E-2</v>
      </c>
      <c r="W90" s="359">
        <f>'2M - SGS'!W90</f>
        <v>7.5733999999999996E-2</v>
      </c>
      <c r="X90" s="359">
        <f>'2M - SGS'!X90</f>
        <v>8.2808000000000007E-2</v>
      </c>
      <c r="Y90" s="359">
        <f>'2M - SGS'!Y90</f>
        <v>8.6345000000000005E-2</v>
      </c>
      <c r="Z90" s="359">
        <f>'2M - SGS'!Z90</f>
        <v>9.4200000000000006E-2</v>
      </c>
      <c r="AA90" s="359">
        <f>'2M - SGS'!AA90</f>
        <v>0.108255</v>
      </c>
      <c r="AC90" s="232">
        <f t="shared" si="53"/>
        <v>1.0000020000000001</v>
      </c>
    </row>
    <row r="91" spans="1:29" ht="15" thickBot="1" x14ac:dyDescent="0.35">
      <c r="AC91" s="216" t="s">
        <v>194</v>
      </c>
    </row>
    <row r="92" spans="1:29" ht="15" customHeight="1" thickBot="1" x14ac:dyDescent="0.35">
      <c r="A92" s="813" t="s">
        <v>28</v>
      </c>
      <c r="B92" s="291" t="s">
        <v>33</v>
      </c>
      <c r="C92" s="158">
        <f>C$4</f>
        <v>44197</v>
      </c>
      <c r="D92" s="158">
        <f t="shared" ref="D92:AA92" si="55">D$4</f>
        <v>44228</v>
      </c>
      <c r="E92" s="158">
        <f t="shared" si="55"/>
        <v>44256</v>
      </c>
      <c r="F92" s="158">
        <f t="shared" si="55"/>
        <v>44287</v>
      </c>
      <c r="G92" s="158">
        <f t="shared" si="55"/>
        <v>44317</v>
      </c>
      <c r="H92" s="158">
        <f t="shared" si="55"/>
        <v>44348</v>
      </c>
      <c r="I92" s="158">
        <f t="shared" si="55"/>
        <v>44378</v>
      </c>
      <c r="J92" s="158">
        <f t="shared" si="55"/>
        <v>44409</v>
      </c>
      <c r="K92" s="158">
        <f t="shared" si="55"/>
        <v>44440</v>
      </c>
      <c r="L92" s="158">
        <f t="shared" si="55"/>
        <v>44470</v>
      </c>
      <c r="M92" s="158">
        <f t="shared" si="55"/>
        <v>44501</v>
      </c>
      <c r="N92" s="158">
        <f t="shared" si="55"/>
        <v>44531</v>
      </c>
      <c r="O92" s="158">
        <f t="shared" si="55"/>
        <v>44562</v>
      </c>
      <c r="P92" s="158">
        <f t="shared" si="55"/>
        <v>44593</v>
      </c>
      <c r="Q92" s="158">
        <f t="shared" si="55"/>
        <v>44621</v>
      </c>
      <c r="R92" s="158">
        <f t="shared" si="55"/>
        <v>44652</v>
      </c>
      <c r="S92" s="158">
        <f t="shared" si="55"/>
        <v>44682</v>
      </c>
      <c r="T92" s="158">
        <f t="shared" si="55"/>
        <v>44713</v>
      </c>
      <c r="U92" s="158">
        <f t="shared" si="55"/>
        <v>44743</v>
      </c>
      <c r="V92" s="158">
        <f t="shared" si="55"/>
        <v>44774</v>
      </c>
      <c r="W92" s="158">
        <f t="shared" si="55"/>
        <v>44805</v>
      </c>
      <c r="X92" s="158">
        <f t="shared" si="55"/>
        <v>44835</v>
      </c>
      <c r="Y92" s="158">
        <f t="shared" si="55"/>
        <v>44866</v>
      </c>
      <c r="Z92" s="158">
        <f t="shared" si="55"/>
        <v>44896</v>
      </c>
      <c r="AA92" s="158">
        <f t="shared" si="55"/>
        <v>44927</v>
      </c>
    </row>
    <row r="93" spans="1:29" ht="15.75" customHeight="1" x14ac:dyDescent="0.3">
      <c r="A93" s="814"/>
      <c r="B93" s="11" t="s">
        <v>20</v>
      </c>
      <c r="C93" s="337">
        <f>'11M - LPS'!C93</f>
        <v>2.6759000000000002E-2</v>
      </c>
      <c r="D93" s="337">
        <f>'11M - LPS'!D93</f>
        <v>2.7252999999999999E-2</v>
      </c>
      <c r="E93" s="337">
        <f>'11M - LPS'!E93</f>
        <v>2.7386000000000001E-2</v>
      </c>
      <c r="F93" s="337">
        <f>'11M - LPS'!F93</f>
        <v>2.7399E-2</v>
      </c>
      <c r="G93" s="337">
        <f>'11M - LPS'!G93</f>
        <v>3.1260000000000003E-2</v>
      </c>
      <c r="H93" s="337">
        <f>'11M - LPS'!H93</f>
        <v>5.3324000000000003E-2</v>
      </c>
      <c r="I93" s="337">
        <f>'11M - LPS'!I93</f>
        <v>5.024E-2</v>
      </c>
      <c r="J93" s="337">
        <f>'11M - LPS'!J93</f>
        <v>4.9953999999999998E-2</v>
      </c>
      <c r="K93" s="337">
        <f>'11M - LPS'!K93</f>
        <v>5.0927E-2</v>
      </c>
      <c r="L93" s="337">
        <f>'11M - LPS'!L93</f>
        <v>3.2402E-2</v>
      </c>
      <c r="M93" s="337">
        <f>'11M - LPS'!M93</f>
        <v>3.0643E-2</v>
      </c>
      <c r="N93" s="337">
        <f>'11M - LPS'!N93</f>
        <v>2.8851999999999999E-2</v>
      </c>
      <c r="O93" s="337">
        <f>'11M - LPS'!O93</f>
        <v>2.6759000000000002E-2</v>
      </c>
      <c r="P93" s="337">
        <f>'11M - LPS'!P93</f>
        <v>2.7252999999999999E-2</v>
      </c>
      <c r="Q93" s="337">
        <f>'11M - LPS'!Q93</f>
        <v>2.7386000000000001E-2</v>
      </c>
      <c r="R93" s="337">
        <f>'11M - LPS'!R93</f>
        <v>2.7399E-2</v>
      </c>
      <c r="S93" s="337">
        <f>'11M - LPS'!S93</f>
        <v>3.1260000000000003E-2</v>
      </c>
      <c r="T93" s="337">
        <f>'11M - LPS'!T93</f>
        <v>5.3324000000000003E-2</v>
      </c>
      <c r="U93" s="337">
        <f>'11M - LPS'!U93</f>
        <v>5.024E-2</v>
      </c>
      <c r="V93" s="337">
        <f>'11M - LPS'!V93</f>
        <v>4.9953999999999998E-2</v>
      </c>
      <c r="W93" s="337">
        <f>'11M - LPS'!W93</f>
        <v>5.0927E-2</v>
      </c>
      <c r="X93" s="337">
        <f>'11M - LPS'!X93</f>
        <v>3.2402E-2</v>
      </c>
      <c r="Y93" s="337">
        <f>'11M - LPS'!Y93</f>
        <v>3.0643E-2</v>
      </c>
      <c r="Z93" s="337">
        <f>'11M - LPS'!Z93</f>
        <v>2.8851999999999999E-2</v>
      </c>
      <c r="AA93" s="337">
        <f>'11M - LPS'!AA93</f>
        <v>2.6759000000000002E-2</v>
      </c>
      <c r="AC93" s="216" t="s">
        <v>195</v>
      </c>
    </row>
    <row r="94" spans="1:29" x14ac:dyDescent="0.3">
      <c r="A94" s="814"/>
      <c r="B94" s="11" t="s">
        <v>0</v>
      </c>
      <c r="C94" s="337">
        <f>'11M - LPS'!C94</f>
        <v>3.1730000000000001E-2</v>
      </c>
      <c r="D94" s="337">
        <f>'11M - LPS'!D94</f>
        <v>3.2064000000000002E-2</v>
      </c>
      <c r="E94" s="337">
        <f>'11M - LPS'!E94</f>
        <v>3.0006000000000001E-2</v>
      </c>
      <c r="F94" s="337">
        <f>'11M - LPS'!F94</f>
        <v>2.7834999999999999E-2</v>
      </c>
      <c r="G94" s="337">
        <f>'11M - LPS'!G94</f>
        <v>3.9120000000000002E-2</v>
      </c>
      <c r="H94" s="337">
        <f>'11M - LPS'!H94</f>
        <v>7.6133999999999993E-2</v>
      </c>
      <c r="I94" s="337">
        <f>'11M - LPS'!I94</f>
        <v>5.8799999999999998E-2</v>
      </c>
      <c r="J94" s="337">
        <f>'11M - LPS'!J94</f>
        <v>6.5284999999999996E-2</v>
      </c>
      <c r="K94" s="337">
        <f>'11M - LPS'!K94</f>
        <v>7.3496000000000006E-2</v>
      </c>
      <c r="L94" s="337">
        <f>'11M - LPS'!L94</f>
        <v>3.1467000000000002E-2</v>
      </c>
      <c r="M94" s="337">
        <f>'11M - LPS'!M94</f>
        <v>3.7912000000000001E-2</v>
      </c>
      <c r="N94" s="337">
        <f>'11M - LPS'!N94</f>
        <v>2.7827000000000001E-2</v>
      </c>
      <c r="O94" s="337">
        <f>'11M - LPS'!O94</f>
        <v>3.1730000000000001E-2</v>
      </c>
      <c r="P94" s="337">
        <f>'11M - LPS'!P94</f>
        <v>3.2064000000000002E-2</v>
      </c>
      <c r="Q94" s="337">
        <f>'11M - LPS'!Q94</f>
        <v>3.0006000000000001E-2</v>
      </c>
      <c r="R94" s="337">
        <f>'11M - LPS'!R94</f>
        <v>2.7834999999999999E-2</v>
      </c>
      <c r="S94" s="337">
        <f>'11M - LPS'!S94</f>
        <v>3.9120000000000002E-2</v>
      </c>
      <c r="T94" s="337">
        <f>'11M - LPS'!T94</f>
        <v>7.6133999999999993E-2</v>
      </c>
      <c r="U94" s="337">
        <f>'11M - LPS'!U94</f>
        <v>5.8799999999999998E-2</v>
      </c>
      <c r="V94" s="337">
        <f>'11M - LPS'!V94</f>
        <v>6.5284999999999996E-2</v>
      </c>
      <c r="W94" s="337">
        <f>'11M - LPS'!W94</f>
        <v>7.3496000000000006E-2</v>
      </c>
      <c r="X94" s="337">
        <f>'11M - LPS'!X94</f>
        <v>3.1467000000000002E-2</v>
      </c>
      <c r="Y94" s="337">
        <f>'11M - LPS'!Y94</f>
        <v>3.7912000000000001E-2</v>
      </c>
      <c r="Z94" s="337">
        <f>'11M - LPS'!Z94</f>
        <v>2.7827000000000001E-2</v>
      </c>
      <c r="AA94" s="337">
        <f>'11M - LPS'!AA94</f>
        <v>3.1730000000000001E-2</v>
      </c>
      <c r="AC94" s="216" t="s">
        <v>209</v>
      </c>
    </row>
    <row r="95" spans="1:29" x14ac:dyDescent="0.3">
      <c r="A95" s="814"/>
      <c r="B95" s="11" t="s">
        <v>21</v>
      </c>
      <c r="C95" s="337">
        <f>'11M - LPS'!C95</f>
        <v>2.6424E-2</v>
      </c>
      <c r="D95" s="337">
        <f>'11M - LPS'!D95</f>
        <v>2.6935000000000001E-2</v>
      </c>
      <c r="E95" s="337">
        <f>'11M - LPS'!E95</f>
        <v>2.9822000000000001E-2</v>
      </c>
      <c r="F95" s="337">
        <f>'11M - LPS'!F95</f>
        <v>3.0592000000000001E-2</v>
      </c>
      <c r="G95" s="337">
        <f>'11M - LPS'!G95</f>
        <v>3.3579999999999999E-2</v>
      </c>
      <c r="H95" s="337">
        <f>'11M - LPS'!H95</f>
        <v>6.0206999999999997E-2</v>
      </c>
      <c r="I95" s="337">
        <f>'11M - LPS'!I95</f>
        <v>5.0174000000000003E-2</v>
      </c>
      <c r="J95" s="337">
        <f>'11M - LPS'!J95</f>
        <v>5.3324999999999997E-2</v>
      </c>
      <c r="K95" s="337">
        <f>'11M - LPS'!K95</f>
        <v>5.6530999999999998E-2</v>
      </c>
      <c r="L95" s="337">
        <f>'11M - LPS'!L95</f>
        <v>3.5098999999999998E-2</v>
      </c>
      <c r="M95" s="337">
        <f>'11M - LPS'!M95</f>
        <v>3.0679999999999999E-2</v>
      </c>
      <c r="N95" s="337">
        <f>'11M - LPS'!N95</f>
        <v>3.0776999999999999E-2</v>
      </c>
      <c r="O95" s="337">
        <f>'11M - LPS'!O95</f>
        <v>2.6424E-2</v>
      </c>
      <c r="P95" s="337">
        <f>'11M - LPS'!P95</f>
        <v>2.6935000000000001E-2</v>
      </c>
      <c r="Q95" s="337">
        <f>'11M - LPS'!Q95</f>
        <v>2.9822000000000001E-2</v>
      </c>
      <c r="R95" s="337">
        <f>'11M - LPS'!R95</f>
        <v>3.0592000000000001E-2</v>
      </c>
      <c r="S95" s="337">
        <f>'11M - LPS'!S95</f>
        <v>3.3579999999999999E-2</v>
      </c>
      <c r="T95" s="337">
        <f>'11M - LPS'!T95</f>
        <v>6.0206999999999997E-2</v>
      </c>
      <c r="U95" s="337">
        <f>'11M - LPS'!U95</f>
        <v>5.0174000000000003E-2</v>
      </c>
      <c r="V95" s="337">
        <f>'11M - LPS'!V95</f>
        <v>5.3324999999999997E-2</v>
      </c>
      <c r="W95" s="337">
        <f>'11M - LPS'!W95</f>
        <v>5.6530999999999998E-2</v>
      </c>
      <c r="X95" s="337">
        <f>'11M - LPS'!X95</f>
        <v>3.5098999999999998E-2</v>
      </c>
      <c r="Y95" s="337">
        <f>'11M - LPS'!Y95</f>
        <v>3.0679999999999999E-2</v>
      </c>
      <c r="Z95" s="337">
        <f>'11M - LPS'!Z95</f>
        <v>3.0776999999999999E-2</v>
      </c>
      <c r="AA95" s="337">
        <f>'11M - LPS'!AA95</f>
        <v>2.6424E-2</v>
      </c>
    </row>
    <row r="96" spans="1:29" x14ac:dyDescent="0.3">
      <c r="A96" s="814"/>
      <c r="B96" s="11" t="s">
        <v>1</v>
      </c>
      <c r="C96" s="337">
        <f>'11M - LPS'!C96</f>
        <v>1.8069000000000002E-2</v>
      </c>
      <c r="D96" s="337">
        <f>'11M - LPS'!D96</f>
        <v>1.8069000000000002E-2</v>
      </c>
      <c r="E96" s="337">
        <f>'11M - LPS'!E96</f>
        <v>1.8069000000000002E-2</v>
      </c>
      <c r="F96" s="337">
        <f>'11M - LPS'!F96</f>
        <v>2.8389999999999999E-2</v>
      </c>
      <c r="G96" s="337">
        <f>'11M - LPS'!G96</f>
        <v>4.6775999999999998E-2</v>
      </c>
      <c r="H96" s="337">
        <f>'11M - LPS'!H96</f>
        <v>7.7183000000000002E-2</v>
      </c>
      <c r="I96" s="337">
        <f>'11M - LPS'!I96</f>
        <v>5.9184E-2</v>
      </c>
      <c r="J96" s="337">
        <f>'11M - LPS'!J96</f>
        <v>6.5846000000000002E-2</v>
      </c>
      <c r="K96" s="337">
        <f>'11M - LPS'!K96</f>
        <v>7.7815999999999996E-2</v>
      </c>
      <c r="L96" s="337">
        <f>'11M - LPS'!L96</f>
        <v>3.1288000000000003E-2</v>
      </c>
      <c r="M96" s="337">
        <f>'11M - LPS'!M96</f>
        <v>1.8069000000000002E-2</v>
      </c>
      <c r="N96" s="337">
        <f>'11M - LPS'!N96</f>
        <v>1.8069000000000002E-2</v>
      </c>
      <c r="O96" s="337">
        <f>'11M - LPS'!O96</f>
        <v>1.8069000000000002E-2</v>
      </c>
      <c r="P96" s="337">
        <f>'11M - LPS'!P96</f>
        <v>1.8069000000000002E-2</v>
      </c>
      <c r="Q96" s="337">
        <f>'11M - LPS'!Q96</f>
        <v>1.8069000000000002E-2</v>
      </c>
      <c r="R96" s="337">
        <f>'11M - LPS'!R96</f>
        <v>2.8389999999999999E-2</v>
      </c>
      <c r="S96" s="337">
        <f>'11M - LPS'!S96</f>
        <v>4.6775999999999998E-2</v>
      </c>
      <c r="T96" s="337">
        <f>'11M - LPS'!T96</f>
        <v>7.7183000000000002E-2</v>
      </c>
      <c r="U96" s="337">
        <f>'11M - LPS'!U96</f>
        <v>5.9184E-2</v>
      </c>
      <c r="V96" s="337">
        <f>'11M - LPS'!V96</f>
        <v>6.5846000000000002E-2</v>
      </c>
      <c r="W96" s="337">
        <f>'11M - LPS'!W96</f>
        <v>7.7815999999999996E-2</v>
      </c>
      <c r="X96" s="337">
        <f>'11M - LPS'!X96</f>
        <v>3.1288000000000003E-2</v>
      </c>
      <c r="Y96" s="337">
        <f>'11M - LPS'!Y96</f>
        <v>1.8069000000000002E-2</v>
      </c>
      <c r="Z96" s="337">
        <f>'11M - LPS'!Z96</f>
        <v>1.8069000000000002E-2</v>
      </c>
      <c r="AA96" s="337">
        <f>'11M - LPS'!AA96</f>
        <v>1.8069000000000002E-2</v>
      </c>
    </row>
    <row r="97" spans="1:27" x14ac:dyDescent="0.3">
      <c r="A97" s="814"/>
      <c r="B97" s="11" t="s">
        <v>22</v>
      </c>
      <c r="C97" s="337">
        <f>'11M - LPS'!C97</f>
        <v>1.9696999999999999E-2</v>
      </c>
      <c r="D97" s="337">
        <f>'11M - LPS'!D97</f>
        <v>1.9747000000000001E-2</v>
      </c>
      <c r="E97" s="337">
        <f>'11M - LPS'!E97</f>
        <v>1.8321E-2</v>
      </c>
      <c r="F97" s="337">
        <f>'11M - LPS'!F97</f>
        <v>1.9553000000000001E-2</v>
      </c>
      <c r="G97" s="337">
        <f>'11M - LPS'!G97</f>
        <v>1.8366E-2</v>
      </c>
      <c r="H97" s="337">
        <f>'11M - LPS'!H97</f>
        <v>2.0587999999999999E-2</v>
      </c>
      <c r="I97" s="337">
        <f>'11M - LPS'!I97</f>
        <v>2.001E-2</v>
      </c>
      <c r="J97" s="337">
        <f>'11M - LPS'!J97</f>
        <v>2.0625999999999999E-2</v>
      </c>
      <c r="K97" s="337">
        <f>'11M - LPS'!K97</f>
        <v>2.0587000000000001E-2</v>
      </c>
      <c r="L97" s="337">
        <f>'11M - LPS'!L97</f>
        <v>1.8308000000000001E-2</v>
      </c>
      <c r="M97" s="337">
        <f>'11M - LPS'!M97</f>
        <v>1.8096000000000001E-2</v>
      </c>
      <c r="N97" s="337">
        <f>'11M - LPS'!N97</f>
        <v>1.8273999999999999E-2</v>
      </c>
      <c r="O97" s="337">
        <f>'11M - LPS'!O97</f>
        <v>1.9696999999999999E-2</v>
      </c>
      <c r="P97" s="337">
        <f>'11M - LPS'!P97</f>
        <v>1.9747000000000001E-2</v>
      </c>
      <c r="Q97" s="337">
        <f>'11M - LPS'!Q97</f>
        <v>1.8321E-2</v>
      </c>
      <c r="R97" s="337">
        <f>'11M - LPS'!R97</f>
        <v>1.9553000000000001E-2</v>
      </c>
      <c r="S97" s="337">
        <f>'11M - LPS'!S97</f>
        <v>1.8366E-2</v>
      </c>
      <c r="T97" s="337">
        <f>'11M - LPS'!T97</f>
        <v>2.0587999999999999E-2</v>
      </c>
      <c r="U97" s="337">
        <f>'11M - LPS'!U97</f>
        <v>2.001E-2</v>
      </c>
      <c r="V97" s="337">
        <f>'11M - LPS'!V97</f>
        <v>2.0625999999999999E-2</v>
      </c>
      <c r="W97" s="337">
        <f>'11M - LPS'!W97</f>
        <v>2.0587000000000001E-2</v>
      </c>
      <c r="X97" s="337">
        <f>'11M - LPS'!X97</f>
        <v>1.8308000000000001E-2</v>
      </c>
      <c r="Y97" s="337">
        <f>'11M - LPS'!Y97</f>
        <v>1.8096000000000001E-2</v>
      </c>
      <c r="Z97" s="337">
        <f>'11M - LPS'!Z97</f>
        <v>1.8273999999999999E-2</v>
      </c>
      <c r="AA97" s="337">
        <f>'11M - LPS'!AA97</f>
        <v>1.9696999999999999E-2</v>
      </c>
    </row>
    <row r="98" spans="1:27" x14ac:dyDescent="0.3">
      <c r="A98" s="814"/>
      <c r="B98" s="11" t="s">
        <v>9</v>
      </c>
      <c r="C98" s="337">
        <f>'11M - LPS'!C98</f>
        <v>3.1731000000000002E-2</v>
      </c>
      <c r="D98" s="337">
        <f>'11M - LPS'!D98</f>
        <v>3.2084000000000001E-2</v>
      </c>
      <c r="E98" s="337">
        <f>'11M - LPS'!E98</f>
        <v>3.0380000000000001E-2</v>
      </c>
      <c r="F98" s="337">
        <f>'11M - LPS'!F98</f>
        <v>3.0831000000000001E-2</v>
      </c>
      <c r="G98" s="337">
        <f>'11M - LPS'!G98</f>
        <v>2.9693000000000001E-2</v>
      </c>
      <c r="H98" s="337">
        <f>'11M - LPS'!H98</f>
        <v>1.9928000000000001E-2</v>
      </c>
      <c r="I98" s="337">
        <f>'11M - LPS'!I98</f>
        <v>1.9928000000000001E-2</v>
      </c>
      <c r="J98" s="337">
        <f>'11M - LPS'!J98</f>
        <v>1.9928000000000001E-2</v>
      </c>
      <c r="K98" s="337">
        <f>'11M - LPS'!K98</f>
        <v>5.3747999999999997E-2</v>
      </c>
      <c r="L98" s="337">
        <f>'11M - LPS'!L98</f>
        <v>3.3760999999999999E-2</v>
      </c>
      <c r="M98" s="337">
        <f>'11M - LPS'!M98</f>
        <v>3.8767999999999997E-2</v>
      </c>
      <c r="N98" s="337">
        <f>'11M - LPS'!N98</f>
        <v>2.7831999999999999E-2</v>
      </c>
      <c r="O98" s="337">
        <f>'11M - LPS'!O98</f>
        <v>3.1731000000000002E-2</v>
      </c>
      <c r="P98" s="337">
        <f>'11M - LPS'!P98</f>
        <v>3.2084000000000001E-2</v>
      </c>
      <c r="Q98" s="337">
        <f>'11M - LPS'!Q98</f>
        <v>3.0380000000000001E-2</v>
      </c>
      <c r="R98" s="337">
        <f>'11M - LPS'!R98</f>
        <v>3.0831000000000001E-2</v>
      </c>
      <c r="S98" s="337">
        <f>'11M - LPS'!S98</f>
        <v>2.9693000000000001E-2</v>
      </c>
      <c r="T98" s="337">
        <f>'11M - LPS'!T98</f>
        <v>1.9928000000000001E-2</v>
      </c>
      <c r="U98" s="337">
        <f>'11M - LPS'!U98</f>
        <v>1.9928000000000001E-2</v>
      </c>
      <c r="V98" s="337">
        <f>'11M - LPS'!V98</f>
        <v>1.9928000000000001E-2</v>
      </c>
      <c r="W98" s="337">
        <f>'11M - LPS'!W98</f>
        <v>5.3747999999999997E-2</v>
      </c>
      <c r="X98" s="337">
        <f>'11M - LPS'!X98</f>
        <v>3.3760999999999999E-2</v>
      </c>
      <c r="Y98" s="337">
        <f>'11M - LPS'!Y98</f>
        <v>3.8767999999999997E-2</v>
      </c>
      <c r="Z98" s="337">
        <f>'11M - LPS'!Z98</f>
        <v>2.7831999999999999E-2</v>
      </c>
      <c r="AA98" s="337">
        <f>'11M - LPS'!AA98</f>
        <v>3.1731000000000002E-2</v>
      </c>
    </row>
    <row r="99" spans="1:27" x14ac:dyDescent="0.3">
      <c r="A99" s="814"/>
      <c r="B99" s="11" t="s">
        <v>3</v>
      </c>
      <c r="C99" s="337">
        <f>'11M - LPS'!C99</f>
        <v>3.1730000000000001E-2</v>
      </c>
      <c r="D99" s="337">
        <f>'11M - LPS'!D99</f>
        <v>3.2064000000000002E-2</v>
      </c>
      <c r="E99" s="337">
        <f>'11M - LPS'!E99</f>
        <v>3.0006000000000001E-2</v>
      </c>
      <c r="F99" s="337">
        <f>'11M - LPS'!F99</f>
        <v>2.7834999999999999E-2</v>
      </c>
      <c r="G99" s="337">
        <f>'11M - LPS'!G99</f>
        <v>3.9120000000000002E-2</v>
      </c>
      <c r="H99" s="337">
        <f>'11M - LPS'!H99</f>
        <v>7.6133999999999993E-2</v>
      </c>
      <c r="I99" s="337">
        <f>'11M - LPS'!I99</f>
        <v>5.8799999999999998E-2</v>
      </c>
      <c r="J99" s="337">
        <f>'11M - LPS'!J99</f>
        <v>6.5284999999999996E-2</v>
      </c>
      <c r="K99" s="337">
        <f>'11M - LPS'!K99</f>
        <v>7.3496000000000006E-2</v>
      </c>
      <c r="L99" s="337">
        <f>'11M - LPS'!L99</f>
        <v>3.1467000000000002E-2</v>
      </c>
      <c r="M99" s="337">
        <f>'11M - LPS'!M99</f>
        <v>3.7912000000000001E-2</v>
      </c>
      <c r="N99" s="337">
        <f>'11M - LPS'!N99</f>
        <v>2.7827000000000001E-2</v>
      </c>
      <c r="O99" s="337">
        <f>'11M - LPS'!O99</f>
        <v>3.1730000000000001E-2</v>
      </c>
      <c r="P99" s="337">
        <f>'11M - LPS'!P99</f>
        <v>3.2064000000000002E-2</v>
      </c>
      <c r="Q99" s="337">
        <f>'11M - LPS'!Q99</f>
        <v>3.0006000000000001E-2</v>
      </c>
      <c r="R99" s="337">
        <f>'11M - LPS'!R99</f>
        <v>2.7834999999999999E-2</v>
      </c>
      <c r="S99" s="337">
        <f>'11M - LPS'!S99</f>
        <v>3.9120000000000002E-2</v>
      </c>
      <c r="T99" s="337">
        <f>'11M - LPS'!T99</f>
        <v>7.6133999999999993E-2</v>
      </c>
      <c r="U99" s="337">
        <f>'11M - LPS'!U99</f>
        <v>5.8799999999999998E-2</v>
      </c>
      <c r="V99" s="337">
        <f>'11M - LPS'!V99</f>
        <v>6.5284999999999996E-2</v>
      </c>
      <c r="W99" s="337">
        <f>'11M - LPS'!W99</f>
        <v>7.3496000000000006E-2</v>
      </c>
      <c r="X99" s="337">
        <f>'11M - LPS'!X99</f>
        <v>3.1467000000000002E-2</v>
      </c>
      <c r="Y99" s="337">
        <f>'11M - LPS'!Y99</f>
        <v>3.7912000000000001E-2</v>
      </c>
      <c r="Z99" s="337">
        <f>'11M - LPS'!Z99</f>
        <v>2.7827000000000001E-2</v>
      </c>
      <c r="AA99" s="337">
        <f>'11M - LPS'!AA99</f>
        <v>3.1730000000000001E-2</v>
      </c>
    </row>
    <row r="100" spans="1:27" x14ac:dyDescent="0.3">
      <c r="A100" s="814"/>
      <c r="B100" s="11" t="s">
        <v>4</v>
      </c>
      <c r="C100" s="337">
        <f>'11M - LPS'!C100</f>
        <v>2.8287E-2</v>
      </c>
      <c r="D100" s="337">
        <f>'11M - LPS'!D100</f>
        <v>2.8268999999999999E-2</v>
      </c>
      <c r="E100" s="337">
        <f>'11M - LPS'!E100</f>
        <v>2.8424999999999999E-2</v>
      </c>
      <c r="F100" s="337">
        <f>'11M - LPS'!F100</f>
        <v>2.9860999999999999E-2</v>
      </c>
      <c r="G100" s="337">
        <f>'11M - LPS'!G100</f>
        <v>3.3857999999999999E-2</v>
      </c>
      <c r="H100" s="337">
        <f>'11M - LPS'!H100</f>
        <v>5.8526000000000002E-2</v>
      </c>
      <c r="I100" s="337">
        <f>'11M - LPS'!I100</f>
        <v>5.3754999999999997E-2</v>
      </c>
      <c r="J100" s="337">
        <f>'11M - LPS'!J100</f>
        <v>5.3427000000000002E-2</v>
      </c>
      <c r="K100" s="337">
        <f>'11M - LPS'!K100</f>
        <v>5.3490999999999997E-2</v>
      </c>
      <c r="L100" s="337">
        <f>'11M - LPS'!L100</f>
        <v>3.5626999999999999E-2</v>
      </c>
      <c r="M100" s="337">
        <f>'11M - LPS'!M100</f>
        <v>3.2128999999999998E-2</v>
      </c>
      <c r="N100" s="337">
        <f>'11M - LPS'!N100</f>
        <v>2.9715999999999999E-2</v>
      </c>
      <c r="O100" s="337">
        <f>'11M - LPS'!O100</f>
        <v>2.8287E-2</v>
      </c>
      <c r="P100" s="337">
        <f>'11M - LPS'!P100</f>
        <v>2.8268999999999999E-2</v>
      </c>
      <c r="Q100" s="337">
        <f>'11M - LPS'!Q100</f>
        <v>2.8424999999999999E-2</v>
      </c>
      <c r="R100" s="337">
        <f>'11M - LPS'!R100</f>
        <v>2.9860999999999999E-2</v>
      </c>
      <c r="S100" s="337">
        <f>'11M - LPS'!S100</f>
        <v>3.3857999999999999E-2</v>
      </c>
      <c r="T100" s="337">
        <f>'11M - LPS'!T100</f>
        <v>5.8526000000000002E-2</v>
      </c>
      <c r="U100" s="337">
        <f>'11M - LPS'!U100</f>
        <v>5.3754999999999997E-2</v>
      </c>
      <c r="V100" s="337">
        <f>'11M - LPS'!V100</f>
        <v>5.3427000000000002E-2</v>
      </c>
      <c r="W100" s="337">
        <f>'11M - LPS'!W100</f>
        <v>5.3490999999999997E-2</v>
      </c>
      <c r="X100" s="337">
        <f>'11M - LPS'!X100</f>
        <v>3.5626999999999999E-2</v>
      </c>
      <c r="Y100" s="337">
        <f>'11M - LPS'!Y100</f>
        <v>3.2128999999999998E-2</v>
      </c>
      <c r="Z100" s="337">
        <f>'11M - LPS'!Z100</f>
        <v>2.9715999999999999E-2</v>
      </c>
      <c r="AA100" s="337">
        <f>'11M - LPS'!AA100</f>
        <v>2.8287E-2</v>
      </c>
    </row>
    <row r="101" spans="1:27" x14ac:dyDescent="0.3">
      <c r="A101" s="814"/>
      <c r="B101" s="11" t="s">
        <v>5</v>
      </c>
      <c r="C101" s="337">
        <f>'11M - LPS'!C101</f>
        <v>2.6759000000000002E-2</v>
      </c>
      <c r="D101" s="337">
        <f>'11M - LPS'!D101</f>
        <v>2.7252999999999999E-2</v>
      </c>
      <c r="E101" s="337">
        <f>'11M - LPS'!E101</f>
        <v>2.7386000000000001E-2</v>
      </c>
      <c r="F101" s="337">
        <f>'11M - LPS'!F101</f>
        <v>2.7399E-2</v>
      </c>
      <c r="G101" s="337">
        <f>'11M - LPS'!G101</f>
        <v>3.1260000000000003E-2</v>
      </c>
      <c r="H101" s="337">
        <f>'11M - LPS'!H101</f>
        <v>5.3324000000000003E-2</v>
      </c>
      <c r="I101" s="337">
        <f>'11M - LPS'!I101</f>
        <v>5.024E-2</v>
      </c>
      <c r="J101" s="337">
        <f>'11M - LPS'!J101</f>
        <v>4.9953999999999998E-2</v>
      </c>
      <c r="K101" s="337">
        <f>'11M - LPS'!K101</f>
        <v>5.0927E-2</v>
      </c>
      <c r="L101" s="337">
        <f>'11M - LPS'!L101</f>
        <v>3.2402E-2</v>
      </c>
      <c r="M101" s="337">
        <f>'11M - LPS'!M101</f>
        <v>3.0643E-2</v>
      </c>
      <c r="N101" s="337">
        <f>'11M - LPS'!N101</f>
        <v>2.8851999999999999E-2</v>
      </c>
      <c r="O101" s="337">
        <f>'11M - LPS'!O101</f>
        <v>2.6759000000000002E-2</v>
      </c>
      <c r="P101" s="337">
        <f>'11M - LPS'!P101</f>
        <v>2.7252999999999999E-2</v>
      </c>
      <c r="Q101" s="337">
        <f>'11M - LPS'!Q101</f>
        <v>2.7386000000000001E-2</v>
      </c>
      <c r="R101" s="337">
        <f>'11M - LPS'!R101</f>
        <v>2.7399E-2</v>
      </c>
      <c r="S101" s="337">
        <f>'11M - LPS'!S101</f>
        <v>3.1260000000000003E-2</v>
      </c>
      <c r="T101" s="337">
        <f>'11M - LPS'!T101</f>
        <v>5.3324000000000003E-2</v>
      </c>
      <c r="U101" s="337">
        <f>'11M - LPS'!U101</f>
        <v>5.024E-2</v>
      </c>
      <c r="V101" s="337">
        <f>'11M - LPS'!V101</f>
        <v>4.9953999999999998E-2</v>
      </c>
      <c r="W101" s="337">
        <f>'11M - LPS'!W101</f>
        <v>5.0927E-2</v>
      </c>
      <c r="X101" s="337">
        <f>'11M - LPS'!X101</f>
        <v>3.2402E-2</v>
      </c>
      <c r="Y101" s="337">
        <f>'11M - LPS'!Y101</f>
        <v>3.0643E-2</v>
      </c>
      <c r="Z101" s="337">
        <f>'11M - LPS'!Z101</f>
        <v>2.8851999999999999E-2</v>
      </c>
      <c r="AA101" s="337">
        <f>'11M - LPS'!AA101</f>
        <v>2.6759000000000002E-2</v>
      </c>
    </row>
    <row r="102" spans="1:27" x14ac:dyDescent="0.3">
      <c r="A102" s="814"/>
      <c r="B102" s="11" t="s">
        <v>23</v>
      </c>
      <c r="C102" s="337">
        <f>'11M - LPS'!C102</f>
        <v>2.6759000000000002E-2</v>
      </c>
      <c r="D102" s="337">
        <f>'11M - LPS'!D102</f>
        <v>2.7252999999999999E-2</v>
      </c>
      <c r="E102" s="337">
        <f>'11M - LPS'!E102</f>
        <v>2.7386000000000001E-2</v>
      </c>
      <c r="F102" s="337">
        <f>'11M - LPS'!F102</f>
        <v>2.7399E-2</v>
      </c>
      <c r="G102" s="337">
        <f>'11M - LPS'!G102</f>
        <v>3.1260000000000003E-2</v>
      </c>
      <c r="H102" s="337">
        <f>'11M - LPS'!H102</f>
        <v>5.3324000000000003E-2</v>
      </c>
      <c r="I102" s="337">
        <f>'11M - LPS'!I102</f>
        <v>5.024E-2</v>
      </c>
      <c r="J102" s="337">
        <f>'11M - LPS'!J102</f>
        <v>4.9953999999999998E-2</v>
      </c>
      <c r="K102" s="337">
        <f>'11M - LPS'!K102</f>
        <v>5.0927E-2</v>
      </c>
      <c r="L102" s="337">
        <f>'11M - LPS'!L102</f>
        <v>3.2402E-2</v>
      </c>
      <c r="M102" s="337">
        <f>'11M - LPS'!M102</f>
        <v>3.0643E-2</v>
      </c>
      <c r="N102" s="337">
        <f>'11M - LPS'!N102</f>
        <v>2.8851999999999999E-2</v>
      </c>
      <c r="O102" s="337">
        <f>'11M - LPS'!O102</f>
        <v>2.6759000000000002E-2</v>
      </c>
      <c r="P102" s="337">
        <f>'11M - LPS'!P102</f>
        <v>2.7252999999999999E-2</v>
      </c>
      <c r="Q102" s="337">
        <f>'11M - LPS'!Q102</f>
        <v>2.7386000000000001E-2</v>
      </c>
      <c r="R102" s="337">
        <f>'11M - LPS'!R102</f>
        <v>2.7399E-2</v>
      </c>
      <c r="S102" s="337">
        <f>'11M - LPS'!S102</f>
        <v>3.1260000000000003E-2</v>
      </c>
      <c r="T102" s="337">
        <f>'11M - LPS'!T102</f>
        <v>5.3324000000000003E-2</v>
      </c>
      <c r="U102" s="337">
        <f>'11M - LPS'!U102</f>
        <v>5.024E-2</v>
      </c>
      <c r="V102" s="337">
        <f>'11M - LPS'!V102</f>
        <v>4.9953999999999998E-2</v>
      </c>
      <c r="W102" s="337">
        <f>'11M - LPS'!W102</f>
        <v>5.0927E-2</v>
      </c>
      <c r="X102" s="337">
        <f>'11M - LPS'!X102</f>
        <v>3.2402E-2</v>
      </c>
      <c r="Y102" s="337">
        <f>'11M - LPS'!Y102</f>
        <v>3.0643E-2</v>
      </c>
      <c r="Z102" s="337">
        <f>'11M - LPS'!Z102</f>
        <v>2.8851999999999999E-2</v>
      </c>
      <c r="AA102" s="337">
        <f>'11M - LPS'!AA102</f>
        <v>2.6759000000000002E-2</v>
      </c>
    </row>
    <row r="103" spans="1:27" x14ac:dyDescent="0.3">
      <c r="A103" s="814"/>
      <c r="B103" s="11" t="s">
        <v>24</v>
      </c>
      <c r="C103" s="337">
        <f>'11M - LPS'!C103</f>
        <v>2.6759000000000002E-2</v>
      </c>
      <c r="D103" s="337">
        <f>'11M - LPS'!D103</f>
        <v>2.7252999999999999E-2</v>
      </c>
      <c r="E103" s="337">
        <f>'11M - LPS'!E103</f>
        <v>2.7386000000000001E-2</v>
      </c>
      <c r="F103" s="337">
        <f>'11M - LPS'!F103</f>
        <v>2.7399E-2</v>
      </c>
      <c r="G103" s="337">
        <f>'11M - LPS'!G103</f>
        <v>3.1260000000000003E-2</v>
      </c>
      <c r="H103" s="337">
        <f>'11M - LPS'!H103</f>
        <v>5.3324000000000003E-2</v>
      </c>
      <c r="I103" s="337">
        <f>'11M - LPS'!I103</f>
        <v>5.024E-2</v>
      </c>
      <c r="J103" s="337">
        <f>'11M - LPS'!J103</f>
        <v>4.9953999999999998E-2</v>
      </c>
      <c r="K103" s="337">
        <f>'11M - LPS'!K103</f>
        <v>5.0927E-2</v>
      </c>
      <c r="L103" s="337">
        <f>'11M - LPS'!L103</f>
        <v>3.2402E-2</v>
      </c>
      <c r="M103" s="337">
        <f>'11M - LPS'!M103</f>
        <v>3.0643E-2</v>
      </c>
      <c r="N103" s="337">
        <f>'11M - LPS'!N103</f>
        <v>2.8851999999999999E-2</v>
      </c>
      <c r="O103" s="337">
        <f>'11M - LPS'!O103</f>
        <v>2.6759000000000002E-2</v>
      </c>
      <c r="P103" s="337">
        <f>'11M - LPS'!P103</f>
        <v>2.7252999999999999E-2</v>
      </c>
      <c r="Q103" s="337">
        <f>'11M - LPS'!Q103</f>
        <v>2.7386000000000001E-2</v>
      </c>
      <c r="R103" s="337">
        <f>'11M - LPS'!R103</f>
        <v>2.7399E-2</v>
      </c>
      <c r="S103" s="337">
        <f>'11M - LPS'!S103</f>
        <v>3.1260000000000003E-2</v>
      </c>
      <c r="T103" s="337">
        <f>'11M - LPS'!T103</f>
        <v>5.3324000000000003E-2</v>
      </c>
      <c r="U103" s="337">
        <f>'11M - LPS'!U103</f>
        <v>5.024E-2</v>
      </c>
      <c r="V103" s="337">
        <f>'11M - LPS'!V103</f>
        <v>4.9953999999999998E-2</v>
      </c>
      <c r="W103" s="337">
        <f>'11M - LPS'!W103</f>
        <v>5.0927E-2</v>
      </c>
      <c r="X103" s="337">
        <f>'11M - LPS'!X103</f>
        <v>3.2402E-2</v>
      </c>
      <c r="Y103" s="337">
        <f>'11M - LPS'!Y103</f>
        <v>3.0643E-2</v>
      </c>
      <c r="Z103" s="337">
        <f>'11M - LPS'!Z103</f>
        <v>2.8851999999999999E-2</v>
      </c>
      <c r="AA103" s="337">
        <f>'11M - LPS'!AA103</f>
        <v>2.6759000000000002E-2</v>
      </c>
    </row>
    <row r="104" spans="1:27" x14ac:dyDescent="0.3">
      <c r="A104" s="814"/>
      <c r="B104" s="11" t="s">
        <v>7</v>
      </c>
      <c r="C104" s="337">
        <f>'11M - LPS'!C104</f>
        <v>2.5267999999999999E-2</v>
      </c>
      <c r="D104" s="337">
        <f>'11M - LPS'!D104</f>
        <v>2.5718999999999999E-2</v>
      </c>
      <c r="E104" s="337">
        <f>'11M - LPS'!E104</f>
        <v>2.7040000000000002E-2</v>
      </c>
      <c r="F104" s="337">
        <f>'11M - LPS'!F104</f>
        <v>2.7033000000000001E-2</v>
      </c>
      <c r="G104" s="337">
        <f>'11M - LPS'!G104</f>
        <v>2.9512E-2</v>
      </c>
      <c r="H104" s="337">
        <f>'11M - LPS'!H104</f>
        <v>5.0269000000000001E-2</v>
      </c>
      <c r="I104" s="337">
        <f>'11M - LPS'!I104</f>
        <v>4.4694999999999999E-2</v>
      </c>
      <c r="J104" s="337">
        <f>'11M - LPS'!J104</f>
        <v>4.5773000000000001E-2</v>
      </c>
      <c r="K104" s="337">
        <f>'11M - LPS'!K104</f>
        <v>4.7067999999999999E-2</v>
      </c>
      <c r="L104" s="337">
        <f>'11M - LPS'!L104</f>
        <v>3.0495000000000001E-2</v>
      </c>
      <c r="M104" s="337">
        <f>'11M - LPS'!M104</f>
        <v>2.8386000000000002E-2</v>
      </c>
      <c r="N104" s="337">
        <f>'11M - LPS'!N104</f>
        <v>2.7376999999999999E-2</v>
      </c>
      <c r="O104" s="337">
        <f>'11M - LPS'!O104</f>
        <v>2.5267999999999999E-2</v>
      </c>
      <c r="P104" s="337">
        <f>'11M - LPS'!P104</f>
        <v>2.5718999999999999E-2</v>
      </c>
      <c r="Q104" s="337">
        <f>'11M - LPS'!Q104</f>
        <v>2.7040000000000002E-2</v>
      </c>
      <c r="R104" s="337">
        <f>'11M - LPS'!R104</f>
        <v>2.7033000000000001E-2</v>
      </c>
      <c r="S104" s="337">
        <f>'11M - LPS'!S104</f>
        <v>2.9512E-2</v>
      </c>
      <c r="T104" s="337">
        <f>'11M - LPS'!T104</f>
        <v>5.0269000000000001E-2</v>
      </c>
      <c r="U104" s="337">
        <f>'11M - LPS'!U104</f>
        <v>4.4694999999999999E-2</v>
      </c>
      <c r="V104" s="337">
        <f>'11M - LPS'!V104</f>
        <v>4.5773000000000001E-2</v>
      </c>
      <c r="W104" s="337">
        <f>'11M - LPS'!W104</f>
        <v>4.7067999999999999E-2</v>
      </c>
      <c r="X104" s="337">
        <f>'11M - LPS'!X104</f>
        <v>3.0495000000000001E-2</v>
      </c>
      <c r="Y104" s="337">
        <f>'11M - LPS'!Y104</f>
        <v>2.8386000000000002E-2</v>
      </c>
      <c r="Z104" s="337">
        <f>'11M - LPS'!Z104</f>
        <v>2.7376999999999999E-2</v>
      </c>
      <c r="AA104" s="337">
        <f>'11M - LPS'!AA104</f>
        <v>2.5267999999999999E-2</v>
      </c>
    </row>
    <row r="105" spans="1:27" ht="15" thickBot="1" x14ac:dyDescent="0.35">
      <c r="A105" s="815"/>
      <c r="B105" s="15" t="s">
        <v>8</v>
      </c>
      <c r="C105" s="336">
        <f>'11M - LPS'!C105</f>
        <v>2.5222999999999999E-2</v>
      </c>
      <c r="D105" s="336">
        <f>'11M - LPS'!D105</f>
        <v>2.5690999999999999E-2</v>
      </c>
      <c r="E105" s="336">
        <f>'11M - LPS'!E105</f>
        <v>2.9033E-2</v>
      </c>
      <c r="F105" s="336">
        <f>'11M - LPS'!F105</f>
        <v>2.9871000000000002E-2</v>
      </c>
      <c r="G105" s="336">
        <f>'11M - LPS'!G105</f>
        <v>3.3069000000000001E-2</v>
      </c>
      <c r="H105" s="336">
        <f>'11M - LPS'!H105</f>
        <v>6.2137999999999999E-2</v>
      </c>
      <c r="I105" s="336">
        <f>'11M - LPS'!I105</f>
        <v>4.7690999999999997E-2</v>
      </c>
      <c r="J105" s="336">
        <f>'11M - LPS'!J105</f>
        <v>5.2594000000000002E-2</v>
      </c>
      <c r="K105" s="336">
        <f>'11M - LPS'!K105</f>
        <v>5.5275999999999999E-2</v>
      </c>
      <c r="L105" s="336">
        <f>'11M - LPS'!L105</f>
        <v>3.5069000000000003E-2</v>
      </c>
      <c r="M105" s="336">
        <f>'11M - LPS'!M105</f>
        <v>2.9561E-2</v>
      </c>
      <c r="N105" s="336">
        <f>'11M - LPS'!N105</f>
        <v>3.0358E-2</v>
      </c>
      <c r="O105" s="336">
        <f>'11M - LPS'!O105</f>
        <v>2.5222999999999999E-2</v>
      </c>
      <c r="P105" s="336">
        <f>'11M - LPS'!P105</f>
        <v>2.5690999999999999E-2</v>
      </c>
      <c r="Q105" s="336">
        <f>'11M - LPS'!Q105</f>
        <v>2.9033E-2</v>
      </c>
      <c r="R105" s="336">
        <f>'11M - LPS'!R105</f>
        <v>2.9871000000000002E-2</v>
      </c>
      <c r="S105" s="336">
        <f>'11M - LPS'!S105</f>
        <v>3.3069000000000001E-2</v>
      </c>
      <c r="T105" s="336">
        <f>'11M - LPS'!T105</f>
        <v>6.2137999999999999E-2</v>
      </c>
      <c r="U105" s="336">
        <f>'11M - LPS'!U105</f>
        <v>4.7690999999999997E-2</v>
      </c>
      <c r="V105" s="336">
        <f>'11M - LPS'!V105</f>
        <v>5.2594000000000002E-2</v>
      </c>
      <c r="W105" s="336">
        <f>'11M - LPS'!W105</f>
        <v>5.5275999999999999E-2</v>
      </c>
      <c r="X105" s="336">
        <f>'11M - LPS'!X105</f>
        <v>3.5069000000000003E-2</v>
      </c>
      <c r="Y105" s="336">
        <f>'11M - LPS'!Y105</f>
        <v>2.9561E-2</v>
      </c>
      <c r="Z105" s="336">
        <f>'11M - LPS'!Z105</f>
        <v>3.0358E-2</v>
      </c>
      <c r="AA105" s="336">
        <f>'11M - LPS'!AA105</f>
        <v>2.5222999999999999E-2</v>
      </c>
    </row>
    <row r="107" spans="1:27" hidden="1" x14ac:dyDescent="0.3">
      <c r="A107" s="801" t="s">
        <v>126</v>
      </c>
      <c r="B107" s="803" t="s">
        <v>127</v>
      </c>
      <c r="C107" s="804"/>
      <c r="D107" s="804"/>
      <c r="E107" s="804"/>
      <c r="F107" s="804"/>
      <c r="G107" s="804"/>
      <c r="H107" s="804"/>
      <c r="I107" s="804"/>
      <c r="J107" s="804"/>
      <c r="K107" s="804"/>
      <c r="L107" s="804"/>
      <c r="M107" s="804"/>
      <c r="N107" s="816"/>
      <c r="O107" s="803" t="s">
        <v>127</v>
      </c>
      <c r="P107" s="804"/>
      <c r="Q107" s="804"/>
      <c r="R107" s="804"/>
      <c r="S107" s="804"/>
      <c r="T107" s="804"/>
      <c r="U107" s="804"/>
      <c r="V107" s="804"/>
      <c r="W107" s="804"/>
      <c r="X107" s="804"/>
      <c r="Y107" s="804"/>
      <c r="Z107" s="804"/>
      <c r="AA107" s="625" t="s">
        <v>127</v>
      </c>
    </row>
    <row r="108" spans="1:27" ht="15" hidden="1" thickBot="1" x14ac:dyDescent="0.35">
      <c r="A108" s="802"/>
      <c r="B108" s="805" t="s">
        <v>128</v>
      </c>
      <c r="C108" s="806"/>
      <c r="D108" s="806"/>
      <c r="E108" s="806"/>
      <c r="F108" s="806"/>
      <c r="G108" s="806"/>
      <c r="H108" s="806"/>
      <c r="I108" s="806"/>
      <c r="J108" s="806"/>
      <c r="K108" s="806"/>
      <c r="L108" s="806"/>
      <c r="M108" s="806"/>
      <c r="N108" s="817"/>
      <c r="O108" s="805" t="s">
        <v>128</v>
      </c>
      <c r="P108" s="806"/>
      <c r="Q108" s="806"/>
      <c r="R108" s="806"/>
      <c r="S108" s="806"/>
      <c r="T108" s="806"/>
      <c r="U108" s="806"/>
      <c r="V108" s="806"/>
      <c r="W108" s="806"/>
      <c r="X108" s="806"/>
      <c r="Y108" s="806"/>
      <c r="Z108" s="806"/>
      <c r="AA108" s="627" t="s">
        <v>128</v>
      </c>
    </row>
    <row r="109" spans="1:27" ht="15" hidden="1" thickBot="1" x14ac:dyDescent="0.35">
      <c r="A109" s="795"/>
      <c r="B109" s="292" t="s">
        <v>149</v>
      </c>
      <c r="C109" s="158">
        <f>C$4</f>
        <v>44197</v>
      </c>
      <c r="D109" s="158">
        <f t="shared" ref="D109:AA109" si="56">D$4</f>
        <v>44228</v>
      </c>
      <c r="E109" s="158">
        <f t="shared" si="56"/>
        <v>44256</v>
      </c>
      <c r="F109" s="158">
        <f t="shared" si="56"/>
        <v>44287</v>
      </c>
      <c r="G109" s="158">
        <f t="shared" si="56"/>
        <v>44317</v>
      </c>
      <c r="H109" s="158">
        <f t="shared" si="56"/>
        <v>44348</v>
      </c>
      <c r="I109" s="158">
        <f t="shared" si="56"/>
        <v>44378</v>
      </c>
      <c r="J109" s="158">
        <f t="shared" si="56"/>
        <v>44409</v>
      </c>
      <c r="K109" s="158">
        <f t="shared" si="56"/>
        <v>44440</v>
      </c>
      <c r="L109" s="158">
        <f t="shared" si="56"/>
        <v>44470</v>
      </c>
      <c r="M109" s="158">
        <f t="shared" si="56"/>
        <v>44501</v>
      </c>
      <c r="N109" s="158">
        <f t="shared" si="56"/>
        <v>44531</v>
      </c>
      <c r="O109" s="158">
        <f t="shared" si="56"/>
        <v>44562</v>
      </c>
      <c r="P109" s="158">
        <f t="shared" si="56"/>
        <v>44593</v>
      </c>
      <c r="Q109" s="158">
        <f t="shared" si="56"/>
        <v>44621</v>
      </c>
      <c r="R109" s="158">
        <f t="shared" si="56"/>
        <v>44652</v>
      </c>
      <c r="S109" s="158">
        <f t="shared" si="56"/>
        <v>44682</v>
      </c>
      <c r="T109" s="158">
        <f t="shared" si="56"/>
        <v>44713</v>
      </c>
      <c r="U109" s="158">
        <f t="shared" si="56"/>
        <v>44743</v>
      </c>
      <c r="V109" s="158">
        <f t="shared" si="56"/>
        <v>44774</v>
      </c>
      <c r="W109" s="158">
        <f t="shared" si="56"/>
        <v>44805</v>
      </c>
      <c r="X109" s="158">
        <f t="shared" si="56"/>
        <v>44835</v>
      </c>
      <c r="Y109" s="158">
        <f t="shared" si="56"/>
        <v>44866</v>
      </c>
      <c r="Z109" s="158">
        <f t="shared" si="56"/>
        <v>44896</v>
      </c>
      <c r="AA109" s="158">
        <f t="shared" si="56"/>
        <v>44927</v>
      </c>
    </row>
    <row r="110" spans="1:27" hidden="1" x14ac:dyDescent="0.3">
      <c r="A110" s="795"/>
      <c r="B110" s="266" t="s">
        <v>20</v>
      </c>
      <c r="C110" s="346">
        <v>1.8068591999999987E-2</v>
      </c>
      <c r="D110" s="346">
        <v>1.8068592000000085E-2</v>
      </c>
      <c r="E110" s="346">
        <v>1.8068591999999953E-2</v>
      </c>
      <c r="F110" s="346">
        <v>1.8068592000000015E-2</v>
      </c>
      <c r="G110" s="346">
        <v>1.8068591999999987E-2</v>
      </c>
      <c r="H110" s="346">
        <v>1.9927983999999961E-2</v>
      </c>
      <c r="I110" s="346">
        <v>1.9927983999999899E-2</v>
      </c>
      <c r="J110" s="346">
        <v>1.9927983999999885E-2</v>
      </c>
      <c r="K110" s="346">
        <v>1.9927983999999864E-2</v>
      </c>
      <c r="L110" s="346">
        <v>1.8068591999999946E-2</v>
      </c>
      <c r="M110" s="346">
        <v>1.8068592000000057E-2</v>
      </c>
      <c r="N110" s="346">
        <v>1.8068591999999987E-2</v>
      </c>
      <c r="O110" s="346">
        <v>1.8068591999999987E-2</v>
      </c>
      <c r="P110" s="346">
        <v>1.8068592000000085E-2</v>
      </c>
      <c r="Q110" s="346">
        <v>1.8068591999999953E-2</v>
      </c>
      <c r="R110" s="346">
        <v>1.8068592000000015E-2</v>
      </c>
      <c r="S110" s="346">
        <v>1.8068591999999987E-2</v>
      </c>
      <c r="T110" s="346">
        <v>1.9927983999999961E-2</v>
      </c>
      <c r="U110" s="346">
        <v>1.9927983999999899E-2</v>
      </c>
      <c r="V110" s="346">
        <v>1.9927983999999885E-2</v>
      </c>
      <c r="W110" s="346">
        <v>1.9927983999999864E-2</v>
      </c>
      <c r="X110" s="346">
        <v>1.8068591999999946E-2</v>
      </c>
      <c r="Y110" s="346">
        <v>1.8068592000000057E-2</v>
      </c>
      <c r="Z110" s="346">
        <v>1.8068591999999987E-2</v>
      </c>
      <c r="AA110" s="346">
        <v>1.8068591999999987E-2</v>
      </c>
    </row>
    <row r="111" spans="1:27" hidden="1" x14ac:dyDescent="0.3">
      <c r="A111" s="795"/>
      <c r="B111" s="266" t="s">
        <v>0</v>
      </c>
      <c r="C111" s="346">
        <v>1.8068591999999987E-2</v>
      </c>
      <c r="D111" s="346">
        <v>1.8068592000000085E-2</v>
      </c>
      <c r="E111" s="346">
        <v>1.8068591999999953E-2</v>
      </c>
      <c r="F111" s="346">
        <v>1.8068592000000015E-2</v>
      </c>
      <c r="G111" s="346">
        <v>1.8068591999999987E-2</v>
      </c>
      <c r="H111" s="346">
        <v>1.9927983999999961E-2</v>
      </c>
      <c r="I111" s="346">
        <v>1.9927983999999899E-2</v>
      </c>
      <c r="J111" s="346">
        <v>1.9927983999999885E-2</v>
      </c>
      <c r="K111" s="346">
        <v>1.9927983999999864E-2</v>
      </c>
      <c r="L111" s="346">
        <v>1.8068591999999946E-2</v>
      </c>
      <c r="M111" s="346">
        <v>1.8068592000000057E-2</v>
      </c>
      <c r="N111" s="346">
        <v>1.8068591999999987E-2</v>
      </c>
      <c r="O111" s="346">
        <v>1.8068591999999987E-2</v>
      </c>
      <c r="P111" s="346">
        <v>1.8068592000000085E-2</v>
      </c>
      <c r="Q111" s="346">
        <v>1.8068591999999953E-2</v>
      </c>
      <c r="R111" s="346">
        <v>1.8068592000000015E-2</v>
      </c>
      <c r="S111" s="346">
        <v>1.8068591999999987E-2</v>
      </c>
      <c r="T111" s="346">
        <v>1.9927983999999961E-2</v>
      </c>
      <c r="U111" s="346">
        <v>1.9927983999999899E-2</v>
      </c>
      <c r="V111" s="346">
        <v>1.9927983999999885E-2</v>
      </c>
      <c r="W111" s="346">
        <v>1.9927983999999864E-2</v>
      </c>
      <c r="X111" s="346">
        <v>1.8068591999999946E-2</v>
      </c>
      <c r="Y111" s="346">
        <v>1.8068592000000057E-2</v>
      </c>
      <c r="Z111" s="346">
        <v>1.8068591999999987E-2</v>
      </c>
      <c r="AA111" s="346">
        <v>1.8068591999999987E-2</v>
      </c>
    </row>
    <row r="112" spans="1:27" hidden="1" x14ac:dyDescent="0.3">
      <c r="A112" s="795"/>
      <c r="B112" s="266" t="s">
        <v>21</v>
      </c>
      <c r="C112" s="346">
        <v>1.8068591999999987E-2</v>
      </c>
      <c r="D112" s="346">
        <v>1.8068592000000085E-2</v>
      </c>
      <c r="E112" s="346">
        <v>1.8068591999999953E-2</v>
      </c>
      <c r="F112" s="346">
        <v>1.8068592000000015E-2</v>
      </c>
      <c r="G112" s="346">
        <v>1.8068591999999987E-2</v>
      </c>
      <c r="H112" s="346">
        <v>1.9927983999999961E-2</v>
      </c>
      <c r="I112" s="346">
        <v>1.9927983999999899E-2</v>
      </c>
      <c r="J112" s="346">
        <v>1.9927983999999885E-2</v>
      </c>
      <c r="K112" s="346">
        <v>1.9927983999999864E-2</v>
      </c>
      <c r="L112" s="346">
        <v>1.8068591999999946E-2</v>
      </c>
      <c r="M112" s="346">
        <v>1.8068592000000057E-2</v>
      </c>
      <c r="N112" s="346">
        <v>1.8068591999999987E-2</v>
      </c>
      <c r="O112" s="346">
        <v>1.8068591999999987E-2</v>
      </c>
      <c r="P112" s="346">
        <v>1.8068592000000085E-2</v>
      </c>
      <c r="Q112" s="346">
        <v>1.8068591999999953E-2</v>
      </c>
      <c r="R112" s="346">
        <v>1.8068592000000015E-2</v>
      </c>
      <c r="S112" s="346">
        <v>1.8068591999999987E-2</v>
      </c>
      <c r="T112" s="346">
        <v>1.9927983999999961E-2</v>
      </c>
      <c r="U112" s="346">
        <v>1.9927983999999899E-2</v>
      </c>
      <c r="V112" s="346">
        <v>1.9927983999999885E-2</v>
      </c>
      <c r="W112" s="346">
        <v>1.9927983999999864E-2</v>
      </c>
      <c r="X112" s="346">
        <v>1.8068591999999946E-2</v>
      </c>
      <c r="Y112" s="346">
        <v>1.8068592000000057E-2</v>
      </c>
      <c r="Z112" s="346">
        <v>1.8068591999999987E-2</v>
      </c>
      <c r="AA112" s="346">
        <v>1.8068591999999987E-2</v>
      </c>
    </row>
    <row r="113" spans="1:27" hidden="1" x14ac:dyDescent="0.3">
      <c r="A113" s="795"/>
      <c r="B113" s="266" t="s">
        <v>1</v>
      </c>
      <c r="C113" s="346">
        <v>1.8068591999999987E-2</v>
      </c>
      <c r="D113" s="346">
        <v>1.8068592000000085E-2</v>
      </c>
      <c r="E113" s="346">
        <v>1.8068591999999953E-2</v>
      </c>
      <c r="F113" s="346">
        <v>1.8068592000000015E-2</v>
      </c>
      <c r="G113" s="346">
        <v>1.8068591999999987E-2</v>
      </c>
      <c r="H113" s="346">
        <v>1.9927983999999961E-2</v>
      </c>
      <c r="I113" s="346">
        <v>1.9927983999999899E-2</v>
      </c>
      <c r="J113" s="346">
        <v>1.9927983999999885E-2</v>
      </c>
      <c r="K113" s="346">
        <v>1.9927983999999864E-2</v>
      </c>
      <c r="L113" s="346">
        <v>1.8068591999999946E-2</v>
      </c>
      <c r="M113" s="346">
        <v>1.8068592000000057E-2</v>
      </c>
      <c r="N113" s="346">
        <v>1.8068591999999987E-2</v>
      </c>
      <c r="O113" s="346">
        <v>1.8068591999999987E-2</v>
      </c>
      <c r="P113" s="346">
        <v>1.8068592000000085E-2</v>
      </c>
      <c r="Q113" s="346">
        <v>1.8068591999999953E-2</v>
      </c>
      <c r="R113" s="346">
        <v>1.8068592000000015E-2</v>
      </c>
      <c r="S113" s="346">
        <v>1.8068591999999987E-2</v>
      </c>
      <c r="T113" s="346">
        <v>1.9927983999999961E-2</v>
      </c>
      <c r="U113" s="346">
        <v>1.9927983999999899E-2</v>
      </c>
      <c r="V113" s="346">
        <v>1.9927983999999885E-2</v>
      </c>
      <c r="W113" s="346">
        <v>1.9927983999999864E-2</v>
      </c>
      <c r="X113" s="346">
        <v>1.8068591999999946E-2</v>
      </c>
      <c r="Y113" s="346">
        <v>1.8068592000000057E-2</v>
      </c>
      <c r="Z113" s="346">
        <v>1.8068591999999987E-2</v>
      </c>
      <c r="AA113" s="346">
        <v>1.8068591999999987E-2</v>
      </c>
    </row>
    <row r="114" spans="1:27" hidden="1" x14ac:dyDescent="0.3">
      <c r="A114" s="795"/>
      <c r="B114" s="266" t="s">
        <v>22</v>
      </c>
      <c r="C114" s="346">
        <v>1.8068591999999987E-2</v>
      </c>
      <c r="D114" s="346">
        <v>1.8068592000000085E-2</v>
      </c>
      <c r="E114" s="346">
        <v>1.8068591999999953E-2</v>
      </c>
      <c r="F114" s="346">
        <v>1.8068592000000015E-2</v>
      </c>
      <c r="G114" s="346">
        <v>1.8068591999999987E-2</v>
      </c>
      <c r="H114" s="346">
        <v>1.9927983999999961E-2</v>
      </c>
      <c r="I114" s="346">
        <v>1.9927983999999899E-2</v>
      </c>
      <c r="J114" s="346">
        <v>1.9927983999999885E-2</v>
      </c>
      <c r="K114" s="346">
        <v>1.9927983999999864E-2</v>
      </c>
      <c r="L114" s="346">
        <v>1.8068591999999946E-2</v>
      </c>
      <c r="M114" s="346">
        <v>1.8068592000000057E-2</v>
      </c>
      <c r="N114" s="346">
        <v>1.8068591999999987E-2</v>
      </c>
      <c r="O114" s="346">
        <v>1.8068591999999987E-2</v>
      </c>
      <c r="P114" s="346">
        <v>1.8068592000000085E-2</v>
      </c>
      <c r="Q114" s="346">
        <v>1.8068591999999953E-2</v>
      </c>
      <c r="R114" s="346">
        <v>1.8068592000000015E-2</v>
      </c>
      <c r="S114" s="346">
        <v>1.8068591999999987E-2</v>
      </c>
      <c r="T114" s="346">
        <v>1.9927983999999961E-2</v>
      </c>
      <c r="U114" s="346">
        <v>1.9927983999999899E-2</v>
      </c>
      <c r="V114" s="346">
        <v>1.9927983999999885E-2</v>
      </c>
      <c r="W114" s="346">
        <v>1.9927983999999864E-2</v>
      </c>
      <c r="X114" s="346">
        <v>1.8068591999999946E-2</v>
      </c>
      <c r="Y114" s="346">
        <v>1.8068592000000057E-2</v>
      </c>
      <c r="Z114" s="346">
        <v>1.8068591999999987E-2</v>
      </c>
      <c r="AA114" s="346">
        <v>1.8068591999999987E-2</v>
      </c>
    </row>
    <row r="115" spans="1:27" hidden="1" x14ac:dyDescent="0.3">
      <c r="A115" s="795"/>
      <c r="B115" s="267" t="s">
        <v>9</v>
      </c>
      <c r="C115" s="346">
        <v>1.8068591999999987E-2</v>
      </c>
      <c r="D115" s="346">
        <v>1.8068592000000085E-2</v>
      </c>
      <c r="E115" s="346">
        <v>1.8068591999999953E-2</v>
      </c>
      <c r="F115" s="346">
        <v>1.8068592000000015E-2</v>
      </c>
      <c r="G115" s="346">
        <v>1.8068591999999987E-2</v>
      </c>
      <c r="H115" s="346">
        <v>1.9927983999999961E-2</v>
      </c>
      <c r="I115" s="346">
        <v>1.9927983999999899E-2</v>
      </c>
      <c r="J115" s="346">
        <v>1.9927983999999885E-2</v>
      </c>
      <c r="K115" s="346">
        <v>1.9927983999999864E-2</v>
      </c>
      <c r="L115" s="346">
        <v>1.8068591999999946E-2</v>
      </c>
      <c r="M115" s="346">
        <v>1.8068592000000057E-2</v>
      </c>
      <c r="N115" s="346">
        <v>1.8068591999999987E-2</v>
      </c>
      <c r="O115" s="346">
        <v>1.8068591999999987E-2</v>
      </c>
      <c r="P115" s="346">
        <v>1.8068592000000085E-2</v>
      </c>
      <c r="Q115" s="346">
        <v>1.8068591999999953E-2</v>
      </c>
      <c r="R115" s="346">
        <v>1.8068592000000015E-2</v>
      </c>
      <c r="S115" s="346">
        <v>1.8068591999999987E-2</v>
      </c>
      <c r="T115" s="346">
        <v>1.9927983999999961E-2</v>
      </c>
      <c r="U115" s="346">
        <v>1.9927983999999899E-2</v>
      </c>
      <c r="V115" s="346">
        <v>1.9927983999999885E-2</v>
      </c>
      <c r="W115" s="346">
        <v>1.9927983999999864E-2</v>
      </c>
      <c r="X115" s="346">
        <v>1.8068591999999946E-2</v>
      </c>
      <c r="Y115" s="346">
        <v>1.8068592000000057E-2</v>
      </c>
      <c r="Z115" s="346">
        <v>1.8068591999999987E-2</v>
      </c>
      <c r="AA115" s="346">
        <v>1.8068591999999987E-2</v>
      </c>
    </row>
    <row r="116" spans="1:27" hidden="1" x14ac:dyDescent="0.3">
      <c r="A116" s="795"/>
      <c r="B116" s="267" t="s">
        <v>3</v>
      </c>
      <c r="C116" s="346">
        <v>1.8068591999999987E-2</v>
      </c>
      <c r="D116" s="346">
        <v>1.8068592000000085E-2</v>
      </c>
      <c r="E116" s="346">
        <v>1.8068591999999953E-2</v>
      </c>
      <c r="F116" s="346">
        <v>1.8068592000000015E-2</v>
      </c>
      <c r="G116" s="346">
        <v>1.8068591999999987E-2</v>
      </c>
      <c r="H116" s="346">
        <v>1.9927983999999961E-2</v>
      </c>
      <c r="I116" s="346">
        <v>1.9927983999999899E-2</v>
      </c>
      <c r="J116" s="346">
        <v>1.9927983999999885E-2</v>
      </c>
      <c r="K116" s="346">
        <v>1.9927983999999864E-2</v>
      </c>
      <c r="L116" s="346">
        <v>1.8068591999999946E-2</v>
      </c>
      <c r="M116" s="346">
        <v>1.8068592000000057E-2</v>
      </c>
      <c r="N116" s="346">
        <v>1.8068591999999987E-2</v>
      </c>
      <c r="O116" s="346">
        <v>1.8068591999999987E-2</v>
      </c>
      <c r="P116" s="346">
        <v>1.8068592000000085E-2</v>
      </c>
      <c r="Q116" s="346">
        <v>1.8068591999999953E-2</v>
      </c>
      <c r="R116" s="346">
        <v>1.8068592000000015E-2</v>
      </c>
      <c r="S116" s="346">
        <v>1.8068591999999987E-2</v>
      </c>
      <c r="T116" s="346">
        <v>1.9927983999999961E-2</v>
      </c>
      <c r="U116" s="346">
        <v>1.9927983999999899E-2</v>
      </c>
      <c r="V116" s="346">
        <v>1.9927983999999885E-2</v>
      </c>
      <c r="W116" s="346">
        <v>1.9927983999999864E-2</v>
      </c>
      <c r="X116" s="346">
        <v>1.8068591999999946E-2</v>
      </c>
      <c r="Y116" s="346">
        <v>1.8068592000000057E-2</v>
      </c>
      <c r="Z116" s="346">
        <v>1.8068591999999987E-2</v>
      </c>
      <c r="AA116" s="346">
        <v>1.8068591999999987E-2</v>
      </c>
    </row>
    <row r="117" spans="1:27" hidden="1" x14ac:dyDescent="0.3">
      <c r="A117" s="795"/>
      <c r="B117" s="267" t="s">
        <v>4</v>
      </c>
      <c r="C117" s="346">
        <v>1.8068591999999987E-2</v>
      </c>
      <c r="D117" s="346">
        <v>1.8068592000000085E-2</v>
      </c>
      <c r="E117" s="346">
        <v>1.8068591999999953E-2</v>
      </c>
      <c r="F117" s="346">
        <v>1.8068592000000015E-2</v>
      </c>
      <c r="G117" s="346">
        <v>1.8068591999999987E-2</v>
      </c>
      <c r="H117" s="346">
        <v>1.9927983999999961E-2</v>
      </c>
      <c r="I117" s="346">
        <v>1.9927983999999899E-2</v>
      </c>
      <c r="J117" s="346">
        <v>1.9927983999999885E-2</v>
      </c>
      <c r="K117" s="346">
        <v>1.9927983999999864E-2</v>
      </c>
      <c r="L117" s="346">
        <v>1.8068591999999946E-2</v>
      </c>
      <c r="M117" s="346">
        <v>1.8068592000000057E-2</v>
      </c>
      <c r="N117" s="346">
        <v>1.8068591999999987E-2</v>
      </c>
      <c r="O117" s="346">
        <v>1.8068591999999987E-2</v>
      </c>
      <c r="P117" s="346">
        <v>1.8068592000000085E-2</v>
      </c>
      <c r="Q117" s="346">
        <v>1.8068591999999953E-2</v>
      </c>
      <c r="R117" s="346">
        <v>1.8068592000000015E-2</v>
      </c>
      <c r="S117" s="346">
        <v>1.8068591999999987E-2</v>
      </c>
      <c r="T117" s="346">
        <v>1.9927983999999961E-2</v>
      </c>
      <c r="U117" s="346">
        <v>1.9927983999999899E-2</v>
      </c>
      <c r="V117" s="346">
        <v>1.9927983999999885E-2</v>
      </c>
      <c r="W117" s="346">
        <v>1.9927983999999864E-2</v>
      </c>
      <c r="X117" s="346">
        <v>1.8068591999999946E-2</v>
      </c>
      <c r="Y117" s="346">
        <v>1.8068592000000057E-2</v>
      </c>
      <c r="Z117" s="346">
        <v>1.8068591999999987E-2</v>
      </c>
      <c r="AA117" s="346">
        <v>1.8068591999999987E-2</v>
      </c>
    </row>
    <row r="118" spans="1:27" hidden="1" x14ac:dyDescent="0.3">
      <c r="A118" s="795"/>
      <c r="B118" s="267" t="s">
        <v>5</v>
      </c>
      <c r="C118" s="346">
        <v>1.8068591999999987E-2</v>
      </c>
      <c r="D118" s="346">
        <v>1.8068592000000085E-2</v>
      </c>
      <c r="E118" s="346">
        <v>1.8068591999999953E-2</v>
      </c>
      <c r="F118" s="346">
        <v>1.8068592000000015E-2</v>
      </c>
      <c r="G118" s="346">
        <v>1.8068591999999987E-2</v>
      </c>
      <c r="H118" s="346">
        <v>1.9927983999999961E-2</v>
      </c>
      <c r="I118" s="346">
        <v>1.9927983999999899E-2</v>
      </c>
      <c r="J118" s="346">
        <v>1.9927983999999885E-2</v>
      </c>
      <c r="K118" s="346">
        <v>1.9927983999999864E-2</v>
      </c>
      <c r="L118" s="346">
        <v>1.8068591999999946E-2</v>
      </c>
      <c r="M118" s="346">
        <v>1.8068592000000057E-2</v>
      </c>
      <c r="N118" s="346">
        <v>1.8068591999999987E-2</v>
      </c>
      <c r="O118" s="346">
        <v>1.8068591999999987E-2</v>
      </c>
      <c r="P118" s="346">
        <v>1.8068592000000085E-2</v>
      </c>
      <c r="Q118" s="346">
        <v>1.8068591999999953E-2</v>
      </c>
      <c r="R118" s="346">
        <v>1.8068592000000015E-2</v>
      </c>
      <c r="S118" s="346">
        <v>1.8068591999999987E-2</v>
      </c>
      <c r="T118" s="346">
        <v>1.9927983999999961E-2</v>
      </c>
      <c r="U118" s="346">
        <v>1.9927983999999899E-2</v>
      </c>
      <c r="V118" s="346">
        <v>1.9927983999999885E-2</v>
      </c>
      <c r="W118" s="346">
        <v>1.9927983999999864E-2</v>
      </c>
      <c r="X118" s="346">
        <v>1.8068591999999946E-2</v>
      </c>
      <c r="Y118" s="346">
        <v>1.8068592000000057E-2</v>
      </c>
      <c r="Z118" s="346">
        <v>1.8068591999999987E-2</v>
      </c>
      <c r="AA118" s="346">
        <v>1.8068591999999987E-2</v>
      </c>
    </row>
    <row r="119" spans="1:27" hidden="1" x14ac:dyDescent="0.3">
      <c r="A119" s="795"/>
      <c r="B119" s="267" t="s">
        <v>23</v>
      </c>
      <c r="C119" s="346">
        <v>1.8068591999999987E-2</v>
      </c>
      <c r="D119" s="346">
        <v>1.8068592000000085E-2</v>
      </c>
      <c r="E119" s="346">
        <v>1.8068591999999953E-2</v>
      </c>
      <c r="F119" s="346">
        <v>1.8068592000000015E-2</v>
      </c>
      <c r="G119" s="346">
        <v>1.8068591999999987E-2</v>
      </c>
      <c r="H119" s="346">
        <v>1.9927983999999961E-2</v>
      </c>
      <c r="I119" s="346">
        <v>1.9927983999999899E-2</v>
      </c>
      <c r="J119" s="346">
        <v>1.9927983999999885E-2</v>
      </c>
      <c r="K119" s="346">
        <v>1.9927983999999864E-2</v>
      </c>
      <c r="L119" s="346">
        <v>1.8068591999999946E-2</v>
      </c>
      <c r="M119" s="346">
        <v>1.8068592000000057E-2</v>
      </c>
      <c r="N119" s="346">
        <v>1.8068591999999987E-2</v>
      </c>
      <c r="O119" s="346">
        <v>1.8068591999999987E-2</v>
      </c>
      <c r="P119" s="346">
        <v>1.8068592000000085E-2</v>
      </c>
      <c r="Q119" s="346">
        <v>1.8068591999999953E-2</v>
      </c>
      <c r="R119" s="346">
        <v>1.8068592000000015E-2</v>
      </c>
      <c r="S119" s="346">
        <v>1.8068591999999987E-2</v>
      </c>
      <c r="T119" s="346">
        <v>1.9927983999999961E-2</v>
      </c>
      <c r="U119" s="346">
        <v>1.9927983999999899E-2</v>
      </c>
      <c r="V119" s="346">
        <v>1.9927983999999885E-2</v>
      </c>
      <c r="W119" s="346">
        <v>1.9927983999999864E-2</v>
      </c>
      <c r="X119" s="346">
        <v>1.8068591999999946E-2</v>
      </c>
      <c r="Y119" s="346">
        <v>1.8068592000000057E-2</v>
      </c>
      <c r="Z119" s="346">
        <v>1.8068591999999987E-2</v>
      </c>
      <c r="AA119" s="346">
        <v>1.8068591999999987E-2</v>
      </c>
    </row>
    <row r="120" spans="1:27" hidden="1" x14ac:dyDescent="0.3">
      <c r="A120" s="795"/>
      <c r="B120" s="267" t="s">
        <v>24</v>
      </c>
      <c r="C120" s="346">
        <v>1.8068591999999987E-2</v>
      </c>
      <c r="D120" s="346">
        <v>1.8068592000000085E-2</v>
      </c>
      <c r="E120" s="346">
        <v>1.8068591999999953E-2</v>
      </c>
      <c r="F120" s="346">
        <v>1.8068592000000015E-2</v>
      </c>
      <c r="G120" s="346">
        <v>1.8068591999999987E-2</v>
      </c>
      <c r="H120" s="346">
        <v>1.9927983999999961E-2</v>
      </c>
      <c r="I120" s="346">
        <v>1.9927983999999899E-2</v>
      </c>
      <c r="J120" s="346">
        <v>1.9927983999999885E-2</v>
      </c>
      <c r="K120" s="346">
        <v>1.9927983999999864E-2</v>
      </c>
      <c r="L120" s="346">
        <v>1.8068591999999946E-2</v>
      </c>
      <c r="M120" s="346">
        <v>1.8068592000000057E-2</v>
      </c>
      <c r="N120" s="346">
        <v>1.8068591999999987E-2</v>
      </c>
      <c r="O120" s="346">
        <v>1.8068591999999987E-2</v>
      </c>
      <c r="P120" s="346">
        <v>1.8068592000000085E-2</v>
      </c>
      <c r="Q120" s="346">
        <v>1.8068591999999953E-2</v>
      </c>
      <c r="R120" s="346">
        <v>1.8068592000000015E-2</v>
      </c>
      <c r="S120" s="346">
        <v>1.8068591999999987E-2</v>
      </c>
      <c r="T120" s="346">
        <v>1.9927983999999961E-2</v>
      </c>
      <c r="U120" s="346">
        <v>1.9927983999999899E-2</v>
      </c>
      <c r="V120" s="346">
        <v>1.9927983999999885E-2</v>
      </c>
      <c r="W120" s="346">
        <v>1.9927983999999864E-2</v>
      </c>
      <c r="X120" s="346">
        <v>1.8068591999999946E-2</v>
      </c>
      <c r="Y120" s="346">
        <v>1.8068592000000057E-2</v>
      </c>
      <c r="Z120" s="346">
        <v>1.8068591999999987E-2</v>
      </c>
      <c r="AA120" s="346">
        <v>1.8068591999999987E-2</v>
      </c>
    </row>
    <row r="121" spans="1:27" hidden="1" x14ac:dyDescent="0.3">
      <c r="A121" s="795"/>
      <c r="B121" s="267" t="s">
        <v>7</v>
      </c>
      <c r="C121" s="346">
        <v>1.8068591999999987E-2</v>
      </c>
      <c r="D121" s="346">
        <v>1.8068592000000085E-2</v>
      </c>
      <c r="E121" s="346">
        <v>1.8068591999999953E-2</v>
      </c>
      <c r="F121" s="346">
        <v>1.8068592000000015E-2</v>
      </c>
      <c r="G121" s="346">
        <v>1.8068591999999987E-2</v>
      </c>
      <c r="H121" s="346">
        <v>1.9927983999999961E-2</v>
      </c>
      <c r="I121" s="346">
        <v>1.9927983999999899E-2</v>
      </c>
      <c r="J121" s="346">
        <v>1.9927983999999885E-2</v>
      </c>
      <c r="K121" s="346">
        <v>1.9927983999999864E-2</v>
      </c>
      <c r="L121" s="346">
        <v>1.8068591999999946E-2</v>
      </c>
      <c r="M121" s="346">
        <v>1.8068592000000057E-2</v>
      </c>
      <c r="N121" s="346">
        <v>1.8068591999999987E-2</v>
      </c>
      <c r="O121" s="346">
        <v>1.8068591999999987E-2</v>
      </c>
      <c r="P121" s="346">
        <v>1.8068592000000085E-2</v>
      </c>
      <c r="Q121" s="346">
        <v>1.8068591999999953E-2</v>
      </c>
      <c r="R121" s="346">
        <v>1.8068592000000015E-2</v>
      </c>
      <c r="S121" s="346">
        <v>1.8068591999999987E-2</v>
      </c>
      <c r="T121" s="346">
        <v>1.9927983999999961E-2</v>
      </c>
      <c r="U121" s="346">
        <v>1.9927983999999899E-2</v>
      </c>
      <c r="V121" s="346">
        <v>1.9927983999999885E-2</v>
      </c>
      <c r="W121" s="346">
        <v>1.9927983999999864E-2</v>
      </c>
      <c r="X121" s="346">
        <v>1.8068591999999946E-2</v>
      </c>
      <c r="Y121" s="346">
        <v>1.8068592000000057E-2</v>
      </c>
      <c r="Z121" s="346">
        <v>1.8068591999999987E-2</v>
      </c>
      <c r="AA121" s="346">
        <v>1.8068591999999987E-2</v>
      </c>
    </row>
    <row r="122" spans="1:27" ht="15" hidden="1" thickBot="1" x14ac:dyDescent="0.35">
      <c r="A122" s="796"/>
      <c r="B122" s="268" t="s">
        <v>8</v>
      </c>
      <c r="C122" s="346">
        <v>1.8068591999999987E-2</v>
      </c>
      <c r="D122" s="346">
        <v>1.8068592000000085E-2</v>
      </c>
      <c r="E122" s="346">
        <v>1.8068591999999953E-2</v>
      </c>
      <c r="F122" s="346">
        <v>1.8068592000000015E-2</v>
      </c>
      <c r="G122" s="346">
        <v>1.8068591999999987E-2</v>
      </c>
      <c r="H122" s="346">
        <v>1.9927983999999961E-2</v>
      </c>
      <c r="I122" s="346">
        <v>1.9927983999999899E-2</v>
      </c>
      <c r="J122" s="346">
        <v>1.9927983999999885E-2</v>
      </c>
      <c r="K122" s="346">
        <v>1.9927983999999864E-2</v>
      </c>
      <c r="L122" s="346">
        <v>1.8068591999999946E-2</v>
      </c>
      <c r="M122" s="346">
        <v>1.8068592000000057E-2</v>
      </c>
      <c r="N122" s="346">
        <v>1.8068591999999987E-2</v>
      </c>
      <c r="O122" s="346">
        <v>1.8068591999999987E-2</v>
      </c>
      <c r="P122" s="346">
        <v>1.8068592000000085E-2</v>
      </c>
      <c r="Q122" s="346">
        <v>1.8068591999999953E-2</v>
      </c>
      <c r="R122" s="346">
        <v>1.8068592000000015E-2</v>
      </c>
      <c r="S122" s="346">
        <v>1.8068591999999987E-2</v>
      </c>
      <c r="T122" s="346">
        <v>1.9927983999999961E-2</v>
      </c>
      <c r="U122" s="346">
        <v>1.9927983999999899E-2</v>
      </c>
      <c r="V122" s="346">
        <v>1.9927983999999885E-2</v>
      </c>
      <c r="W122" s="346">
        <v>1.9927983999999864E-2</v>
      </c>
      <c r="X122" s="346">
        <v>1.8068591999999946E-2</v>
      </c>
      <c r="Y122" s="346">
        <v>1.8068592000000057E-2</v>
      </c>
      <c r="Z122" s="346">
        <v>1.8068591999999987E-2</v>
      </c>
      <c r="AA122" s="346">
        <v>1.8068591999999987E-2</v>
      </c>
    </row>
    <row r="123" spans="1:27" hidden="1" x14ac:dyDescent="0.3">
      <c r="A123" s="107"/>
      <c r="B123" s="107"/>
      <c r="C123" s="108"/>
      <c r="D123" s="108"/>
      <c r="E123" s="108"/>
      <c r="F123" s="108"/>
      <c r="G123" s="108"/>
      <c r="H123" s="108"/>
      <c r="I123" s="108"/>
      <c r="J123" s="108"/>
      <c r="K123" s="108"/>
      <c r="L123" s="108"/>
      <c r="M123" s="108"/>
      <c r="N123" s="108"/>
    </row>
    <row r="124" spans="1:27" ht="15" hidden="1" thickBot="1" x14ac:dyDescent="0.35"/>
    <row r="125" spans="1:27" ht="15" hidden="1" thickBot="1" x14ac:dyDescent="0.35">
      <c r="C125" s="838" t="s">
        <v>130</v>
      </c>
      <c r="D125" s="839"/>
      <c r="E125" s="839"/>
      <c r="F125" s="839"/>
      <c r="G125" s="839"/>
      <c r="H125" s="839"/>
      <c r="I125" s="839"/>
      <c r="J125" s="839"/>
      <c r="K125" s="839"/>
      <c r="L125" s="839"/>
      <c r="M125" s="839"/>
      <c r="N125" s="840"/>
      <c r="O125" s="800" t="s">
        <v>130</v>
      </c>
      <c r="P125" s="798"/>
      <c r="Q125" s="798"/>
      <c r="R125" s="798"/>
      <c r="S125" s="798"/>
      <c r="T125" s="798"/>
      <c r="U125" s="798"/>
      <c r="V125" s="798"/>
      <c r="W125" s="798"/>
      <c r="X125" s="798"/>
      <c r="Y125" s="798"/>
      <c r="Z125" s="799"/>
      <c r="AA125" s="624" t="s">
        <v>130</v>
      </c>
    </row>
    <row r="126" spans="1:27" ht="15" hidden="1" thickBot="1" x14ac:dyDescent="0.35">
      <c r="A126" s="794" t="s">
        <v>131</v>
      </c>
      <c r="B126" s="292" t="s">
        <v>149</v>
      </c>
      <c r="C126" s="158">
        <f>C$4</f>
        <v>44197</v>
      </c>
      <c r="D126" s="158">
        <f t="shared" ref="D126:AA126" si="57">D$4</f>
        <v>44228</v>
      </c>
      <c r="E126" s="158">
        <f t="shared" si="57"/>
        <v>44256</v>
      </c>
      <c r="F126" s="158">
        <f t="shared" si="57"/>
        <v>44287</v>
      </c>
      <c r="G126" s="158">
        <f t="shared" si="57"/>
        <v>44317</v>
      </c>
      <c r="H126" s="158">
        <f t="shared" si="57"/>
        <v>44348</v>
      </c>
      <c r="I126" s="158">
        <f t="shared" si="57"/>
        <v>44378</v>
      </c>
      <c r="J126" s="158">
        <f t="shared" si="57"/>
        <v>44409</v>
      </c>
      <c r="K126" s="158">
        <f t="shared" si="57"/>
        <v>44440</v>
      </c>
      <c r="L126" s="158">
        <f t="shared" si="57"/>
        <v>44470</v>
      </c>
      <c r="M126" s="158">
        <f t="shared" si="57"/>
        <v>44501</v>
      </c>
      <c r="N126" s="158">
        <f t="shared" si="57"/>
        <v>44531</v>
      </c>
      <c r="O126" s="158">
        <f t="shared" si="57"/>
        <v>44562</v>
      </c>
      <c r="P126" s="158">
        <f t="shared" si="57"/>
        <v>44593</v>
      </c>
      <c r="Q126" s="158">
        <f t="shared" si="57"/>
        <v>44621</v>
      </c>
      <c r="R126" s="158">
        <f t="shared" si="57"/>
        <v>44652</v>
      </c>
      <c r="S126" s="158">
        <f t="shared" si="57"/>
        <v>44682</v>
      </c>
      <c r="T126" s="158">
        <f t="shared" si="57"/>
        <v>44713</v>
      </c>
      <c r="U126" s="158">
        <f t="shared" si="57"/>
        <v>44743</v>
      </c>
      <c r="V126" s="158">
        <f t="shared" si="57"/>
        <v>44774</v>
      </c>
      <c r="W126" s="158">
        <f t="shared" si="57"/>
        <v>44805</v>
      </c>
      <c r="X126" s="158">
        <f t="shared" si="57"/>
        <v>44835</v>
      </c>
      <c r="Y126" s="158">
        <f t="shared" si="57"/>
        <v>44866</v>
      </c>
      <c r="Z126" s="158">
        <f t="shared" si="57"/>
        <v>44896</v>
      </c>
      <c r="AA126" s="158">
        <f t="shared" si="57"/>
        <v>44927</v>
      </c>
    </row>
    <row r="127" spans="1:27" hidden="1" x14ac:dyDescent="0.3">
      <c r="A127" s="795"/>
      <c r="B127" s="266" t="s">
        <v>20</v>
      </c>
      <c r="C127" s="350">
        <v>8.6905396105985688E-3</v>
      </c>
      <c r="D127" s="350">
        <v>9.1843635285924711E-3</v>
      </c>
      <c r="E127" s="350">
        <v>9.3172995483337146E-3</v>
      </c>
      <c r="F127" s="350">
        <v>9.3300694720660927E-3</v>
      </c>
      <c r="G127" s="350">
        <v>1.3190972391467491E-2</v>
      </c>
      <c r="H127" s="350">
        <v>3.3396509974146636E-2</v>
      </c>
      <c r="I127" s="350">
        <v>3.0311628255511709E-2</v>
      </c>
      <c r="J127" s="350">
        <v>3.0025700532701628E-2</v>
      </c>
      <c r="K127" s="350">
        <v>3.0999168728459075E-2</v>
      </c>
      <c r="L127" s="350">
        <v>1.4333326703126323E-2</v>
      </c>
      <c r="M127" s="350">
        <v>1.2574297781386794E-2</v>
      </c>
      <c r="N127" s="350">
        <v>1.0783770658233277E-2</v>
      </c>
      <c r="O127" s="350">
        <v>8.6905396105985688E-3</v>
      </c>
      <c r="P127" s="350">
        <v>9.1843635285924711E-3</v>
      </c>
      <c r="Q127" s="350">
        <v>9.3172995483337146E-3</v>
      </c>
      <c r="R127" s="350">
        <v>9.3300694720660927E-3</v>
      </c>
      <c r="S127" s="350">
        <v>1.3190972391467491E-2</v>
      </c>
      <c r="T127" s="350">
        <v>3.3396509974146636E-2</v>
      </c>
      <c r="U127" s="350">
        <v>3.0311628255511709E-2</v>
      </c>
      <c r="V127" s="350">
        <v>3.0025700532701628E-2</v>
      </c>
      <c r="W127" s="350">
        <v>3.0999168728459075E-2</v>
      </c>
      <c r="X127" s="350">
        <v>1.4333326703126323E-2</v>
      </c>
      <c r="Y127" s="350">
        <v>1.2574297781386794E-2</v>
      </c>
      <c r="Z127" s="350">
        <v>1.0783770658233277E-2</v>
      </c>
      <c r="AA127" s="350">
        <v>8.6905396105985688E-3</v>
      </c>
    </row>
    <row r="128" spans="1:27" hidden="1" x14ac:dyDescent="0.3">
      <c r="A128" s="795"/>
      <c r="B128" s="266" t="s">
        <v>0</v>
      </c>
      <c r="C128" s="350">
        <v>1.3661557336104716E-2</v>
      </c>
      <c r="D128" s="350">
        <v>1.3995891437648279E-2</v>
      </c>
      <c r="E128" s="350">
        <v>1.1937688399857259E-2</v>
      </c>
      <c r="F128" s="350">
        <v>9.7664417356625004E-3</v>
      </c>
      <c r="G128" s="350">
        <v>2.1051463283982559E-2</v>
      </c>
      <c r="H128" s="350">
        <v>5.6205642178387479E-2</v>
      </c>
      <c r="I128" s="350">
        <v>3.8871954473552781E-2</v>
      </c>
      <c r="J128" s="350">
        <v>4.5357306184860703E-2</v>
      </c>
      <c r="K128" s="350">
        <v>5.3567977999279676E-2</v>
      </c>
      <c r="L128" s="350">
        <v>1.3398140041059062E-2</v>
      </c>
      <c r="M128" s="350">
        <v>1.9843361120502567E-2</v>
      </c>
      <c r="N128" s="350">
        <v>9.7585757189299401E-3</v>
      </c>
      <c r="O128" s="350">
        <v>1.3661557336104716E-2</v>
      </c>
      <c r="P128" s="350">
        <v>1.3995891437648279E-2</v>
      </c>
      <c r="Q128" s="350">
        <v>1.1937688399857259E-2</v>
      </c>
      <c r="R128" s="350">
        <v>9.7664417356625004E-3</v>
      </c>
      <c r="S128" s="350">
        <v>2.1051463283982559E-2</v>
      </c>
      <c r="T128" s="350">
        <v>5.6205642178387479E-2</v>
      </c>
      <c r="U128" s="350">
        <v>3.8871954473552781E-2</v>
      </c>
      <c r="V128" s="350">
        <v>4.5357306184860703E-2</v>
      </c>
      <c r="W128" s="350">
        <v>5.3567977999279676E-2</v>
      </c>
      <c r="X128" s="350">
        <v>1.3398140041059062E-2</v>
      </c>
      <c r="Y128" s="350">
        <v>1.9843361120502567E-2</v>
      </c>
      <c r="Z128" s="350">
        <v>9.7585757189299401E-3</v>
      </c>
      <c r="AA128" s="350">
        <v>1.3661557336104716E-2</v>
      </c>
    </row>
    <row r="129" spans="1:27" hidden="1" x14ac:dyDescent="0.3">
      <c r="A129" s="795"/>
      <c r="B129" s="266" t="s">
        <v>21</v>
      </c>
      <c r="C129" s="350">
        <v>8.3557771746031375E-3</v>
      </c>
      <c r="D129" s="350">
        <v>8.8661221561538248E-3</v>
      </c>
      <c r="E129" s="350">
        <v>1.1753498870943338E-2</v>
      </c>
      <c r="F129" s="350">
        <v>1.2523477953738765E-2</v>
      </c>
      <c r="G129" s="350">
        <v>1.5511017884555292E-2</v>
      </c>
      <c r="H129" s="350">
        <v>4.0279244842641462E-2</v>
      </c>
      <c r="I129" s="350">
        <v>3.0246490222571087E-2</v>
      </c>
      <c r="J129" s="350">
        <v>3.3396789722178383E-2</v>
      </c>
      <c r="K129" s="350">
        <v>3.6603346879997244E-2</v>
      </c>
      <c r="L129" s="350">
        <v>1.7030212077065426E-2</v>
      </c>
      <c r="M129" s="350">
        <v>1.2611403494553954E-2</v>
      </c>
      <c r="N129" s="350">
        <v>1.2708554866204393E-2</v>
      </c>
      <c r="O129" s="350">
        <v>8.3557771746031375E-3</v>
      </c>
      <c r="P129" s="350">
        <v>8.8661221561538248E-3</v>
      </c>
      <c r="Q129" s="350">
        <v>1.1753498870943338E-2</v>
      </c>
      <c r="R129" s="350">
        <v>1.2523477953738765E-2</v>
      </c>
      <c r="S129" s="350">
        <v>1.5511017884555292E-2</v>
      </c>
      <c r="T129" s="350">
        <v>4.0279244842641462E-2</v>
      </c>
      <c r="U129" s="350">
        <v>3.0246490222571087E-2</v>
      </c>
      <c r="V129" s="350">
        <v>3.3396789722178383E-2</v>
      </c>
      <c r="W129" s="350">
        <v>3.6603346879997244E-2</v>
      </c>
      <c r="X129" s="350">
        <v>1.7030212077065426E-2</v>
      </c>
      <c r="Y129" s="350">
        <v>1.2611403494553954E-2</v>
      </c>
      <c r="Z129" s="350">
        <v>1.2708554866204393E-2</v>
      </c>
      <c r="AA129" s="350">
        <v>8.3557771746031375E-3</v>
      </c>
    </row>
    <row r="130" spans="1:27" hidden="1" x14ac:dyDescent="0.3">
      <c r="A130" s="795"/>
      <c r="B130" s="266" t="s">
        <v>1</v>
      </c>
      <c r="C130" s="350">
        <v>0</v>
      </c>
      <c r="D130" s="350">
        <v>0</v>
      </c>
      <c r="E130" s="350">
        <v>0</v>
      </c>
      <c r="F130" s="350">
        <v>1.0321710579863055E-2</v>
      </c>
      <c r="G130" s="350">
        <v>2.8707370508953747E-2</v>
      </c>
      <c r="H130" s="350">
        <v>5.725490240748439E-2</v>
      </c>
      <c r="I130" s="350">
        <v>3.9256023626103941E-2</v>
      </c>
      <c r="J130" s="350">
        <v>4.5918436764594305E-2</v>
      </c>
      <c r="K130" s="350">
        <v>5.7888264534285201E-2</v>
      </c>
      <c r="L130" s="350">
        <v>1.3219573636351361E-2</v>
      </c>
      <c r="M130" s="350">
        <v>0</v>
      </c>
      <c r="N130" s="350">
        <v>0</v>
      </c>
      <c r="O130" s="350">
        <v>0</v>
      </c>
      <c r="P130" s="350">
        <v>0</v>
      </c>
      <c r="Q130" s="350">
        <v>0</v>
      </c>
      <c r="R130" s="350">
        <v>1.0321710579863055E-2</v>
      </c>
      <c r="S130" s="350">
        <v>2.8707370508953747E-2</v>
      </c>
      <c r="T130" s="350">
        <v>5.725490240748439E-2</v>
      </c>
      <c r="U130" s="350">
        <v>3.9256023626103941E-2</v>
      </c>
      <c r="V130" s="350">
        <v>4.5918436764594305E-2</v>
      </c>
      <c r="W130" s="350">
        <v>5.7888264534285201E-2</v>
      </c>
      <c r="X130" s="350">
        <v>1.3219573636351361E-2</v>
      </c>
      <c r="Y130" s="350">
        <v>0</v>
      </c>
      <c r="Z130" s="350">
        <v>0</v>
      </c>
      <c r="AA130" s="350">
        <v>0</v>
      </c>
    </row>
    <row r="131" spans="1:27" hidden="1" x14ac:dyDescent="0.3">
      <c r="A131" s="795"/>
      <c r="B131" s="266" t="s">
        <v>22</v>
      </c>
      <c r="C131" s="350">
        <v>1.6281637189139251E-3</v>
      </c>
      <c r="D131" s="350">
        <v>1.6786293240557046E-3</v>
      </c>
      <c r="E131" s="350">
        <v>2.5279300023637111E-4</v>
      </c>
      <c r="F131" s="350">
        <v>1.4844313197169632E-3</v>
      </c>
      <c r="G131" s="350">
        <v>2.9707296977562786E-4</v>
      </c>
      <c r="H131" s="350">
        <v>6.6015297877556852E-4</v>
      </c>
      <c r="I131" s="350">
        <v>8.1969564125558496E-5</v>
      </c>
      <c r="J131" s="350">
        <v>6.9835035625883594E-4</v>
      </c>
      <c r="K131" s="350">
        <v>6.5884510241158455E-4</v>
      </c>
      <c r="L131" s="350">
        <v>2.3971139056324186E-4</v>
      </c>
      <c r="M131" s="350">
        <v>2.736397347236708E-5</v>
      </c>
      <c r="N131" s="350">
        <v>2.0525246777853903E-4</v>
      </c>
      <c r="O131" s="350">
        <v>1.6281637189139251E-3</v>
      </c>
      <c r="P131" s="350">
        <v>1.6786293240557046E-3</v>
      </c>
      <c r="Q131" s="350">
        <v>2.5279300023637111E-4</v>
      </c>
      <c r="R131" s="350">
        <v>1.4844313197169632E-3</v>
      </c>
      <c r="S131" s="350">
        <v>2.9707296977562786E-4</v>
      </c>
      <c r="T131" s="350">
        <v>6.6015297877556852E-4</v>
      </c>
      <c r="U131" s="350">
        <v>8.1969564125558496E-5</v>
      </c>
      <c r="V131" s="350">
        <v>6.9835035625883594E-4</v>
      </c>
      <c r="W131" s="350">
        <v>6.5884510241158455E-4</v>
      </c>
      <c r="X131" s="350">
        <v>2.3971139056324186E-4</v>
      </c>
      <c r="Y131" s="350">
        <v>2.736397347236708E-5</v>
      </c>
      <c r="Z131" s="350">
        <v>2.0525246777853903E-4</v>
      </c>
      <c r="AA131" s="350">
        <v>1.6281637189139251E-3</v>
      </c>
    </row>
    <row r="132" spans="1:27" hidden="1" x14ac:dyDescent="0.3">
      <c r="A132" s="795"/>
      <c r="B132" s="267" t="s">
        <v>9</v>
      </c>
      <c r="C132" s="350">
        <v>1.3661973402149941E-2</v>
      </c>
      <c r="D132" s="350">
        <v>1.4015661382962317E-2</v>
      </c>
      <c r="E132" s="350">
        <v>1.2311180388589181E-2</v>
      </c>
      <c r="F132" s="350">
        <v>1.2761917396770914E-2</v>
      </c>
      <c r="G132" s="350">
        <v>1.1624343448128488E-2</v>
      </c>
      <c r="H132" s="350">
        <v>0</v>
      </c>
      <c r="I132" s="350">
        <v>0</v>
      </c>
      <c r="J132" s="350">
        <v>0</v>
      </c>
      <c r="K132" s="350">
        <v>3.3819556488432434E-2</v>
      </c>
      <c r="L132" s="350">
        <v>1.569196336800998E-2</v>
      </c>
      <c r="M132" s="350">
        <v>2.0699636429393212E-2</v>
      </c>
      <c r="N132" s="350">
        <v>9.7630296804752416E-3</v>
      </c>
      <c r="O132" s="350">
        <v>1.3661973402149941E-2</v>
      </c>
      <c r="P132" s="350">
        <v>1.4015661382962317E-2</v>
      </c>
      <c r="Q132" s="350">
        <v>1.2311180388589181E-2</v>
      </c>
      <c r="R132" s="350">
        <v>1.2761917396770914E-2</v>
      </c>
      <c r="S132" s="350">
        <v>1.1624343448128488E-2</v>
      </c>
      <c r="T132" s="350">
        <v>0</v>
      </c>
      <c r="U132" s="350">
        <v>0</v>
      </c>
      <c r="V132" s="350">
        <v>0</v>
      </c>
      <c r="W132" s="350">
        <v>3.3819556488432434E-2</v>
      </c>
      <c r="X132" s="350">
        <v>1.569196336800998E-2</v>
      </c>
      <c r="Y132" s="350">
        <v>2.0699636429393212E-2</v>
      </c>
      <c r="Z132" s="350">
        <v>9.7630296804752416E-3</v>
      </c>
      <c r="AA132" s="350">
        <v>1.3661973402149941E-2</v>
      </c>
    </row>
    <row r="133" spans="1:27" hidden="1" x14ac:dyDescent="0.3">
      <c r="A133" s="795"/>
      <c r="B133" s="267" t="s">
        <v>3</v>
      </c>
      <c r="C133" s="350">
        <v>1.3661557336104716E-2</v>
      </c>
      <c r="D133" s="350">
        <v>1.3995891437648279E-2</v>
      </c>
      <c r="E133" s="350">
        <v>1.1937688399857259E-2</v>
      </c>
      <c r="F133" s="350">
        <v>9.7664417356625004E-3</v>
      </c>
      <c r="G133" s="350">
        <v>2.1051463283982559E-2</v>
      </c>
      <c r="H133" s="350">
        <v>5.6205642178387479E-2</v>
      </c>
      <c r="I133" s="350">
        <v>3.8871954473552781E-2</v>
      </c>
      <c r="J133" s="350">
        <v>4.5357306184860703E-2</v>
      </c>
      <c r="K133" s="350">
        <v>5.3567977999279676E-2</v>
      </c>
      <c r="L133" s="350">
        <v>1.3398140041059062E-2</v>
      </c>
      <c r="M133" s="350">
        <v>1.9843361120502567E-2</v>
      </c>
      <c r="N133" s="350">
        <v>9.7585757189299401E-3</v>
      </c>
      <c r="O133" s="350">
        <v>1.3661557336104716E-2</v>
      </c>
      <c r="P133" s="350">
        <v>1.3995891437648279E-2</v>
      </c>
      <c r="Q133" s="350">
        <v>1.1937688399857259E-2</v>
      </c>
      <c r="R133" s="350">
        <v>9.7664417356625004E-3</v>
      </c>
      <c r="S133" s="350">
        <v>2.1051463283982559E-2</v>
      </c>
      <c r="T133" s="350">
        <v>5.6205642178387479E-2</v>
      </c>
      <c r="U133" s="350">
        <v>3.8871954473552781E-2</v>
      </c>
      <c r="V133" s="350">
        <v>4.5357306184860703E-2</v>
      </c>
      <c r="W133" s="350">
        <v>5.3567977999279676E-2</v>
      </c>
      <c r="X133" s="350">
        <v>1.3398140041059062E-2</v>
      </c>
      <c r="Y133" s="350">
        <v>1.9843361120502567E-2</v>
      </c>
      <c r="Z133" s="350">
        <v>9.7585757189299401E-3</v>
      </c>
      <c r="AA133" s="350">
        <v>1.3661557336104716E-2</v>
      </c>
    </row>
    <row r="134" spans="1:27" hidden="1" x14ac:dyDescent="0.3">
      <c r="A134" s="795"/>
      <c r="B134" s="267" t="s">
        <v>4</v>
      </c>
      <c r="C134" s="350">
        <v>1.0218487348935303E-2</v>
      </c>
      <c r="D134" s="350">
        <v>1.0200323043128763E-2</v>
      </c>
      <c r="E134" s="350">
        <v>1.0356312921313933E-2</v>
      </c>
      <c r="F134" s="350">
        <v>1.1792871777240846E-2</v>
      </c>
      <c r="G134" s="350">
        <v>1.578914962311392E-2</v>
      </c>
      <c r="H134" s="350">
        <v>3.8597945966901144E-2</v>
      </c>
      <c r="I134" s="350">
        <v>3.3826852839564304E-2</v>
      </c>
      <c r="J134" s="350">
        <v>3.3498800092871747E-2</v>
      </c>
      <c r="K134" s="350">
        <v>3.356331002034596E-2</v>
      </c>
      <c r="L134" s="350">
        <v>1.7558679118536522E-2</v>
      </c>
      <c r="M134" s="350">
        <v>1.4060264333344693E-2</v>
      </c>
      <c r="N134" s="350">
        <v>1.1646934294827344E-2</v>
      </c>
      <c r="O134" s="350">
        <v>1.0218487348935303E-2</v>
      </c>
      <c r="P134" s="350">
        <v>1.0200323043128763E-2</v>
      </c>
      <c r="Q134" s="350">
        <v>1.0356312921313933E-2</v>
      </c>
      <c r="R134" s="350">
        <v>1.1792871777240846E-2</v>
      </c>
      <c r="S134" s="350">
        <v>1.578914962311392E-2</v>
      </c>
      <c r="T134" s="350">
        <v>3.8597945966901144E-2</v>
      </c>
      <c r="U134" s="350">
        <v>3.3826852839564304E-2</v>
      </c>
      <c r="V134" s="350">
        <v>3.3498800092871747E-2</v>
      </c>
      <c r="W134" s="350">
        <v>3.356331002034596E-2</v>
      </c>
      <c r="X134" s="350">
        <v>1.7558679118536522E-2</v>
      </c>
      <c r="Y134" s="350">
        <v>1.4060264333344693E-2</v>
      </c>
      <c r="Z134" s="350">
        <v>1.1646934294827344E-2</v>
      </c>
      <c r="AA134" s="350">
        <v>1.0218487348935303E-2</v>
      </c>
    </row>
    <row r="135" spans="1:27" hidden="1" x14ac:dyDescent="0.3">
      <c r="A135" s="795"/>
      <c r="B135" s="267" t="s">
        <v>5</v>
      </c>
      <c r="C135" s="350">
        <v>8.6905396105985688E-3</v>
      </c>
      <c r="D135" s="350">
        <v>9.1843635285924711E-3</v>
      </c>
      <c r="E135" s="350">
        <v>9.3172995483337146E-3</v>
      </c>
      <c r="F135" s="350">
        <v>9.3300694720660927E-3</v>
      </c>
      <c r="G135" s="350">
        <v>1.3190972391467491E-2</v>
      </c>
      <c r="H135" s="350">
        <v>3.3396509974146636E-2</v>
      </c>
      <c r="I135" s="350">
        <v>3.0311628255511709E-2</v>
      </c>
      <c r="J135" s="350">
        <v>3.0025700532701628E-2</v>
      </c>
      <c r="K135" s="350">
        <v>3.0999168728459075E-2</v>
      </c>
      <c r="L135" s="350">
        <v>1.4333326703126323E-2</v>
      </c>
      <c r="M135" s="350">
        <v>1.2574297781386794E-2</v>
      </c>
      <c r="N135" s="350">
        <v>1.0783770658233277E-2</v>
      </c>
      <c r="O135" s="350">
        <v>8.6905396105985688E-3</v>
      </c>
      <c r="P135" s="350">
        <v>9.1843635285924711E-3</v>
      </c>
      <c r="Q135" s="350">
        <v>9.3172995483337146E-3</v>
      </c>
      <c r="R135" s="350">
        <v>9.3300694720660927E-3</v>
      </c>
      <c r="S135" s="350">
        <v>1.3190972391467491E-2</v>
      </c>
      <c r="T135" s="350">
        <v>3.3396509974146636E-2</v>
      </c>
      <c r="U135" s="350">
        <v>3.0311628255511709E-2</v>
      </c>
      <c r="V135" s="350">
        <v>3.0025700532701628E-2</v>
      </c>
      <c r="W135" s="350">
        <v>3.0999168728459075E-2</v>
      </c>
      <c r="X135" s="350">
        <v>1.4333326703126323E-2</v>
      </c>
      <c r="Y135" s="350">
        <v>1.2574297781386794E-2</v>
      </c>
      <c r="Z135" s="350">
        <v>1.0783770658233277E-2</v>
      </c>
      <c r="AA135" s="350">
        <v>8.6905396105985688E-3</v>
      </c>
    </row>
    <row r="136" spans="1:27" hidden="1" x14ac:dyDescent="0.3">
      <c r="A136" s="795"/>
      <c r="B136" s="267" t="s">
        <v>23</v>
      </c>
      <c r="C136" s="350">
        <v>8.6905396105985688E-3</v>
      </c>
      <c r="D136" s="350">
        <v>9.1843635285924711E-3</v>
      </c>
      <c r="E136" s="350">
        <v>9.3172995483337146E-3</v>
      </c>
      <c r="F136" s="350">
        <v>9.3300694720660927E-3</v>
      </c>
      <c r="G136" s="350">
        <v>1.3190972391467491E-2</v>
      </c>
      <c r="H136" s="350">
        <v>3.3396509974146636E-2</v>
      </c>
      <c r="I136" s="350">
        <v>3.0311628255511709E-2</v>
      </c>
      <c r="J136" s="350">
        <v>3.0025700532701628E-2</v>
      </c>
      <c r="K136" s="350">
        <v>3.0999168728459075E-2</v>
      </c>
      <c r="L136" s="350">
        <v>1.4333326703126323E-2</v>
      </c>
      <c r="M136" s="350">
        <v>1.2574297781386794E-2</v>
      </c>
      <c r="N136" s="350">
        <v>1.0783770658233277E-2</v>
      </c>
      <c r="O136" s="350">
        <v>8.6905396105985688E-3</v>
      </c>
      <c r="P136" s="350">
        <v>9.1843635285924711E-3</v>
      </c>
      <c r="Q136" s="350">
        <v>9.3172995483337146E-3</v>
      </c>
      <c r="R136" s="350">
        <v>9.3300694720660927E-3</v>
      </c>
      <c r="S136" s="350">
        <v>1.3190972391467491E-2</v>
      </c>
      <c r="T136" s="350">
        <v>3.3396509974146636E-2</v>
      </c>
      <c r="U136" s="350">
        <v>3.0311628255511709E-2</v>
      </c>
      <c r="V136" s="350">
        <v>3.0025700532701628E-2</v>
      </c>
      <c r="W136" s="350">
        <v>3.0999168728459075E-2</v>
      </c>
      <c r="X136" s="350">
        <v>1.4333326703126323E-2</v>
      </c>
      <c r="Y136" s="350">
        <v>1.2574297781386794E-2</v>
      </c>
      <c r="Z136" s="350">
        <v>1.0783770658233277E-2</v>
      </c>
      <c r="AA136" s="350">
        <v>8.6905396105985688E-3</v>
      </c>
    </row>
    <row r="137" spans="1:27" hidden="1" x14ac:dyDescent="0.3">
      <c r="A137" s="795"/>
      <c r="B137" s="267" t="s">
        <v>24</v>
      </c>
      <c r="C137" s="350">
        <v>8.6905396105985688E-3</v>
      </c>
      <c r="D137" s="350">
        <v>9.1843635285924711E-3</v>
      </c>
      <c r="E137" s="350">
        <v>9.3172995483337146E-3</v>
      </c>
      <c r="F137" s="350">
        <v>9.3300694720660927E-3</v>
      </c>
      <c r="G137" s="350">
        <v>1.3190972391467491E-2</v>
      </c>
      <c r="H137" s="350">
        <v>3.3396509974146636E-2</v>
      </c>
      <c r="I137" s="350">
        <v>3.0311628255511709E-2</v>
      </c>
      <c r="J137" s="350">
        <v>3.0025700532701628E-2</v>
      </c>
      <c r="K137" s="350">
        <v>3.0999168728459075E-2</v>
      </c>
      <c r="L137" s="350">
        <v>1.4333326703126323E-2</v>
      </c>
      <c r="M137" s="350">
        <v>1.2574297781386794E-2</v>
      </c>
      <c r="N137" s="350">
        <v>1.0783770658233277E-2</v>
      </c>
      <c r="O137" s="350">
        <v>8.6905396105985688E-3</v>
      </c>
      <c r="P137" s="350">
        <v>9.1843635285924711E-3</v>
      </c>
      <c r="Q137" s="350">
        <v>9.3172995483337146E-3</v>
      </c>
      <c r="R137" s="350">
        <v>9.3300694720660927E-3</v>
      </c>
      <c r="S137" s="350">
        <v>1.3190972391467491E-2</v>
      </c>
      <c r="T137" s="350">
        <v>3.3396509974146636E-2</v>
      </c>
      <c r="U137" s="350">
        <v>3.0311628255511709E-2</v>
      </c>
      <c r="V137" s="350">
        <v>3.0025700532701628E-2</v>
      </c>
      <c r="W137" s="350">
        <v>3.0999168728459075E-2</v>
      </c>
      <c r="X137" s="350">
        <v>1.4333326703126323E-2</v>
      </c>
      <c r="Y137" s="350">
        <v>1.2574297781386794E-2</v>
      </c>
      <c r="Z137" s="350">
        <v>1.0783770658233277E-2</v>
      </c>
      <c r="AA137" s="350">
        <v>8.6905396105985688E-3</v>
      </c>
    </row>
    <row r="138" spans="1:27" hidden="1" x14ac:dyDescent="0.3">
      <c r="A138" s="795"/>
      <c r="B138" s="267" t="s">
        <v>7</v>
      </c>
      <c r="C138" s="350">
        <v>7.1991147668578103E-3</v>
      </c>
      <c r="D138" s="350">
        <v>7.6506976126562275E-3</v>
      </c>
      <c r="E138" s="350">
        <v>8.9709893841287691E-3</v>
      </c>
      <c r="F138" s="350">
        <v>8.9643969886217239E-3</v>
      </c>
      <c r="G138" s="350">
        <v>1.1442954360114992E-2</v>
      </c>
      <c r="H138" s="350">
        <v>3.0341130046812329E-2</v>
      </c>
      <c r="I138" s="350">
        <v>2.4767427374638579E-2</v>
      </c>
      <c r="J138" s="350">
        <v>2.5844708490436505E-2</v>
      </c>
      <c r="K138" s="350">
        <v>2.7140278723847423E-2</v>
      </c>
      <c r="L138" s="350">
        <v>1.2426704003105844E-2</v>
      </c>
      <c r="M138" s="350">
        <v>1.0317878648079915E-2</v>
      </c>
      <c r="N138" s="350">
        <v>9.3080976984780718E-3</v>
      </c>
      <c r="O138" s="350">
        <v>7.1991147668578103E-3</v>
      </c>
      <c r="P138" s="350">
        <v>7.6506976126562275E-3</v>
      </c>
      <c r="Q138" s="350">
        <v>8.9709893841287691E-3</v>
      </c>
      <c r="R138" s="350">
        <v>8.9643969886217239E-3</v>
      </c>
      <c r="S138" s="350">
        <v>1.1442954360114992E-2</v>
      </c>
      <c r="T138" s="350">
        <v>3.0341130046812329E-2</v>
      </c>
      <c r="U138" s="350">
        <v>2.4767427374638579E-2</v>
      </c>
      <c r="V138" s="350">
        <v>2.5844708490436505E-2</v>
      </c>
      <c r="W138" s="350">
        <v>2.7140278723847423E-2</v>
      </c>
      <c r="X138" s="350">
        <v>1.2426704003105844E-2</v>
      </c>
      <c r="Y138" s="350">
        <v>1.0317878648079915E-2</v>
      </c>
      <c r="Z138" s="350">
        <v>9.3080976984780718E-3</v>
      </c>
      <c r="AA138" s="350">
        <v>7.1991147668578103E-3</v>
      </c>
    </row>
    <row r="139" spans="1:27" ht="15" hidden="1" thickBot="1" x14ac:dyDescent="0.35">
      <c r="A139" s="796"/>
      <c r="B139" s="268" t="s">
        <v>8</v>
      </c>
      <c r="C139" s="350">
        <v>7.1543069772339258E-3</v>
      </c>
      <c r="D139" s="350">
        <v>7.6225204669467857E-3</v>
      </c>
      <c r="E139" s="350">
        <v>1.0964634736445759E-2</v>
      </c>
      <c r="F139" s="350">
        <v>1.1802242805610763E-2</v>
      </c>
      <c r="G139" s="350">
        <v>1.5000840581295125E-2</v>
      </c>
      <c r="H139" s="350">
        <v>4.2210463928937021E-2</v>
      </c>
      <c r="I139" s="350">
        <v>2.7762795137090041E-2</v>
      </c>
      <c r="J139" s="350">
        <v>3.2665598756010897E-2</v>
      </c>
      <c r="K139" s="350">
        <v>3.534763464999735E-2</v>
      </c>
      <c r="L139" s="350">
        <v>1.7000613729307223E-2</v>
      </c>
      <c r="M139" s="350">
        <v>1.1491929220535387E-2</v>
      </c>
      <c r="N139" s="350">
        <v>1.2288942749910168E-2</v>
      </c>
      <c r="O139" s="350">
        <v>7.1543069772339258E-3</v>
      </c>
      <c r="P139" s="350">
        <v>7.6225204669467857E-3</v>
      </c>
      <c r="Q139" s="350">
        <v>1.0964634736445759E-2</v>
      </c>
      <c r="R139" s="350">
        <v>1.1802242805610763E-2</v>
      </c>
      <c r="S139" s="350">
        <v>1.5000840581295125E-2</v>
      </c>
      <c r="T139" s="350">
        <v>4.2210463928937021E-2</v>
      </c>
      <c r="U139" s="350">
        <v>2.7762795137090041E-2</v>
      </c>
      <c r="V139" s="350">
        <v>3.2665598756010897E-2</v>
      </c>
      <c r="W139" s="350">
        <v>3.534763464999735E-2</v>
      </c>
      <c r="X139" s="350">
        <v>1.7000613729307223E-2</v>
      </c>
      <c r="Y139" s="350">
        <v>1.1491929220535387E-2</v>
      </c>
      <c r="Z139" s="350">
        <v>1.2288942749910168E-2</v>
      </c>
      <c r="AA139" s="350">
        <v>7.1543069772339258E-3</v>
      </c>
    </row>
    <row r="140" spans="1:27" hidden="1" x14ac:dyDescent="0.3"/>
    <row r="141" spans="1:27" ht="15" hidden="1" thickBot="1" x14ac:dyDescent="0.35">
      <c r="A141" s="107"/>
      <c r="B141" s="107"/>
      <c r="C141" s="110"/>
      <c r="D141" s="110"/>
      <c r="E141" s="110"/>
      <c r="F141" s="110"/>
      <c r="G141" s="110"/>
      <c r="H141" s="110"/>
      <c r="I141" s="110"/>
      <c r="J141" s="110"/>
      <c r="K141" s="110"/>
      <c r="L141" s="110"/>
      <c r="M141" s="110"/>
      <c r="N141" s="110"/>
    </row>
    <row r="142" spans="1:27" ht="16.2" hidden="1" thickBot="1" x14ac:dyDescent="0.35">
      <c r="A142" s="788" t="s">
        <v>132</v>
      </c>
      <c r="B142" s="293" t="s">
        <v>129</v>
      </c>
      <c r="C142" s="158">
        <f>C$4</f>
        <v>44197</v>
      </c>
      <c r="D142" s="158">
        <f t="shared" ref="D142:AA142" si="58">D$4</f>
        <v>44228</v>
      </c>
      <c r="E142" s="158">
        <f t="shared" si="58"/>
        <v>44256</v>
      </c>
      <c r="F142" s="158">
        <f t="shared" si="58"/>
        <v>44287</v>
      </c>
      <c r="G142" s="158">
        <f t="shared" si="58"/>
        <v>44317</v>
      </c>
      <c r="H142" s="158">
        <f t="shared" si="58"/>
        <v>44348</v>
      </c>
      <c r="I142" s="158">
        <f t="shared" si="58"/>
        <v>44378</v>
      </c>
      <c r="J142" s="158">
        <f t="shared" si="58"/>
        <v>44409</v>
      </c>
      <c r="K142" s="158">
        <f t="shared" si="58"/>
        <v>44440</v>
      </c>
      <c r="L142" s="158">
        <f t="shared" si="58"/>
        <v>44470</v>
      </c>
      <c r="M142" s="158">
        <f t="shared" si="58"/>
        <v>44501</v>
      </c>
      <c r="N142" s="158">
        <f t="shared" si="58"/>
        <v>44531</v>
      </c>
      <c r="O142" s="158">
        <f t="shared" si="58"/>
        <v>44562</v>
      </c>
      <c r="P142" s="158">
        <f t="shared" si="58"/>
        <v>44593</v>
      </c>
      <c r="Q142" s="158">
        <f t="shared" si="58"/>
        <v>44621</v>
      </c>
      <c r="R142" s="158">
        <f t="shared" si="58"/>
        <v>44652</v>
      </c>
      <c r="S142" s="158">
        <f t="shared" si="58"/>
        <v>44682</v>
      </c>
      <c r="T142" s="158">
        <f t="shared" si="58"/>
        <v>44713</v>
      </c>
      <c r="U142" s="158">
        <f t="shared" si="58"/>
        <v>44743</v>
      </c>
      <c r="V142" s="158">
        <f t="shared" si="58"/>
        <v>44774</v>
      </c>
      <c r="W142" s="158">
        <f t="shared" si="58"/>
        <v>44805</v>
      </c>
      <c r="X142" s="158">
        <f t="shared" si="58"/>
        <v>44835</v>
      </c>
      <c r="Y142" s="158">
        <f t="shared" si="58"/>
        <v>44866</v>
      </c>
      <c r="Z142" s="158">
        <f t="shared" si="58"/>
        <v>44896</v>
      </c>
      <c r="AA142" s="158">
        <f t="shared" si="58"/>
        <v>44927</v>
      </c>
    </row>
    <row r="143" spans="1:27" hidden="1" x14ac:dyDescent="0.3">
      <c r="A143" s="789"/>
      <c r="B143" s="266" t="s">
        <v>20</v>
      </c>
      <c r="C143" s="26">
        <f>IF(C23=0,0,((C5*0.5)-C41)*C78*C110*C$2)</f>
        <v>0</v>
      </c>
      <c r="D143" s="26">
        <f>IF(D23=0,0,((D5*0.5)+C23-D41)*D78*D110*D$2)</f>
        <v>0</v>
      </c>
      <c r="E143" s="26">
        <f t="shared" ref="E143:AA143" si="59">IF(E23=0,0,((E5*0.5)+D23-E41)*E78*E110*E$2)</f>
        <v>0</v>
      </c>
      <c r="F143" s="26">
        <f t="shared" si="59"/>
        <v>0</v>
      </c>
      <c r="G143" s="26">
        <f t="shared" si="59"/>
        <v>0</v>
      </c>
      <c r="H143" s="26">
        <f t="shared" si="59"/>
        <v>0</v>
      </c>
      <c r="I143" s="26">
        <f t="shared" si="59"/>
        <v>0</v>
      </c>
      <c r="J143" s="26">
        <f t="shared" si="59"/>
        <v>0</v>
      </c>
      <c r="K143" s="26">
        <f t="shared" si="59"/>
        <v>0</v>
      </c>
      <c r="L143" s="26">
        <f t="shared" si="59"/>
        <v>0</v>
      </c>
      <c r="M143" s="26">
        <f t="shared" si="59"/>
        <v>0</v>
      </c>
      <c r="N143" s="26">
        <f t="shared" si="59"/>
        <v>0</v>
      </c>
      <c r="O143" s="26">
        <f t="shared" si="59"/>
        <v>0</v>
      </c>
      <c r="P143" s="26">
        <f t="shared" si="59"/>
        <v>0</v>
      </c>
      <c r="Q143" s="26">
        <f t="shared" si="59"/>
        <v>0</v>
      </c>
      <c r="R143" s="26">
        <f t="shared" si="59"/>
        <v>0</v>
      </c>
      <c r="S143" s="26">
        <f t="shared" si="59"/>
        <v>0</v>
      </c>
      <c r="T143" s="26">
        <f t="shared" si="59"/>
        <v>0</v>
      </c>
      <c r="U143" s="26">
        <f t="shared" si="59"/>
        <v>0</v>
      </c>
      <c r="V143" s="26">
        <f t="shared" si="59"/>
        <v>0</v>
      </c>
      <c r="W143" s="26">
        <f t="shared" si="59"/>
        <v>0</v>
      </c>
      <c r="X143" s="26">
        <f t="shared" si="59"/>
        <v>0</v>
      </c>
      <c r="Y143" s="26">
        <f t="shared" si="59"/>
        <v>0</v>
      </c>
      <c r="Z143" s="26">
        <f t="shared" si="59"/>
        <v>0</v>
      </c>
      <c r="AA143" s="26">
        <f t="shared" si="59"/>
        <v>0</v>
      </c>
    </row>
    <row r="144" spans="1:27" hidden="1" x14ac:dyDescent="0.3">
      <c r="A144" s="789"/>
      <c r="B144" s="266" t="s">
        <v>0</v>
      </c>
      <c r="C144" s="26">
        <f t="shared" ref="C144:C155" si="60">IF(C24=0,0,((C6*0.5)-C42)*C79*C111*C$2)</f>
        <v>0</v>
      </c>
      <c r="D144" s="26">
        <f t="shared" ref="D144:D155" si="61">IF(D24=0,0,((D6*0.5)+C24-D42)*D79*D111*D$2)</f>
        <v>0</v>
      </c>
      <c r="E144" s="26">
        <f t="shared" ref="E144:AA144" si="62">IF(E24=0,0,((E6*0.5)+D24-E42)*E79*E111*E$2)</f>
        <v>0</v>
      </c>
      <c r="F144" s="26">
        <f t="shared" si="62"/>
        <v>0</v>
      </c>
      <c r="G144" s="26">
        <f t="shared" si="62"/>
        <v>0</v>
      </c>
      <c r="H144" s="26">
        <f t="shared" si="62"/>
        <v>0</v>
      </c>
      <c r="I144" s="26">
        <f t="shared" si="62"/>
        <v>0</v>
      </c>
      <c r="J144" s="26">
        <f t="shared" si="62"/>
        <v>0</v>
      </c>
      <c r="K144" s="26">
        <f t="shared" si="62"/>
        <v>0</v>
      </c>
      <c r="L144" s="26">
        <f t="shared" si="62"/>
        <v>0</v>
      </c>
      <c r="M144" s="26">
        <f t="shared" si="62"/>
        <v>0</v>
      </c>
      <c r="N144" s="26">
        <f t="shared" si="62"/>
        <v>0</v>
      </c>
      <c r="O144" s="26">
        <f t="shared" si="62"/>
        <v>0</v>
      </c>
      <c r="P144" s="26">
        <f t="shared" si="62"/>
        <v>0</v>
      </c>
      <c r="Q144" s="26">
        <f t="shared" si="62"/>
        <v>0</v>
      </c>
      <c r="R144" s="26">
        <f t="shared" si="62"/>
        <v>0</v>
      </c>
      <c r="S144" s="26">
        <f t="shared" si="62"/>
        <v>0</v>
      </c>
      <c r="T144" s="26">
        <f t="shared" si="62"/>
        <v>0</v>
      </c>
      <c r="U144" s="26">
        <f t="shared" si="62"/>
        <v>0</v>
      </c>
      <c r="V144" s="26">
        <f t="shared" si="62"/>
        <v>0</v>
      </c>
      <c r="W144" s="26">
        <f t="shared" si="62"/>
        <v>0</v>
      </c>
      <c r="X144" s="26">
        <f t="shared" si="62"/>
        <v>0</v>
      </c>
      <c r="Y144" s="26">
        <f t="shared" si="62"/>
        <v>0</v>
      </c>
      <c r="Z144" s="26">
        <f t="shared" si="62"/>
        <v>0</v>
      </c>
      <c r="AA144" s="26">
        <f t="shared" si="62"/>
        <v>0</v>
      </c>
    </row>
    <row r="145" spans="1:27" hidden="1" x14ac:dyDescent="0.3">
      <c r="A145" s="789"/>
      <c r="B145" s="266" t="s">
        <v>21</v>
      </c>
      <c r="C145" s="26">
        <f t="shared" si="60"/>
        <v>0</v>
      </c>
      <c r="D145" s="26">
        <f t="shared" si="61"/>
        <v>0</v>
      </c>
      <c r="E145" s="26">
        <f t="shared" ref="E145:AA145" si="63">IF(E25=0,0,((E7*0.5)+D25-E43)*E80*E112*E$2)</f>
        <v>0</v>
      </c>
      <c r="F145" s="26">
        <f t="shared" si="63"/>
        <v>0</v>
      </c>
      <c r="G145" s="26">
        <f t="shared" si="63"/>
        <v>0</v>
      </c>
      <c r="H145" s="26">
        <f t="shared" si="63"/>
        <v>0</v>
      </c>
      <c r="I145" s="26">
        <f t="shared" si="63"/>
        <v>0</v>
      </c>
      <c r="J145" s="26">
        <f t="shared" si="63"/>
        <v>0</v>
      </c>
      <c r="K145" s="26">
        <f t="shared" si="63"/>
        <v>0</v>
      </c>
      <c r="L145" s="26">
        <f t="shared" si="63"/>
        <v>0</v>
      </c>
      <c r="M145" s="26">
        <f t="shared" si="63"/>
        <v>0</v>
      </c>
      <c r="N145" s="26">
        <f t="shared" si="63"/>
        <v>0</v>
      </c>
      <c r="O145" s="26">
        <f t="shared" si="63"/>
        <v>0</v>
      </c>
      <c r="P145" s="26">
        <f t="shared" si="63"/>
        <v>0</v>
      </c>
      <c r="Q145" s="26">
        <f t="shared" si="63"/>
        <v>0</v>
      </c>
      <c r="R145" s="26">
        <f t="shared" si="63"/>
        <v>0</v>
      </c>
      <c r="S145" s="26">
        <f t="shared" si="63"/>
        <v>0</v>
      </c>
      <c r="T145" s="26">
        <f t="shared" si="63"/>
        <v>0</v>
      </c>
      <c r="U145" s="26">
        <f t="shared" si="63"/>
        <v>0</v>
      </c>
      <c r="V145" s="26">
        <f t="shared" si="63"/>
        <v>0</v>
      </c>
      <c r="W145" s="26">
        <f t="shared" si="63"/>
        <v>0</v>
      </c>
      <c r="X145" s="26">
        <f t="shared" si="63"/>
        <v>0</v>
      </c>
      <c r="Y145" s="26">
        <f t="shared" si="63"/>
        <v>0</v>
      </c>
      <c r="Z145" s="26">
        <f t="shared" si="63"/>
        <v>0</v>
      </c>
      <c r="AA145" s="26">
        <f t="shared" si="63"/>
        <v>0</v>
      </c>
    </row>
    <row r="146" spans="1:27" hidden="1" x14ac:dyDescent="0.3">
      <c r="A146" s="789"/>
      <c r="B146" s="266" t="s">
        <v>1</v>
      </c>
      <c r="C146" s="26">
        <f t="shared" si="60"/>
        <v>0</v>
      </c>
      <c r="D146" s="26">
        <f t="shared" si="61"/>
        <v>0</v>
      </c>
      <c r="E146" s="26">
        <f t="shared" ref="E146:AA146" si="64">IF(E26=0,0,((E8*0.5)+D26-E44)*E81*E113*E$2)</f>
        <v>0</v>
      </c>
      <c r="F146" s="26">
        <f t="shared" si="64"/>
        <v>0</v>
      </c>
      <c r="G146" s="26">
        <f t="shared" si="64"/>
        <v>0</v>
      </c>
      <c r="H146" s="26">
        <f t="shared" si="64"/>
        <v>0</v>
      </c>
      <c r="I146" s="26">
        <f t="shared" si="64"/>
        <v>0</v>
      </c>
      <c r="J146" s="26">
        <f t="shared" si="64"/>
        <v>0</v>
      </c>
      <c r="K146" s="26">
        <f t="shared" si="64"/>
        <v>0</v>
      </c>
      <c r="L146" s="26">
        <f t="shared" si="64"/>
        <v>0</v>
      </c>
      <c r="M146" s="26">
        <f t="shared" si="64"/>
        <v>0</v>
      </c>
      <c r="N146" s="26">
        <f t="shared" si="64"/>
        <v>0</v>
      </c>
      <c r="O146" s="26">
        <f t="shared" si="64"/>
        <v>0</v>
      </c>
      <c r="P146" s="26">
        <f t="shared" si="64"/>
        <v>0</v>
      </c>
      <c r="Q146" s="26">
        <f t="shared" si="64"/>
        <v>0</v>
      </c>
      <c r="R146" s="26">
        <f t="shared" si="64"/>
        <v>0</v>
      </c>
      <c r="S146" s="26">
        <f t="shared" si="64"/>
        <v>0</v>
      </c>
      <c r="T146" s="26">
        <f t="shared" si="64"/>
        <v>0</v>
      </c>
      <c r="U146" s="26">
        <f t="shared" si="64"/>
        <v>0</v>
      </c>
      <c r="V146" s="26">
        <f t="shared" si="64"/>
        <v>0</v>
      </c>
      <c r="W146" s="26">
        <f t="shared" si="64"/>
        <v>0</v>
      </c>
      <c r="X146" s="26">
        <f t="shared" si="64"/>
        <v>0</v>
      </c>
      <c r="Y146" s="26">
        <f t="shared" si="64"/>
        <v>0</v>
      </c>
      <c r="Z146" s="26">
        <f t="shared" si="64"/>
        <v>0</v>
      </c>
      <c r="AA146" s="26">
        <f t="shared" si="64"/>
        <v>0</v>
      </c>
    </row>
    <row r="147" spans="1:27" hidden="1" x14ac:dyDescent="0.3">
      <c r="A147" s="789"/>
      <c r="B147" s="266" t="s">
        <v>22</v>
      </c>
      <c r="C147" s="26">
        <f t="shared" si="60"/>
        <v>0</v>
      </c>
      <c r="D147" s="26">
        <f t="shared" si="61"/>
        <v>0</v>
      </c>
      <c r="E147" s="26">
        <f t="shared" ref="E147:AA147" si="65">IF(E27=0,0,((E9*0.5)+D27-E45)*E82*E114*E$2)</f>
        <v>0</v>
      </c>
      <c r="F147" s="26">
        <f t="shared" si="65"/>
        <v>0</v>
      </c>
      <c r="G147" s="26">
        <f t="shared" si="65"/>
        <v>0</v>
      </c>
      <c r="H147" s="26">
        <f t="shared" si="65"/>
        <v>0</v>
      </c>
      <c r="I147" s="26">
        <f t="shared" si="65"/>
        <v>0</v>
      </c>
      <c r="J147" s="26">
        <f t="shared" si="65"/>
        <v>0</v>
      </c>
      <c r="K147" s="26">
        <f t="shared" si="65"/>
        <v>0</v>
      </c>
      <c r="L147" s="26">
        <f t="shared" si="65"/>
        <v>0</v>
      </c>
      <c r="M147" s="26">
        <f t="shared" si="65"/>
        <v>0</v>
      </c>
      <c r="N147" s="26">
        <f t="shared" si="65"/>
        <v>0</v>
      </c>
      <c r="O147" s="26">
        <f t="shared" si="65"/>
        <v>0</v>
      </c>
      <c r="P147" s="26">
        <f t="shared" si="65"/>
        <v>0</v>
      </c>
      <c r="Q147" s="26">
        <f t="shared" si="65"/>
        <v>0</v>
      </c>
      <c r="R147" s="26">
        <f t="shared" si="65"/>
        <v>0</v>
      </c>
      <c r="S147" s="26">
        <f t="shared" si="65"/>
        <v>0</v>
      </c>
      <c r="T147" s="26">
        <f t="shared" si="65"/>
        <v>0</v>
      </c>
      <c r="U147" s="26">
        <f t="shared" si="65"/>
        <v>0</v>
      </c>
      <c r="V147" s="26">
        <f t="shared" si="65"/>
        <v>0</v>
      </c>
      <c r="W147" s="26">
        <f t="shared" si="65"/>
        <v>0</v>
      </c>
      <c r="X147" s="26">
        <f t="shared" si="65"/>
        <v>0</v>
      </c>
      <c r="Y147" s="26">
        <f t="shared" si="65"/>
        <v>0</v>
      </c>
      <c r="Z147" s="26">
        <f t="shared" si="65"/>
        <v>0</v>
      </c>
      <c r="AA147" s="26">
        <f t="shared" si="65"/>
        <v>0</v>
      </c>
    </row>
    <row r="148" spans="1:27" hidden="1" x14ac:dyDescent="0.3">
      <c r="A148" s="789"/>
      <c r="B148" s="267" t="s">
        <v>9</v>
      </c>
      <c r="C148" s="26">
        <f t="shared" si="60"/>
        <v>0</v>
      </c>
      <c r="D148" s="26">
        <f t="shared" si="61"/>
        <v>0</v>
      </c>
      <c r="E148" s="26">
        <f t="shared" ref="E148:AA148" si="66">IF(E28=0,0,((E10*0.5)+D28-E46)*E83*E115*E$2)</f>
        <v>0</v>
      </c>
      <c r="F148" s="26">
        <f t="shared" si="66"/>
        <v>0</v>
      </c>
      <c r="G148" s="26">
        <f t="shared" si="66"/>
        <v>0</v>
      </c>
      <c r="H148" s="26">
        <f t="shared" si="66"/>
        <v>0</v>
      </c>
      <c r="I148" s="26">
        <f t="shared" si="66"/>
        <v>0</v>
      </c>
      <c r="J148" s="26">
        <f t="shared" si="66"/>
        <v>0</v>
      </c>
      <c r="K148" s="26">
        <f t="shared" si="66"/>
        <v>0</v>
      </c>
      <c r="L148" s="26">
        <f t="shared" si="66"/>
        <v>0</v>
      </c>
      <c r="M148" s="26">
        <f t="shared" si="66"/>
        <v>0</v>
      </c>
      <c r="N148" s="26">
        <f t="shared" si="66"/>
        <v>0</v>
      </c>
      <c r="O148" s="26">
        <f t="shared" si="66"/>
        <v>0</v>
      </c>
      <c r="P148" s="26">
        <f t="shared" si="66"/>
        <v>0</v>
      </c>
      <c r="Q148" s="26">
        <f t="shared" si="66"/>
        <v>0</v>
      </c>
      <c r="R148" s="26">
        <f t="shared" si="66"/>
        <v>0</v>
      </c>
      <c r="S148" s="26">
        <f t="shared" si="66"/>
        <v>0</v>
      </c>
      <c r="T148" s="26">
        <f t="shared" si="66"/>
        <v>0</v>
      </c>
      <c r="U148" s="26">
        <f t="shared" si="66"/>
        <v>0</v>
      </c>
      <c r="V148" s="26">
        <f t="shared" si="66"/>
        <v>0</v>
      </c>
      <c r="W148" s="26">
        <f t="shared" si="66"/>
        <v>0</v>
      </c>
      <c r="X148" s="26">
        <f t="shared" si="66"/>
        <v>0</v>
      </c>
      <c r="Y148" s="26">
        <f t="shared" si="66"/>
        <v>0</v>
      </c>
      <c r="Z148" s="26">
        <f t="shared" si="66"/>
        <v>0</v>
      </c>
      <c r="AA148" s="26">
        <f t="shared" si="66"/>
        <v>0</v>
      </c>
    </row>
    <row r="149" spans="1:27" hidden="1" x14ac:dyDescent="0.3">
      <c r="A149" s="789"/>
      <c r="B149" s="267" t="s">
        <v>3</v>
      </c>
      <c r="C149" s="26">
        <f t="shared" si="60"/>
        <v>0</v>
      </c>
      <c r="D149" s="26">
        <f t="shared" si="61"/>
        <v>0</v>
      </c>
      <c r="E149" s="26">
        <f t="shared" ref="E149:AA149" si="67">IF(E29=0,0,((E11*0.5)+D29-E47)*E84*E116*E$2)</f>
        <v>0</v>
      </c>
      <c r="F149" s="26">
        <f t="shared" si="67"/>
        <v>0</v>
      </c>
      <c r="G149" s="26">
        <f t="shared" si="67"/>
        <v>0</v>
      </c>
      <c r="H149" s="26">
        <f t="shared" si="67"/>
        <v>0</v>
      </c>
      <c r="I149" s="26">
        <f t="shared" si="67"/>
        <v>0</v>
      </c>
      <c r="J149" s="26">
        <f t="shared" si="67"/>
        <v>0</v>
      </c>
      <c r="K149" s="26">
        <f t="shared" si="67"/>
        <v>0</v>
      </c>
      <c r="L149" s="26">
        <f t="shared" si="67"/>
        <v>0</v>
      </c>
      <c r="M149" s="26">
        <f t="shared" si="67"/>
        <v>0</v>
      </c>
      <c r="N149" s="26">
        <f t="shared" si="67"/>
        <v>0</v>
      </c>
      <c r="O149" s="26">
        <f t="shared" si="67"/>
        <v>0</v>
      </c>
      <c r="P149" s="26">
        <f t="shared" si="67"/>
        <v>0</v>
      </c>
      <c r="Q149" s="26">
        <f t="shared" si="67"/>
        <v>0</v>
      </c>
      <c r="R149" s="26">
        <f t="shared" si="67"/>
        <v>0</v>
      </c>
      <c r="S149" s="26">
        <f t="shared" si="67"/>
        <v>0</v>
      </c>
      <c r="T149" s="26">
        <f t="shared" si="67"/>
        <v>0</v>
      </c>
      <c r="U149" s="26">
        <f t="shared" si="67"/>
        <v>0</v>
      </c>
      <c r="V149" s="26">
        <f t="shared" si="67"/>
        <v>0</v>
      </c>
      <c r="W149" s="26">
        <f t="shared" si="67"/>
        <v>0</v>
      </c>
      <c r="X149" s="26">
        <f t="shared" si="67"/>
        <v>0</v>
      </c>
      <c r="Y149" s="26">
        <f t="shared" si="67"/>
        <v>0</v>
      </c>
      <c r="Z149" s="26">
        <f t="shared" si="67"/>
        <v>0</v>
      </c>
      <c r="AA149" s="26">
        <f t="shared" si="67"/>
        <v>0</v>
      </c>
    </row>
    <row r="150" spans="1:27" ht="15.75" hidden="1" customHeight="1" x14ac:dyDescent="0.3">
      <c r="A150" s="789"/>
      <c r="B150" s="267" t="s">
        <v>4</v>
      </c>
      <c r="C150" s="26">
        <f t="shared" si="60"/>
        <v>0</v>
      </c>
      <c r="D150" s="26">
        <f t="shared" si="61"/>
        <v>0</v>
      </c>
      <c r="E150" s="111">
        <f t="shared" ref="E150:AA150" si="68">IF(E30=0,0,((E12*0.5)+D30-E48)*E85*E117*E$2)</f>
        <v>0</v>
      </c>
      <c r="F150" s="26">
        <f t="shared" si="68"/>
        <v>0</v>
      </c>
      <c r="G150" s="26">
        <f t="shared" si="68"/>
        <v>0</v>
      </c>
      <c r="H150" s="26">
        <f t="shared" si="68"/>
        <v>0</v>
      </c>
      <c r="I150" s="26">
        <f t="shared" si="68"/>
        <v>0</v>
      </c>
      <c r="J150" s="26">
        <f t="shared" si="68"/>
        <v>0</v>
      </c>
      <c r="K150" s="26">
        <f t="shared" si="68"/>
        <v>0</v>
      </c>
      <c r="L150" s="26">
        <f t="shared" si="68"/>
        <v>0</v>
      </c>
      <c r="M150" s="26">
        <f t="shared" si="68"/>
        <v>0</v>
      </c>
      <c r="N150" s="26">
        <f t="shared" si="68"/>
        <v>0</v>
      </c>
      <c r="O150" s="26">
        <f t="shared" si="68"/>
        <v>0</v>
      </c>
      <c r="P150" s="26">
        <f t="shared" si="68"/>
        <v>0</v>
      </c>
      <c r="Q150" s="26">
        <f t="shared" si="68"/>
        <v>0</v>
      </c>
      <c r="R150" s="26">
        <f t="shared" si="68"/>
        <v>0</v>
      </c>
      <c r="S150" s="26">
        <f t="shared" si="68"/>
        <v>0</v>
      </c>
      <c r="T150" s="26">
        <f t="shared" si="68"/>
        <v>0</v>
      </c>
      <c r="U150" s="26">
        <f t="shared" si="68"/>
        <v>0</v>
      </c>
      <c r="V150" s="26">
        <f t="shared" si="68"/>
        <v>0</v>
      </c>
      <c r="W150" s="26">
        <f t="shared" si="68"/>
        <v>0</v>
      </c>
      <c r="X150" s="26">
        <f t="shared" si="68"/>
        <v>0</v>
      </c>
      <c r="Y150" s="26">
        <f t="shared" si="68"/>
        <v>0</v>
      </c>
      <c r="Z150" s="26">
        <f t="shared" si="68"/>
        <v>0</v>
      </c>
      <c r="AA150" s="26">
        <f t="shared" si="68"/>
        <v>0</v>
      </c>
    </row>
    <row r="151" spans="1:27" hidden="1" x14ac:dyDescent="0.3">
      <c r="A151" s="789"/>
      <c r="B151" s="267" t="s">
        <v>5</v>
      </c>
      <c r="C151" s="26">
        <f t="shared" si="60"/>
        <v>0</v>
      </c>
      <c r="D151" s="26">
        <f t="shared" si="61"/>
        <v>0</v>
      </c>
      <c r="E151" s="26">
        <f t="shared" ref="E151:AA151" si="69">IF(E31=0,0,((E13*0.5)+D31-E49)*E86*E118*E$2)</f>
        <v>0</v>
      </c>
      <c r="F151" s="26">
        <f t="shared" si="69"/>
        <v>0</v>
      </c>
      <c r="G151" s="26">
        <f t="shared" si="69"/>
        <v>0</v>
      </c>
      <c r="H151" s="26">
        <f t="shared" si="69"/>
        <v>0</v>
      </c>
      <c r="I151" s="26">
        <f t="shared" si="69"/>
        <v>0</v>
      </c>
      <c r="J151" s="26">
        <f t="shared" si="69"/>
        <v>0</v>
      </c>
      <c r="K151" s="26">
        <f t="shared" si="69"/>
        <v>0</v>
      </c>
      <c r="L151" s="26">
        <f t="shared" si="69"/>
        <v>0</v>
      </c>
      <c r="M151" s="26">
        <f t="shared" si="69"/>
        <v>0</v>
      </c>
      <c r="N151" s="26">
        <f t="shared" si="69"/>
        <v>0</v>
      </c>
      <c r="O151" s="26">
        <f t="shared" si="69"/>
        <v>0</v>
      </c>
      <c r="P151" s="26">
        <f t="shared" si="69"/>
        <v>0</v>
      </c>
      <c r="Q151" s="26">
        <f t="shared" si="69"/>
        <v>0</v>
      </c>
      <c r="R151" s="26">
        <f t="shared" si="69"/>
        <v>0</v>
      </c>
      <c r="S151" s="26">
        <f t="shared" si="69"/>
        <v>0</v>
      </c>
      <c r="T151" s="26">
        <f t="shared" si="69"/>
        <v>0</v>
      </c>
      <c r="U151" s="26">
        <f t="shared" si="69"/>
        <v>0</v>
      </c>
      <c r="V151" s="26">
        <f t="shared" si="69"/>
        <v>0</v>
      </c>
      <c r="W151" s="26">
        <f t="shared" si="69"/>
        <v>0</v>
      </c>
      <c r="X151" s="26">
        <f t="shared" si="69"/>
        <v>0</v>
      </c>
      <c r="Y151" s="26">
        <f t="shared" si="69"/>
        <v>0</v>
      </c>
      <c r="Z151" s="26">
        <f t="shared" si="69"/>
        <v>0</v>
      </c>
      <c r="AA151" s="26">
        <f t="shared" si="69"/>
        <v>0</v>
      </c>
    </row>
    <row r="152" spans="1:27" hidden="1" x14ac:dyDescent="0.3">
      <c r="A152" s="789"/>
      <c r="B152" s="267" t="s">
        <v>23</v>
      </c>
      <c r="C152" s="26">
        <f t="shared" si="60"/>
        <v>0</v>
      </c>
      <c r="D152" s="26">
        <f t="shared" si="61"/>
        <v>0</v>
      </c>
      <c r="E152" s="26">
        <f t="shared" ref="E152:AA152" si="70">IF(E32=0,0,((E14*0.5)+D32-E50)*E87*E119*E$2)</f>
        <v>0</v>
      </c>
      <c r="F152" s="26">
        <f t="shared" si="70"/>
        <v>0</v>
      </c>
      <c r="G152" s="26">
        <f t="shared" si="70"/>
        <v>0</v>
      </c>
      <c r="H152" s="26">
        <f t="shared" si="70"/>
        <v>0</v>
      </c>
      <c r="I152" s="26">
        <f t="shared" si="70"/>
        <v>0</v>
      </c>
      <c r="J152" s="26">
        <f t="shared" si="70"/>
        <v>0</v>
      </c>
      <c r="K152" s="26">
        <f t="shared" si="70"/>
        <v>0</v>
      </c>
      <c r="L152" s="26">
        <f t="shared" si="70"/>
        <v>0</v>
      </c>
      <c r="M152" s="26">
        <f t="shared" si="70"/>
        <v>0</v>
      </c>
      <c r="N152" s="26">
        <f t="shared" si="70"/>
        <v>0</v>
      </c>
      <c r="O152" s="26">
        <f t="shared" si="70"/>
        <v>0</v>
      </c>
      <c r="P152" s="26">
        <f t="shared" si="70"/>
        <v>0</v>
      </c>
      <c r="Q152" s="26">
        <f t="shared" si="70"/>
        <v>0</v>
      </c>
      <c r="R152" s="26">
        <f t="shared" si="70"/>
        <v>0</v>
      </c>
      <c r="S152" s="26">
        <f t="shared" si="70"/>
        <v>0</v>
      </c>
      <c r="T152" s="26">
        <f t="shared" si="70"/>
        <v>0</v>
      </c>
      <c r="U152" s="26">
        <f t="shared" si="70"/>
        <v>0</v>
      </c>
      <c r="V152" s="26">
        <f t="shared" si="70"/>
        <v>0</v>
      </c>
      <c r="W152" s="26">
        <f t="shared" si="70"/>
        <v>0</v>
      </c>
      <c r="X152" s="26">
        <f t="shared" si="70"/>
        <v>0</v>
      </c>
      <c r="Y152" s="26">
        <f t="shared" si="70"/>
        <v>0</v>
      </c>
      <c r="Z152" s="26">
        <f t="shared" si="70"/>
        <v>0</v>
      </c>
      <c r="AA152" s="26">
        <f t="shared" si="70"/>
        <v>0</v>
      </c>
    </row>
    <row r="153" spans="1:27" hidden="1" x14ac:dyDescent="0.3">
      <c r="A153" s="789"/>
      <c r="B153" s="267" t="s">
        <v>24</v>
      </c>
      <c r="C153" s="26">
        <f t="shared" si="60"/>
        <v>0</v>
      </c>
      <c r="D153" s="26">
        <f t="shared" si="61"/>
        <v>0</v>
      </c>
      <c r="E153" s="26">
        <f t="shared" ref="E153:AA153" si="71">IF(E33=0,0,((E15*0.5)+D33-E51)*E88*E120*E$2)</f>
        <v>0</v>
      </c>
      <c r="F153" s="26">
        <f t="shared" si="71"/>
        <v>0</v>
      </c>
      <c r="G153" s="26">
        <f t="shared" si="71"/>
        <v>0</v>
      </c>
      <c r="H153" s="26">
        <f t="shared" si="71"/>
        <v>0</v>
      </c>
      <c r="I153" s="26">
        <f t="shared" si="71"/>
        <v>0</v>
      </c>
      <c r="J153" s="26">
        <f t="shared" si="71"/>
        <v>0</v>
      </c>
      <c r="K153" s="26">
        <f t="shared" si="71"/>
        <v>0</v>
      </c>
      <c r="L153" s="26">
        <f t="shared" si="71"/>
        <v>0</v>
      </c>
      <c r="M153" s="26">
        <f t="shared" si="71"/>
        <v>0</v>
      </c>
      <c r="N153" s="26">
        <f t="shared" si="71"/>
        <v>0</v>
      </c>
      <c r="O153" s="26">
        <f t="shared" si="71"/>
        <v>0</v>
      </c>
      <c r="P153" s="26">
        <f t="shared" si="71"/>
        <v>0</v>
      </c>
      <c r="Q153" s="26">
        <f t="shared" si="71"/>
        <v>0</v>
      </c>
      <c r="R153" s="26">
        <f t="shared" si="71"/>
        <v>0</v>
      </c>
      <c r="S153" s="26">
        <f t="shared" si="71"/>
        <v>0</v>
      </c>
      <c r="T153" s="26">
        <f t="shared" si="71"/>
        <v>0</v>
      </c>
      <c r="U153" s="26">
        <f t="shared" si="71"/>
        <v>0</v>
      </c>
      <c r="V153" s="26">
        <f t="shared" si="71"/>
        <v>0</v>
      </c>
      <c r="W153" s="26">
        <f t="shared" si="71"/>
        <v>0</v>
      </c>
      <c r="X153" s="26">
        <f t="shared" si="71"/>
        <v>0</v>
      </c>
      <c r="Y153" s="26">
        <f t="shared" si="71"/>
        <v>0</v>
      </c>
      <c r="Z153" s="26">
        <f t="shared" si="71"/>
        <v>0</v>
      </c>
      <c r="AA153" s="26">
        <f t="shared" si="71"/>
        <v>0</v>
      </c>
    </row>
    <row r="154" spans="1:27" ht="15.75" hidden="1" customHeight="1" x14ac:dyDescent="0.3">
      <c r="A154" s="789"/>
      <c r="B154" s="267" t="s">
        <v>7</v>
      </c>
      <c r="C154" s="26">
        <f t="shared" si="60"/>
        <v>0</v>
      </c>
      <c r="D154" s="26">
        <f t="shared" si="61"/>
        <v>0</v>
      </c>
      <c r="E154" s="26">
        <f t="shared" ref="E154:AA154" si="72">IF(E34=0,0,((E16*0.5)+D34-E52)*E89*E121*E$2)</f>
        <v>0</v>
      </c>
      <c r="F154" s="26">
        <f t="shared" si="72"/>
        <v>0</v>
      </c>
      <c r="G154" s="26">
        <f t="shared" si="72"/>
        <v>0</v>
      </c>
      <c r="H154" s="26">
        <f t="shared" si="72"/>
        <v>0</v>
      </c>
      <c r="I154" s="26">
        <f t="shared" si="72"/>
        <v>0</v>
      </c>
      <c r="J154" s="26">
        <f t="shared" si="72"/>
        <v>0</v>
      </c>
      <c r="K154" s="26">
        <f t="shared" si="72"/>
        <v>0</v>
      </c>
      <c r="L154" s="26">
        <f t="shared" si="72"/>
        <v>0</v>
      </c>
      <c r="M154" s="26">
        <f t="shared" si="72"/>
        <v>0</v>
      </c>
      <c r="N154" s="26">
        <f t="shared" si="72"/>
        <v>0</v>
      </c>
      <c r="O154" s="26">
        <f t="shared" si="72"/>
        <v>0</v>
      </c>
      <c r="P154" s="26">
        <f t="shared" si="72"/>
        <v>0</v>
      </c>
      <c r="Q154" s="26">
        <f t="shared" si="72"/>
        <v>0</v>
      </c>
      <c r="R154" s="26">
        <f t="shared" si="72"/>
        <v>0</v>
      </c>
      <c r="S154" s="26">
        <f t="shared" si="72"/>
        <v>0</v>
      </c>
      <c r="T154" s="26">
        <f t="shared" si="72"/>
        <v>0</v>
      </c>
      <c r="U154" s="26">
        <f t="shared" si="72"/>
        <v>0</v>
      </c>
      <c r="V154" s="26">
        <f t="shared" si="72"/>
        <v>0</v>
      </c>
      <c r="W154" s="26">
        <f t="shared" si="72"/>
        <v>0</v>
      </c>
      <c r="X154" s="26">
        <f t="shared" si="72"/>
        <v>0</v>
      </c>
      <c r="Y154" s="26">
        <f t="shared" si="72"/>
        <v>0</v>
      </c>
      <c r="Z154" s="26">
        <f t="shared" si="72"/>
        <v>0</v>
      </c>
      <c r="AA154" s="26">
        <f t="shared" si="72"/>
        <v>0</v>
      </c>
    </row>
    <row r="155" spans="1:27" ht="15.75" hidden="1" customHeight="1" x14ac:dyDescent="0.3">
      <c r="A155" s="789"/>
      <c r="B155" s="267" t="s">
        <v>8</v>
      </c>
      <c r="C155" s="26">
        <f t="shared" si="60"/>
        <v>0</v>
      </c>
      <c r="D155" s="26">
        <f t="shared" si="61"/>
        <v>0</v>
      </c>
      <c r="E155" s="26">
        <f t="shared" ref="E155:AA155" si="73">IF(E35=0,0,((E17*0.5)+D35-E53)*E90*E122*E$2)</f>
        <v>0</v>
      </c>
      <c r="F155" s="26">
        <f t="shared" si="73"/>
        <v>0</v>
      </c>
      <c r="G155" s="26">
        <f t="shared" si="73"/>
        <v>0</v>
      </c>
      <c r="H155" s="26">
        <f t="shared" si="73"/>
        <v>0</v>
      </c>
      <c r="I155" s="26">
        <f t="shared" si="73"/>
        <v>0</v>
      </c>
      <c r="J155" s="26">
        <f t="shared" si="73"/>
        <v>0</v>
      </c>
      <c r="K155" s="26">
        <f t="shared" si="73"/>
        <v>0</v>
      </c>
      <c r="L155" s="26">
        <f t="shared" si="73"/>
        <v>0</v>
      </c>
      <c r="M155" s="26">
        <f t="shared" si="73"/>
        <v>0</v>
      </c>
      <c r="N155" s="26">
        <f t="shared" si="73"/>
        <v>0</v>
      </c>
      <c r="O155" s="26">
        <f t="shared" si="73"/>
        <v>0</v>
      </c>
      <c r="P155" s="26">
        <f t="shared" si="73"/>
        <v>0</v>
      </c>
      <c r="Q155" s="26">
        <f t="shared" si="73"/>
        <v>0</v>
      </c>
      <c r="R155" s="26">
        <f t="shared" si="73"/>
        <v>0</v>
      </c>
      <c r="S155" s="26">
        <f t="shared" si="73"/>
        <v>0</v>
      </c>
      <c r="T155" s="26">
        <f t="shared" si="73"/>
        <v>0</v>
      </c>
      <c r="U155" s="26">
        <f t="shared" si="73"/>
        <v>0</v>
      </c>
      <c r="V155" s="26">
        <f t="shared" si="73"/>
        <v>0</v>
      </c>
      <c r="W155" s="26">
        <f t="shared" si="73"/>
        <v>0</v>
      </c>
      <c r="X155" s="26">
        <f t="shared" si="73"/>
        <v>0</v>
      </c>
      <c r="Y155" s="26">
        <f t="shared" si="73"/>
        <v>0</v>
      </c>
      <c r="Z155" s="26">
        <f t="shared" si="73"/>
        <v>0</v>
      </c>
      <c r="AA155" s="26">
        <f t="shared" si="73"/>
        <v>0</v>
      </c>
    </row>
    <row r="156" spans="1:27" ht="15.75" hidden="1" customHeight="1" x14ac:dyDescent="0.3">
      <c r="A156" s="789"/>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hidden="1" customHeight="1" x14ac:dyDescent="0.3">
      <c r="A157" s="789"/>
      <c r="B157" s="262" t="s">
        <v>26</v>
      </c>
      <c r="C157" s="26">
        <f>SUM(C143:C156)</f>
        <v>0</v>
      </c>
      <c r="D157" s="26">
        <f>SUM(D143:D156)</f>
        <v>0</v>
      </c>
      <c r="E157" s="26">
        <f t="shared" ref="E157:AA157" si="74">SUM(E143:E156)</f>
        <v>0</v>
      </c>
      <c r="F157" s="26">
        <f t="shared" si="74"/>
        <v>0</v>
      </c>
      <c r="G157" s="26">
        <f t="shared" si="74"/>
        <v>0</v>
      </c>
      <c r="H157" s="26">
        <f t="shared" si="74"/>
        <v>0</v>
      </c>
      <c r="I157" s="26">
        <f t="shared" si="74"/>
        <v>0</v>
      </c>
      <c r="J157" s="26">
        <f t="shared" si="74"/>
        <v>0</v>
      </c>
      <c r="K157" s="26">
        <f t="shared" si="74"/>
        <v>0</v>
      </c>
      <c r="L157" s="26">
        <f t="shared" si="74"/>
        <v>0</v>
      </c>
      <c r="M157" s="26">
        <f t="shared" si="74"/>
        <v>0</v>
      </c>
      <c r="N157" s="26">
        <f t="shared" si="74"/>
        <v>0</v>
      </c>
      <c r="O157" s="26">
        <f t="shared" si="74"/>
        <v>0</v>
      </c>
      <c r="P157" s="26">
        <f t="shared" si="74"/>
        <v>0</v>
      </c>
      <c r="Q157" s="26">
        <f t="shared" si="74"/>
        <v>0</v>
      </c>
      <c r="R157" s="26">
        <f t="shared" si="74"/>
        <v>0</v>
      </c>
      <c r="S157" s="26">
        <f t="shared" si="74"/>
        <v>0</v>
      </c>
      <c r="T157" s="26">
        <f t="shared" si="74"/>
        <v>0</v>
      </c>
      <c r="U157" s="26">
        <f t="shared" si="74"/>
        <v>0</v>
      </c>
      <c r="V157" s="26">
        <f t="shared" si="74"/>
        <v>0</v>
      </c>
      <c r="W157" s="26">
        <f t="shared" si="74"/>
        <v>0</v>
      </c>
      <c r="X157" s="26">
        <f t="shared" si="74"/>
        <v>0</v>
      </c>
      <c r="Y157" s="26">
        <f t="shared" si="74"/>
        <v>0</v>
      </c>
      <c r="Z157" s="26">
        <f t="shared" si="74"/>
        <v>0</v>
      </c>
      <c r="AA157" s="26">
        <f t="shared" si="74"/>
        <v>0</v>
      </c>
    </row>
    <row r="158" spans="1:27" ht="16.5" hidden="1" customHeight="1" thickBot="1" x14ac:dyDescent="0.35">
      <c r="A158" s="790"/>
      <c r="B158" s="150" t="s">
        <v>27</v>
      </c>
      <c r="C158" s="27">
        <f>C157</f>
        <v>0</v>
      </c>
      <c r="D158" s="27">
        <f>C158+D157</f>
        <v>0</v>
      </c>
      <c r="E158" s="27">
        <f t="shared" ref="E158:AA158" si="75">D158+E157</f>
        <v>0</v>
      </c>
      <c r="F158" s="27">
        <f t="shared" si="75"/>
        <v>0</v>
      </c>
      <c r="G158" s="27">
        <f t="shared" si="75"/>
        <v>0</v>
      </c>
      <c r="H158" s="27">
        <f t="shared" si="75"/>
        <v>0</v>
      </c>
      <c r="I158" s="27">
        <f t="shared" si="75"/>
        <v>0</v>
      </c>
      <c r="J158" s="27">
        <f t="shared" si="75"/>
        <v>0</v>
      </c>
      <c r="K158" s="27">
        <f t="shared" si="75"/>
        <v>0</v>
      </c>
      <c r="L158" s="27">
        <f t="shared" si="75"/>
        <v>0</v>
      </c>
      <c r="M158" s="27">
        <f t="shared" si="75"/>
        <v>0</v>
      </c>
      <c r="N158" s="27">
        <f t="shared" si="75"/>
        <v>0</v>
      </c>
      <c r="O158" s="27">
        <f t="shared" si="75"/>
        <v>0</v>
      </c>
      <c r="P158" s="27">
        <f t="shared" si="75"/>
        <v>0</v>
      </c>
      <c r="Q158" s="27">
        <f t="shared" si="75"/>
        <v>0</v>
      </c>
      <c r="R158" s="27">
        <f t="shared" si="75"/>
        <v>0</v>
      </c>
      <c r="S158" s="27">
        <f t="shared" si="75"/>
        <v>0</v>
      </c>
      <c r="T158" s="27">
        <f t="shared" si="75"/>
        <v>0</v>
      </c>
      <c r="U158" s="27">
        <f t="shared" si="75"/>
        <v>0</v>
      </c>
      <c r="V158" s="27">
        <f t="shared" si="75"/>
        <v>0</v>
      </c>
      <c r="W158" s="27">
        <f t="shared" si="75"/>
        <v>0</v>
      </c>
      <c r="X158" s="27">
        <f t="shared" si="75"/>
        <v>0</v>
      </c>
      <c r="Y158" s="27">
        <f t="shared" si="75"/>
        <v>0</v>
      </c>
      <c r="Z158" s="27">
        <f t="shared" si="75"/>
        <v>0</v>
      </c>
      <c r="AA158" s="27">
        <f t="shared" si="75"/>
        <v>0</v>
      </c>
    </row>
    <row r="159" spans="1:27" hidden="1" x14ac:dyDescent="0.3">
      <c r="A159" s="107"/>
      <c r="B159" s="107"/>
      <c r="C159" s="110"/>
      <c r="D159" s="110"/>
      <c r="E159" s="110"/>
      <c r="F159" s="110"/>
      <c r="G159" s="110"/>
      <c r="H159" s="110"/>
      <c r="I159" s="110"/>
      <c r="J159" s="110"/>
      <c r="K159" s="110"/>
      <c r="L159" s="110"/>
      <c r="M159" s="110"/>
      <c r="N159" s="110"/>
    </row>
    <row r="160" spans="1:27" ht="15" hidden="1" thickBot="1" x14ac:dyDescent="0.35">
      <c r="A160" s="107"/>
      <c r="B160" s="107"/>
      <c r="C160" s="110"/>
      <c r="D160" s="110"/>
      <c r="E160" s="110"/>
      <c r="F160" s="110"/>
      <c r="G160" s="110"/>
      <c r="H160" s="110"/>
      <c r="I160" s="110"/>
      <c r="J160" s="110"/>
      <c r="K160" s="110"/>
      <c r="L160" s="110"/>
      <c r="M160" s="110"/>
      <c r="N160" s="110"/>
    </row>
    <row r="161" spans="1:27" ht="16.2" hidden="1" thickBot="1" x14ac:dyDescent="0.35">
      <c r="A161" s="788" t="s">
        <v>133</v>
      </c>
      <c r="B161" s="293" t="s">
        <v>129</v>
      </c>
      <c r="C161" s="158">
        <f>C$4</f>
        <v>44197</v>
      </c>
      <c r="D161" s="158">
        <f t="shared" ref="D161:AA161" si="76">D$4</f>
        <v>44228</v>
      </c>
      <c r="E161" s="158">
        <f t="shared" si="76"/>
        <v>44256</v>
      </c>
      <c r="F161" s="158">
        <f t="shared" si="76"/>
        <v>44287</v>
      </c>
      <c r="G161" s="158">
        <f t="shared" si="76"/>
        <v>44317</v>
      </c>
      <c r="H161" s="158">
        <f t="shared" si="76"/>
        <v>44348</v>
      </c>
      <c r="I161" s="158">
        <f t="shared" si="76"/>
        <v>44378</v>
      </c>
      <c r="J161" s="158">
        <f t="shared" si="76"/>
        <v>44409</v>
      </c>
      <c r="K161" s="158">
        <f t="shared" si="76"/>
        <v>44440</v>
      </c>
      <c r="L161" s="158">
        <f t="shared" si="76"/>
        <v>44470</v>
      </c>
      <c r="M161" s="158">
        <f t="shared" si="76"/>
        <v>44501</v>
      </c>
      <c r="N161" s="158">
        <f t="shared" si="76"/>
        <v>44531</v>
      </c>
      <c r="O161" s="158">
        <f t="shared" si="76"/>
        <v>44562</v>
      </c>
      <c r="P161" s="158">
        <f t="shared" si="76"/>
        <v>44593</v>
      </c>
      <c r="Q161" s="158">
        <f t="shared" si="76"/>
        <v>44621</v>
      </c>
      <c r="R161" s="158">
        <f t="shared" si="76"/>
        <v>44652</v>
      </c>
      <c r="S161" s="158">
        <f t="shared" si="76"/>
        <v>44682</v>
      </c>
      <c r="T161" s="158">
        <f t="shared" si="76"/>
        <v>44713</v>
      </c>
      <c r="U161" s="158">
        <f t="shared" si="76"/>
        <v>44743</v>
      </c>
      <c r="V161" s="158">
        <f t="shared" si="76"/>
        <v>44774</v>
      </c>
      <c r="W161" s="158">
        <f t="shared" si="76"/>
        <v>44805</v>
      </c>
      <c r="X161" s="158">
        <f t="shared" si="76"/>
        <v>44835</v>
      </c>
      <c r="Y161" s="158">
        <f t="shared" si="76"/>
        <v>44866</v>
      </c>
      <c r="Z161" s="158">
        <f t="shared" si="76"/>
        <v>44896</v>
      </c>
      <c r="AA161" s="158">
        <f t="shared" si="76"/>
        <v>44927</v>
      </c>
    </row>
    <row r="162" spans="1:27" hidden="1" x14ac:dyDescent="0.3">
      <c r="A162" s="789"/>
      <c r="B162" s="266" t="s">
        <v>20</v>
      </c>
      <c r="C162" s="26">
        <f>IF(C23=0,0,((C5*0.5)-C41)*C78*C127*C$2)</f>
        <v>0</v>
      </c>
      <c r="D162" s="26">
        <f>IF(D23=0,0,((D5*0.5)+C23-D41)*D78*D127*D$2)</f>
        <v>0</v>
      </c>
      <c r="E162" s="26">
        <f t="shared" ref="E162:AA162" si="77">IF(E23=0,0,((E5*0.5)+D23-E41)*E78*E127*E$2)</f>
        <v>0</v>
      </c>
      <c r="F162" s="26">
        <f t="shared" si="77"/>
        <v>0</v>
      </c>
      <c r="G162" s="26">
        <f t="shared" si="77"/>
        <v>0</v>
      </c>
      <c r="H162" s="26">
        <f t="shared" si="77"/>
        <v>0</v>
      </c>
      <c r="I162" s="26">
        <f t="shared" si="77"/>
        <v>0</v>
      </c>
      <c r="J162" s="26">
        <f t="shared" si="77"/>
        <v>0</v>
      </c>
      <c r="K162" s="26">
        <f t="shared" si="77"/>
        <v>0</v>
      </c>
      <c r="L162" s="26">
        <f t="shared" si="77"/>
        <v>0</v>
      </c>
      <c r="M162" s="26">
        <f t="shared" si="77"/>
        <v>0</v>
      </c>
      <c r="N162" s="26">
        <f t="shared" si="77"/>
        <v>0</v>
      </c>
      <c r="O162" s="26">
        <f t="shared" si="77"/>
        <v>0</v>
      </c>
      <c r="P162" s="26">
        <f t="shared" si="77"/>
        <v>0</v>
      </c>
      <c r="Q162" s="26">
        <f t="shared" si="77"/>
        <v>0</v>
      </c>
      <c r="R162" s="26">
        <f t="shared" si="77"/>
        <v>0</v>
      </c>
      <c r="S162" s="26">
        <f t="shared" si="77"/>
        <v>0</v>
      </c>
      <c r="T162" s="26">
        <f t="shared" si="77"/>
        <v>0</v>
      </c>
      <c r="U162" s="26">
        <f t="shared" si="77"/>
        <v>0</v>
      </c>
      <c r="V162" s="26">
        <f t="shared" si="77"/>
        <v>0</v>
      </c>
      <c r="W162" s="26">
        <f t="shared" si="77"/>
        <v>0</v>
      </c>
      <c r="X162" s="26">
        <f t="shared" si="77"/>
        <v>0</v>
      </c>
      <c r="Y162" s="26">
        <f t="shared" si="77"/>
        <v>0</v>
      </c>
      <c r="Z162" s="26">
        <f t="shared" si="77"/>
        <v>0</v>
      </c>
      <c r="AA162" s="26">
        <f t="shared" si="77"/>
        <v>0</v>
      </c>
    </row>
    <row r="163" spans="1:27" hidden="1" x14ac:dyDescent="0.3">
      <c r="A163" s="789"/>
      <c r="B163" s="266" t="s">
        <v>0</v>
      </c>
      <c r="C163" s="26">
        <f t="shared" ref="C163:C174" si="78">IF(C24=0,0,((C6*0.5)-C42)*C79*C128*C$2)</f>
        <v>0</v>
      </c>
      <c r="D163" s="26">
        <f t="shared" ref="D163:D174" si="79">IF(D24=0,0,((D6*0.5)+C24-D42)*D79*D128*D$2)</f>
        <v>0</v>
      </c>
      <c r="E163" s="26">
        <f t="shared" ref="E163:AA163" si="80">IF(E24=0,0,((E6*0.5)+D24-E42)*E79*E128*E$2)</f>
        <v>0</v>
      </c>
      <c r="F163" s="26">
        <f t="shared" si="80"/>
        <v>0</v>
      </c>
      <c r="G163" s="26">
        <f t="shared" si="80"/>
        <v>0</v>
      </c>
      <c r="H163" s="26">
        <f t="shared" si="80"/>
        <v>0</v>
      </c>
      <c r="I163" s="26">
        <f t="shared" si="80"/>
        <v>0</v>
      </c>
      <c r="J163" s="26">
        <f t="shared" si="80"/>
        <v>0</v>
      </c>
      <c r="K163" s="26">
        <f t="shared" si="80"/>
        <v>0</v>
      </c>
      <c r="L163" s="26">
        <f t="shared" si="80"/>
        <v>0</v>
      </c>
      <c r="M163" s="26">
        <f t="shared" si="80"/>
        <v>0</v>
      </c>
      <c r="N163" s="26">
        <f t="shared" si="80"/>
        <v>0</v>
      </c>
      <c r="O163" s="26">
        <f t="shared" si="80"/>
        <v>0</v>
      </c>
      <c r="P163" s="26">
        <f t="shared" si="80"/>
        <v>0</v>
      </c>
      <c r="Q163" s="26">
        <f t="shared" si="80"/>
        <v>0</v>
      </c>
      <c r="R163" s="26">
        <f t="shared" si="80"/>
        <v>0</v>
      </c>
      <c r="S163" s="26">
        <f t="shared" si="80"/>
        <v>0</v>
      </c>
      <c r="T163" s="26">
        <f t="shared" si="80"/>
        <v>0</v>
      </c>
      <c r="U163" s="26">
        <f t="shared" si="80"/>
        <v>0</v>
      </c>
      <c r="V163" s="26">
        <f t="shared" si="80"/>
        <v>0</v>
      </c>
      <c r="W163" s="26">
        <f t="shared" si="80"/>
        <v>0</v>
      </c>
      <c r="X163" s="26">
        <f t="shared" si="80"/>
        <v>0</v>
      </c>
      <c r="Y163" s="26">
        <f t="shared" si="80"/>
        <v>0</v>
      </c>
      <c r="Z163" s="26">
        <f t="shared" si="80"/>
        <v>0</v>
      </c>
      <c r="AA163" s="26">
        <f t="shared" si="80"/>
        <v>0</v>
      </c>
    </row>
    <row r="164" spans="1:27" hidden="1" x14ac:dyDescent="0.3">
      <c r="A164" s="789"/>
      <c r="B164" s="266" t="s">
        <v>21</v>
      </c>
      <c r="C164" s="26">
        <f t="shared" si="78"/>
        <v>0</v>
      </c>
      <c r="D164" s="26">
        <f t="shared" si="79"/>
        <v>0</v>
      </c>
      <c r="E164" s="26">
        <f t="shared" ref="E164:AA164" si="81">IF(E25=0,0,((E7*0.5)+D25-E43)*E80*E129*E$2)</f>
        <v>0</v>
      </c>
      <c r="F164" s="26">
        <f t="shared" si="81"/>
        <v>0</v>
      </c>
      <c r="G164" s="26">
        <f t="shared" si="81"/>
        <v>0</v>
      </c>
      <c r="H164" s="26">
        <f t="shared" si="81"/>
        <v>0</v>
      </c>
      <c r="I164" s="26">
        <f t="shared" si="81"/>
        <v>0</v>
      </c>
      <c r="J164" s="26">
        <f t="shared" si="81"/>
        <v>0</v>
      </c>
      <c r="K164" s="26">
        <f t="shared" si="81"/>
        <v>0</v>
      </c>
      <c r="L164" s="26">
        <f t="shared" si="81"/>
        <v>0</v>
      </c>
      <c r="M164" s="26">
        <f t="shared" si="81"/>
        <v>0</v>
      </c>
      <c r="N164" s="26">
        <f t="shared" si="81"/>
        <v>0</v>
      </c>
      <c r="O164" s="26">
        <f t="shared" si="81"/>
        <v>0</v>
      </c>
      <c r="P164" s="26">
        <f t="shared" si="81"/>
        <v>0</v>
      </c>
      <c r="Q164" s="26">
        <f t="shared" si="81"/>
        <v>0</v>
      </c>
      <c r="R164" s="26">
        <f t="shared" si="81"/>
        <v>0</v>
      </c>
      <c r="S164" s="26">
        <f t="shared" si="81"/>
        <v>0</v>
      </c>
      <c r="T164" s="26">
        <f t="shared" si="81"/>
        <v>0</v>
      </c>
      <c r="U164" s="26">
        <f t="shared" si="81"/>
        <v>0</v>
      </c>
      <c r="V164" s="26">
        <f t="shared" si="81"/>
        <v>0</v>
      </c>
      <c r="W164" s="26">
        <f t="shared" si="81"/>
        <v>0</v>
      </c>
      <c r="X164" s="26">
        <f t="shared" si="81"/>
        <v>0</v>
      </c>
      <c r="Y164" s="26">
        <f t="shared" si="81"/>
        <v>0</v>
      </c>
      <c r="Z164" s="26">
        <f t="shared" si="81"/>
        <v>0</v>
      </c>
      <c r="AA164" s="26">
        <f t="shared" si="81"/>
        <v>0</v>
      </c>
    </row>
    <row r="165" spans="1:27" hidden="1" x14ac:dyDescent="0.3">
      <c r="A165" s="789"/>
      <c r="B165" s="266" t="s">
        <v>1</v>
      </c>
      <c r="C165" s="26">
        <f t="shared" si="78"/>
        <v>0</v>
      </c>
      <c r="D165" s="26">
        <f t="shared" si="79"/>
        <v>0</v>
      </c>
      <c r="E165" s="26">
        <f t="shared" ref="E165:AA165" si="82">IF(E26=0,0,((E8*0.5)+D26-E44)*E81*E130*E$2)</f>
        <v>0</v>
      </c>
      <c r="F165" s="26">
        <f t="shared" si="82"/>
        <v>0</v>
      </c>
      <c r="G165" s="26">
        <f t="shared" si="82"/>
        <v>0</v>
      </c>
      <c r="H165" s="26">
        <f t="shared" si="82"/>
        <v>0</v>
      </c>
      <c r="I165" s="26">
        <f t="shared" si="82"/>
        <v>0</v>
      </c>
      <c r="J165" s="26">
        <f t="shared" si="82"/>
        <v>0</v>
      </c>
      <c r="K165" s="26">
        <f t="shared" si="82"/>
        <v>0</v>
      </c>
      <c r="L165" s="26">
        <f t="shared" si="82"/>
        <v>0</v>
      </c>
      <c r="M165" s="26">
        <f t="shared" si="82"/>
        <v>0</v>
      </c>
      <c r="N165" s="26">
        <f t="shared" si="82"/>
        <v>0</v>
      </c>
      <c r="O165" s="26">
        <f t="shared" si="82"/>
        <v>0</v>
      </c>
      <c r="P165" s="26">
        <f t="shared" si="82"/>
        <v>0</v>
      </c>
      <c r="Q165" s="26">
        <f t="shared" si="82"/>
        <v>0</v>
      </c>
      <c r="R165" s="26">
        <f t="shared" si="82"/>
        <v>0</v>
      </c>
      <c r="S165" s="26">
        <f t="shared" si="82"/>
        <v>0</v>
      </c>
      <c r="T165" s="26">
        <f t="shared" si="82"/>
        <v>0</v>
      </c>
      <c r="U165" s="26">
        <f t="shared" si="82"/>
        <v>0</v>
      </c>
      <c r="V165" s="26">
        <f t="shared" si="82"/>
        <v>0</v>
      </c>
      <c r="W165" s="26">
        <f t="shared" si="82"/>
        <v>0</v>
      </c>
      <c r="X165" s="26">
        <f t="shared" si="82"/>
        <v>0</v>
      </c>
      <c r="Y165" s="26">
        <f t="shared" si="82"/>
        <v>0</v>
      </c>
      <c r="Z165" s="26">
        <f t="shared" si="82"/>
        <v>0</v>
      </c>
      <c r="AA165" s="26">
        <f t="shared" si="82"/>
        <v>0</v>
      </c>
    </row>
    <row r="166" spans="1:27" hidden="1" x14ac:dyDescent="0.3">
      <c r="A166" s="789"/>
      <c r="B166" s="266" t="s">
        <v>22</v>
      </c>
      <c r="C166" s="26">
        <f t="shared" si="78"/>
        <v>0</v>
      </c>
      <c r="D166" s="26">
        <f t="shared" si="79"/>
        <v>0</v>
      </c>
      <c r="E166" s="26">
        <f t="shared" ref="E166:AA166" si="83">IF(E27=0,0,((E9*0.5)+D27-E45)*E82*E131*E$2)</f>
        <v>0</v>
      </c>
      <c r="F166" s="26">
        <f t="shared" si="83"/>
        <v>0</v>
      </c>
      <c r="G166" s="26">
        <f t="shared" si="83"/>
        <v>0</v>
      </c>
      <c r="H166" s="26">
        <f t="shared" si="83"/>
        <v>0</v>
      </c>
      <c r="I166" s="26">
        <f t="shared" si="83"/>
        <v>0</v>
      </c>
      <c r="J166" s="26">
        <f t="shared" si="83"/>
        <v>0</v>
      </c>
      <c r="K166" s="26">
        <f t="shared" si="83"/>
        <v>0</v>
      </c>
      <c r="L166" s="26">
        <f t="shared" si="83"/>
        <v>0</v>
      </c>
      <c r="M166" s="26">
        <f t="shared" si="83"/>
        <v>0</v>
      </c>
      <c r="N166" s="26">
        <f t="shared" si="83"/>
        <v>0</v>
      </c>
      <c r="O166" s="26">
        <f t="shared" si="83"/>
        <v>0</v>
      </c>
      <c r="P166" s="26">
        <f t="shared" si="83"/>
        <v>0</v>
      </c>
      <c r="Q166" s="26">
        <f t="shared" si="83"/>
        <v>0</v>
      </c>
      <c r="R166" s="26">
        <f t="shared" si="83"/>
        <v>0</v>
      </c>
      <c r="S166" s="26">
        <f t="shared" si="83"/>
        <v>0</v>
      </c>
      <c r="T166" s="26">
        <f t="shared" si="83"/>
        <v>0</v>
      </c>
      <c r="U166" s="26">
        <f t="shared" si="83"/>
        <v>0</v>
      </c>
      <c r="V166" s="26">
        <f t="shared" si="83"/>
        <v>0</v>
      </c>
      <c r="W166" s="26">
        <f t="shared" si="83"/>
        <v>0</v>
      </c>
      <c r="X166" s="26">
        <f t="shared" si="83"/>
        <v>0</v>
      </c>
      <c r="Y166" s="26">
        <f t="shared" si="83"/>
        <v>0</v>
      </c>
      <c r="Z166" s="26">
        <f t="shared" si="83"/>
        <v>0</v>
      </c>
      <c r="AA166" s="26">
        <f t="shared" si="83"/>
        <v>0</v>
      </c>
    </row>
    <row r="167" spans="1:27" hidden="1" x14ac:dyDescent="0.3">
      <c r="A167" s="789"/>
      <c r="B167" s="267" t="s">
        <v>9</v>
      </c>
      <c r="C167" s="26">
        <f t="shared" si="78"/>
        <v>0</v>
      </c>
      <c r="D167" s="26">
        <f t="shared" si="79"/>
        <v>0</v>
      </c>
      <c r="E167" s="26">
        <f t="shared" ref="E167:AA167" si="84">IF(E28=0,0,((E10*0.5)+D28-E46)*E83*E132*E$2)</f>
        <v>0</v>
      </c>
      <c r="F167" s="26">
        <f t="shared" si="84"/>
        <v>0</v>
      </c>
      <c r="G167" s="26">
        <f t="shared" si="84"/>
        <v>0</v>
      </c>
      <c r="H167" s="26">
        <f t="shared" si="84"/>
        <v>0</v>
      </c>
      <c r="I167" s="26">
        <f t="shared" si="84"/>
        <v>0</v>
      </c>
      <c r="J167" s="26">
        <f t="shared" si="84"/>
        <v>0</v>
      </c>
      <c r="K167" s="26">
        <f t="shared" si="84"/>
        <v>0</v>
      </c>
      <c r="L167" s="26">
        <f t="shared" si="84"/>
        <v>0</v>
      </c>
      <c r="M167" s="26">
        <f t="shared" si="84"/>
        <v>0</v>
      </c>
      <c r="N167" s="26">
        <f t="shared" si="84"/>
        <v>0</v>
      </c>
      <c r="O167" s="26">
        <f t="shared" si="84"/>
        <v>0</v>
      </c>
      <c r="P167" s="26">
        <f t="shared" si="84"/>
        <v>0</v>
      </c>
      <c r="Q167" s="26">
        <f t="shared" si="84"/>
        <v>0</v>
      </c>
      <c r="R167" s="26">
        <f t="shared" si="84"/>
        <v>0</v>
      </c>
      <c r="S167" s="26">
        <f t="shared" si="84"/>
        <v>0</v>
      </c>
      <c r="T167" s="26">
        <f t="shared" si="84"/>
        <v>0</v>
      </c>
      <c r="U167" s="26">
        <f t="shared" si="84"/>
        <v>0</v>
      </c>
      <c r="V167" s="26">
        <f t="shared" si="84"/>
        <v>0</v>
      </c>
      <c r="W167" s="26">
        <f t="shared" si="84"/>
        <v>0</v>
      </c>
      <c r="X167" s="26">
        <f t="shared" si="84"/>
        <v>0</v>
      </c>
      <c r="Y167" s="26">
        <f t="shared" si="84"/>
        <v>0</v>
      </c>
      <c r="Z167" s="26">
        <f t="shared" si="84"/>
        <v>0</v>
      </c>
      <c r="AA167" s="26">
        <f t="shared" si="84"/>
        <v>0</v>
      </c>
    </row>
    <row r="168" spans="1:27" hidden="1" x14ac:dyDescent="0.3">
      <c r="A168" s="789"/>
      <c r="B168" s="267" t="s">
        <v>3</v>
      </c>
      <c r="C168" s="26">
        <f t="shared" si="78"/>
        <v>0</v>
      </c>
      <c r="D168" s="26">
        <f t="shared" si="79"/>
        <v>0</v>
      </c>
      <c r="E168" s="26">
        <f t="shared" ref="E168:AA168" si="85">IF(E29=0,0,((E11*0.5)+D29-E47)*E84*E133*E$2)</f>
        <v>0</v>
      </c>
      <c r="F168" s="26">
        <f t="shared" si="85"/>
        <v>0</v>
      </c>
      <c r="G168" s="26">
        <f t="shared" si="85"/>
        <v>0</v>
      </c>
      <c r="H168" s="26">
        <f t="shared" si="85"/>
        <v>0</v>
      </c>
      <c r="I168" s="26">
        <f t="shared" si="85"/>
        <v>0</v>
      </c>
      <c r="J168" s="26">
        <f t="shared" si="85"/>
        <v>0</v>
      </c>
      <c r="K168" s="26">
        <f t="shared" si="85"/>
        <v>0</v>
      </c>
      <c r="L168" s="26">
        <f t="shared" si="85"/>
        <v>0</v>
      </c>
      <c r="M168" s="26">
        <f t="shared" si="85"/>
        <v>0</v>
      </c>
      <c r="N168" s="26">
        <f t="shared" si="85"/>
        <v>0</v>
      </c>
      <c r="O168" s="26">
        <f t="shared" si="85"/>
        <v>0</v>
      </c>
      <c r="P168" s="26">
        <f t="shared" si="85"/>
        <v>0</v>
      </c>
      <c r="Q168" s="26">
        <f t="shared" si="85"/>
        <v>0</v>
      </c>
      <c r="R168" s="26">
        <f t="shared" si="85"/>
        <v>0</v>
      </c>
      <c r="S168" s="26">
        <f t="shared" si="85"/>
        <v>0</v>
      </c>
      <c r="T168" s="26">
        <f t="shared" si="85"/>
        <v>0</v>
      </c>
      <c r="U168" s="26">
        <f t="shared" si="85"/>
        <v>0</v>
      </c>
      <c r="V168" s="26">
        <f t="shared" si="85"/>
        <v>0</v>
      </c>
      <c r="W168" s="26">
        <f t="shared" si="85"/>
        <v>0</v>
      </c>
      <c r="X168" s="26">
        <f t="shared" si="85"/>
        <v>0</v>
      </c>
      <c r="Y168" s="26">
        <f t="shared" si="85"/>
        <v>0</v>
      </c>
      <c r="Z168" s="26">
        <f t="shared" si="85"/>
        <v>0</v>
      </c>
      <c r="AA168" s="26">
        <f t="shared" si="85"/>
        <v>0</v>
      </c>
    </row>
    <row r="169" spans="1:27" ht="15.75" hidden="1" customHeight="1" x14ac:dyDescent="0.3">
      <c r="A169" s="789"/>
      <c r="B169" s="267" t="s">
        <v>4</v>
      </c>
      <c r="C169" s="26">
        <f t="shared" si="78"/>
        <v>0</v>
      </c>
      <c r="D169" s="26">
        <f t="shared" si="79"/>
        <v>0</v>
      </c>
      <c r="E169" s="26">
        <f t="shared" ref="E169:AA169" si="86">IF(E30=0,0,((E12*0.5)+D30-E48)*E85*E134*E$2)</f>
        <v>0</v>
      </c>
      <c r="F169" s="26">
        <f t="shared" si="86"/>
        <v>0</v>
      </c>
      <c r="G169" s="26">
        <f t="shared" si="86"/>
        <v>0</v>
      </c>
      <c r="H169" s="26">
        <f t="shared" si="86"/>
        <v>0</v>
      </c>
      <c r="I169" s="26">
        <f t="shared" si="86"/>
        <v>0</v>
      </c>
      <c r="J169" s="26">
        <f t="shared" si="86"/>
        <v>0</v>
      </c>
      <c r="K169" s="26">
        <f t="shared" si="86"/>
        <v>0</v>
      </c>
      <c r="L169" s="26">
        <f t="shared" si="86"/>
        <v>0</v>
      </c>
      <c r="M169" s="26">
        <f t="shared" si="86"/>
        <v>0</v>
      </c>
      <c r="N169" s="26">
        <f t="shared" si="86"/>
        <v>0</v>
      </c>
      <c r="O169" s="26">
        <f t="shared" si="86"/>
        <v>0</v>
      </c>
      <c r="P169" s="26">
        <f t="shared" si="86"/>
        <v>0</v>
      </c>
      <c r="Q169" s="26">
        <f t="shared" si="86"/>
        <v>0</v>
      </c>
      <c r="R169" s="26">
        <f t="shared" si="86"/>
        <v>0</v>
      </c>
      <c r="S169" s="26">
        <f t="shared" si="86"/>
        <v>0</v>
      </c>
      <c r="T169" s="26">
        <f t="shared" si="86"/>
        <v>0</v>
      </c>
      <c r="U169" s="26">
        <f t="shared" si="86"/>
        <v>0</v>
      </c>
      <c r="V169" s="26">
        <f t="shared" si="86"/>
        <v>0</v>
      </c>
      <c r="W169" s="26">
        <f t="shared" si="86"/>
        <v>0</v>
      </c>
      <c r="X169" s="26">
        <f t="shared" si="86"/>
        <v>0</v>
      </c>
      <c r="Y169" s="26">
        <f t="shared" si="86"/>
        <v>0</v>
      </c>
      <c r="Z169" s="26">
        <f t="shared" si="86"/>
        <v>0</v>
      </c>
      <c r="AA169" s="26">
        <f t="shared" si="86"/>
        <v>0</v>
      </c>
    </row>
    <row r="170" spans="1:27" hidden="1" x14ac:dyDescent="0.3">
      <c r="A170" s="789"/>
      <c r="B170" s="267" t="s">
        <v>5</v>
      </c>
      <c r="C170" s="26">
        <f t="shared" si="78"/>
        <v>0</v>
      </c>
      <c r="D170" s="26">
        <f t="shared" si="79"/>
        <v>0</v>
      </c>
      <c r="E170" s="26">
        <f t="shared" ref="E170:AA170" si="87">IF(E31=0,0,((E13*0.5)+D31-E49)*E86*E135*E$2)</f>
        <v>0</v>
      </c>
      <c r="F170" s="26">
        <f t="shared" si="87"/>
        <v>0</v>
      </c>
      <c r="G170" s="26">
        <f t="shared" si="87"/>
        <v>0</v>
      </c>
      <c r="H170" s="26">
        <f t="shared" si="87"/>
        <v>0</v>
      </c>
      <c r="I170" s="26">
        <f t="shared" si="87"/>
        <v>0</v>
      </c>
      <c r="J170" s="26">
        <f t="shared" si="87"/>
        <v>0</v>
      </c>
      <c r="K170" s="26">
        <f t="shared" si="87"/>
        <v>0</v>
      </c>
      <c r="L170" s="26">
        <f t="shared" si="87"/>
        <v>0</v>
      </c>
      <c r="M170" s="26">
        <f t="shared" si="87"/>
        <v>0</v>
      </c>
      <c r="N170" s="26">
        <f t="shared" si="87"/>
        <v>0</v>
      </c>
      <c r="O170" s="26">
        <f t="shared" si="87"/>
        <v>0</v>
      </c>
      <c r="P170" s="26">
        <f t="shared" si="87"/>
        <v>0</v>
      </c>
      <c r="Q170" s="26">
        <f t="shared" si="87"/>
        <v>0</v>
      </c>
      <c r="R170" s="26">
        <f t="shared" si="87"/>
        <v>0</v>
      </c>
      <c r="S170" s="26">
        <f t="shared" si="87"/>
        <v>0</v>
      </c>
      <c r="T170" s="26">
        <f t="shared" si="87"/>
        <v>0</v>
      </c>
      <c r="U170" s="26">
        <f t="shared" si="87"/>
        <v>0</v>
      </c>
      <c r="V170" s="26">
        <f t="shared" si="87"/>
        <v>0</v>
      </c>
      <c r="W170" s="26">
        <f t="shared" si="87"/>
        <v>0</v>
      </c>
      <c r="X170" s="26">
        <f t="shared" si="87"/>
        <v>0</v>
      </c>
      <c r="Y170" s="26">
        <f t="shared" si="87"/>
        <v>0</v>
      </c>
      <c r="Z170" s="26">
        <f t="shared" si="87"/>
        <v>0</v>
      </c>
      <c r="AA170" s="26">
        <f t="shared" si="87"/>
        <v>0</v>
      </c>
    </row>
    <row r="171" spans="1:27" hidden="1" x14ac:dyDescent="0.3">
      <c r="A171" s="789"/>
      <c r="B171" s="267" t="s">
        <v>23</v>
      </c>
      <c r="C171" s="26">
        <f t="shared" si="78"/>
        <v>0</v>
      </c>
      <c r="D171" s="26">
        <f t="shared" si="79"/>
        <v>0</v>
      </c>
      <c r="E171" s="26">
        <f t="shared" ref="E171:AA171" si="88">IF(E32=0,0,((E14*0.5)+D32-E50)*E87*E136*E$2)</f>
        <v>0</v>
      </c>
      <c r="F171" s="26">
        <f t="shared" si="88"/>
        <v>0</v>
      </c>
      <c r="G171" s="26">
        <f t="shared" si="88"/>
        <v>0</v>
      </c>
      <c r="H171" s="26">
        <f t="shared" si="88"/>
        <v>0</v>
      </c>
      <c r="I171" s="26">
        <f t="shared" si="88"/>
        <v>0</v>
      </c>
      <c r="J171" s="26">
        <f t="shared" si="88"/>
        <v>0</v>
      </c>
      <c r="K171" s="26">
        <f t="shared" si="88"/>
        <v>0</v>
      </c>
      <c r="L171" s="26">
        <f t="shared" si="88"/>
        <v>0</v>
      </c>
      <c r="M171" s="26">
        <f t="shared" si="88"/>
        <v>0</v>
      </c>
      <c r="N171" s="26">
        <f t="shared" si="88"/>
        <v>0</v>
      </c>
      <c r="O171" s="26">
        <f t="shared" si="88"/>
        <v>0</v>
      </c>
      <c r="P171" s="26">
        <f t="shared" si="88"/>
        <v>0</v>
      </c>
      <c r="Q171" s="26">
        <f t="shared" si="88"/>
        <v>0</v>
      </c>
      <c r="R171" s="26">
        <f t="shared" si="88"/>
        <v>0</v>
      </c>
      <c r="S171" s="26">
        <f t="shared" si="88"/>
        <v>0</v>
      </c>
      <c r="T171" s="26">
        <f t="shared" si="88"/>
        <v>0</v>
      </c>
      <c r="U171" s="26">
        <f t="shared" si="88"/>
        <v>0</v>
      </c>
      <c r="V171" s="26">
        <f t="shared" si="88"/>
        <v>0</v>
      </c>
      <c r="W171" s="26">
        <f t="shared" si="88"/>
        <v>0</v>
      </c>
      <c r="X171" s="26">
        <f t="shared" si="88"/>
        <v>0</v>
      </c>
      <c r="Y171" s="26">
        <f t="shared" si="88"/>
        <v>0</v>
      </c>
      <c r="Z171" s="26">
        <f t="shared" si="88"/>
        <v>0</v>
      </c>
      <c r="AA171" s="26">
        <f t="shared" si="88"/>
        <v>0</v>
      </c>
    </row>
    <row r="172" spans="1:27" hidden="1" x14ac:dyDescent="0.3">
      <c r="A172" s="789"/>
      <c r="B172" s="267" t="s">
        <v>24</v>
      </c>
      <c r="C172" s="26">
        <f t="shared" si="78"/>
        <v>0</v>
      </c>
      <c r="D172" s="26">
        <f t="shared" si="79"/>
        <v>0</v>
      </c>
      <c r="E172" s="26">
        <f t="shared" ref="E172:AA172" si="89">IF(E33=0,0,((E15*0.5)+D33-E51)*E88*E137*E$2)</f>
        <v>0</v>
      </c>
      <c r="F172" s="26">
        <f t="shared" si="89"/>
        <v>0</v>
      </c>
      <c r="G172" s="26">
        <f t="shared" si="89"/>
        <v>0</v>
      </c>
      <c r="H172" s="26">
        <f t="shared" si="89"/>
        <v>0</v>
      </c>
      <c r="I172" s="26">
        <f t="shared" si="89"/>
        <v>0</v>
      </c>
      <c r="J172" s="26">
        <f t="shared" si="89"/>
        <v>0</v>
      </c>
      <c r="K172" s="26">
        <f t="shared" si="89"/>
        <v>0</v>
      </c>
      <c r="L172" s="26">
        <f t="shared" si="89"/>
        <v>0</v>
      </c>
      <c r="M172" s="26">
        <f t="shared" si="89"/>
        <v>0</v>
      </c>
      <c r="N172" s="26">
        <f t="shared" si="89"/>
        <v>0</v>
      </c>
      <c r="O172" s="26">
        <f t="shared" si="89"/>
        <v>0</v>
      </c>
      <c r="P172" s="26">
        <f t="shared" si="89"/>
        <v>0</v>
      </c>
      <c r="Q172" s="26">
        <f t="shared" si="89"/>
        <v>0</v>
      </c>
      <c r="R172" s="26">
        <f t="shared" si="89"/>
        <v>0</v>
      </c>
      <c r="S172" s="26">
        <f t="shared" si="89"/>
        <v>0</v>
      </c>
      <c r="T172" s="26">
        <f t="shared" si="89"/>
        <v>0</v>
      </c>
      <c r="U172" s="26">
        <f t="shared" si="89"/>
        <v>0</v>
      </c>
      <c r="V172" s="26">
        <f t="shared" si="89"/>
        <v>0</v>
      </c>
      <c r="W172" s="26">
        <f t="shared" si="89"/>
        <v>0</v>
      </c>
      <c r="X172" s="26">
        <f t="shared" si="89"/>
        <v>0</v>
      </c>
      <c r="Y172" s="26">
        <f t="shared" si="89"/>
        <v>0</v>
      </c>
      <c r="Z172" s="26">
        <f t="shared" si="89"/>
        <v>0</v>
      </c>
      <c r="AA172" s="26">
        <f t="shared" si="89"/>
        <v>0</v>
      </c>
    </row>
    <row r="173" spans="1:27" ht="15.75" hidden="1" customHeight="1" x14ac:dyDescent="0.3">
      <c r="A173" s="789"/>
      <c r="B173" s="267" t="s">
        <v>7</v>
      </c>
      <c r="C173" s="26">
        <f t="shared" si="78"/>
        <v>0</v>
      </c>
      <c r="D173" s="26">
        <f t="shared" si="79"/>
        <v>0</v>
      </c>
      <c r="E173" s="26">
        <f t="shared" ref="E173:AA173" si="90">IF(E34=0,0,((E16*0.5)+D34-E52)*E89*E138*E$2)</f>
        <v>0</v>
      </c>
      <c r="F173" s="26">
        <f t="shared" si="90"/>
        <v>0</v>
      </c>
      <c r="G173" s="26">
        <f t="shared" si="90"/>
        <v>0</v>
      </c>
      <c r="H173" s="26">
        <f t="shared" si="90"/>
        <v>0</v>
      </c>
      <c r="I173" s="26">
        <f t="shared" si="90"/>
        <v>0</v>
      </c>
      <c r="J173" s="26">
        <f t="shared" si="90"/>
        <v>0</v>
      </c>
      <c r="K173" s="26">
        <f t="shared" si="90"/>
        <v>0</v>
      </c>
      <c r="L173" s="26">
        <f t="shared" si="90"/>
        <v>0</v>
      </c>
      <c r="M173" s="26">
        <f t="shared" si="90"/>
        <v>0</v>
      </c>
      <c r="N173" s="26">
        <f t="shared" si="90"/>
        <v>0</v>
      </c>
      <c r="O173" s="26">
        <f t="shared" si="90"/>
        <v>0</v>
      </c>
      <c r="P173" s="26">
        <f t="shared" si="90"/>
        <v>0</v>
      </c>
      <c r="Q173" s="26">
        <f t="shared" si="90"/>
        <v>0</v>
      </c>
      <c r="R173" s="26">
        <f t="shared" si="90"/>
        <v>0</v>
      </c>
      <c r="S173" s="26">
        <f t="shared" si="90"/>
        <v>0</v>
      </c>
      <c r="T173" s="26">
        <f t="shared" si="90"/>
        <v>0</v>
      </c>
      <c r="U173" s="26">
        <f t="shared" si="90"/>
        <v>0</v>
      </c>
      <c r="V173" s="26">
        <f t="shared" si="90"/>
        <v>0</v>
      </c>
      <c r="W173" s="26">
        <f t="shared" si="90"/>
        <v>0</v>
      </c>
      <c r="X173" s="26">
        <f t="shared" si="90"/>
        <v>0</v>
      </c>
      <c r="Y173" s="26">
        <f t="shared" si="90"/>
        <v>0</v>
      </c>
      <c r="Z173" s="26">
        <f t="shared" si="90"/>
        <v>0</v>
      </c>
      <c r="AA173" s="26">
        <f t="shared" si="90"/>
        <v>0</v>
      </c>
    </row>
    <row r="174" spans="1:27" ht="15.75" hidden="1" customHeight="1" x14ac:dyDescent="0.3">
      <c r="A174" s="789"/>
      <c r="B174" s="267" t="s">
        <v>8</v>
      </c>
      <c r="C174" s="26">
        <f t="shared" si="78"/>
        <v>0</v>
      </c>
      <c r="D174" s="26">
        <f t="shared" si="79"/>
        <v>0</v>
      </c>
      <c r="E174" s="26">
        <f t="shared" ref="E174:AA174" si="91">IF(E35=0,0,((E17*0.5)+D35-E53)*E90*E139*E$2)</f>
        <v>0</v>
      </c>
      <c r="F174" s="26">
        <f t="shared" si="91"/>
        <v>0</v>
      </c>
      <c r="G174" s="26">
        <f t="shared" si="91"/>
        <v>0</v>
      </c>
      <c r="H174" s="26">
        <f t="shared" si="91"/>
        <v>0</v>
      </c>
      <c r="I174" s="26">
        <f t="shared" si="91"/>
        <v>0</v>
      </c>
      <c r="J174" s="26">
        <f t="shared" si="91"/>
        <v>0</v>
      </c>
      <c r="K174" s="26">
        <f t="shared" si="91"/>
        <v>0</v>
      </c>
      <c r="L174" s="26">
        <f t="shared" si="91"/>
        <v>0</v>
      </c>
      <c r="M174" s="26">
        <f t="shared" si="91"/>
        <v>0</v>
      </c>
      <c r="N174" s="26">
        <f t="shared" si="91"/>
        <v>0</v>
      </c>
      <c r="O174" s="26">
        <f t="shared" si="91"/>
        <v>0</v>
      </c>
      <c r="P174" s="26">
        <f t="shared" si="91"/>
        <v>0</v>
      </c>
      <c r="Q174" s="26">
        <f t="shared" si="91"/>
        <v>0</v>
      </c>
      <c r="R174" s="26">
        <f t="shared" si="91"/>
        <v>0</v>
      </c>
      <c r="S174" s="26">
        <f t="shared" si="91"/>
        <v>0</v>
      </c>
      <c r="T174" s="26">
        <f t="shared" si="91"/>
        <v>0</v>
      </c>
      <c r="U174" s="26">
        <f t="shared" si="91"/>
        <v>0</v>
      </c>
      <c r="V174" s="26">
        <f t="shared" si="91"/>
        <v>0</v>
      </c>
      <c r="W174" s="26">
        <f t="shared" si="91"/>
        <v>0</v>
      </c>
      <c r="X174" s="26">
        <f t="shared" si="91"/>
        <v>0</v>
      </c>
      <c r="Y174" s="26">
        <f t="shared" si="91"/>
        <v>0</v>
      </c>
      <c r="Z174" s="26">
        <f t="shared" si="91"/>
        <v>0</v>
      </c>
      <c r="AA174" s="26">
        <f t="shared" si="91"/>
        <v>0</v>
      </c>
    </row>
    <row r="175" spans="1:27" ht="15.75" hidden="1" customHeight="1" x14ac:dyDescent="0.3">
      <c r="A175" s="789"/>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
      <c r="A176" s="789"/>
      <c r="B176" s="262" t="s">
        <v>26</v>
      </c>
      <c r="C176" s="26">
        <f>SUM(C162:C175)</f>
        <v>0</v>
      </c>
      <c r="D176" s="26">
        <f>SUM(D162:D175)</f>
        <v>0</v>
      </c>
      <c r="E176" s="26">
        <f t="shared" ref="E176:AA176" si="92">SUM(E162:E175)</f>
        <v>0</v>
      </c>
      <c r="F176" s="26">
        <f t="shared" si="92"/>
        <v>0</v>
      </c>
      <c r="G176" s="26">
        <f t="shared" si="92"/>
        <v>0</v>
      </c>
      <c r="H176" s="26">
        <f t="shared" si="92"/>
        <v>0</v>
      </c>
      <c r="I176" s="26">
        <f t="shared" si="92"/>
        <v>0</v>
      </c>
      <c r="J176" s="26">
        <f t="shared" si="92"/>
        <v>0</v>
      </c>
      <c r="K176" s="26">
        <f t="shared" si="92"/>
        <v>0</v>
      </c>
      <c r="L176" s="26">
        <f t="shared" si="92"/>
        <v>0</v>
      </c>
      <c r="M176" s="26">
        <f t="shared" si="92"/>
        <v>0</v>
      </c>
      <c r="N176" s="26">
        <f t="shared" si="92"/>
        <v>0</v>
      </c>
      <c r="O176" s="26">
        <f t="shared" si="92"/>
        <v>0</v>
      </c>
      <c r="P176" s="26">
        <f t="shared" si="92"/>
        <v>0</v>
      </c>
      <c r="Q176" s="26">
        <f t="shared" si="92"/>
        <v>0</v>
      </c>
      <c r="R176" s="26">
        <f t="shared" si="92"/>
        <v>0</v>
      </c>
      <c r="S176" s="26">
        <f t="shared" si="92"/>
        <v>0</v>
      </c>
      <c r="T176" s="26">
        <f t="shared" si="92"/>
        <v>0</v>
      </c>
      <c r="U176" s="26">
        <f t="shared" si="92"/>
        <v>0</v>
      </c>
      <c r="V176" s="26">
        <f t="shared" si="92"/>
        <v>0</v>
      </c>
      <c r="W176" s="26">
        <f t="shared" si="92"/>
        <v>0</v>
      </c>
      <c r="X176" s="26">
        <f t="shared" si="92"/>
        <v>0</v>
      </c>
      <c r="Y176" s="26">
        <f t="shared" si="92"/>
        <v>0</v>
      </c>
      <c r="Z176" s="26">
        <f t="shared" si="92"/>
        <v>0</v>
      </c>
      <c r="AA176" s="26">
        <f t="shared" si="92"/>
        <v>0</v>
      </c>
    </row>
    <row r="177" spans="1:27" ht="16.5" hidden="1" customHeight="1" thickBot="1" x14ac:dyDescent="0.35">
      <c r="A177" s="790"/>
      <c r="B177" s="150" t="s">
        <v>27</v>
      </c>
      <c r="C177" s="27">
        <f>C176</f>
        <v>0</v>
      </c>
      <c r="D177" s="27">
        <f>C177+D176</f>
        <v>0</v>
      </c>
      <c r="E177" s="27">
        <f t="shared" ref="E177:AA177" si="93">D177+E176</f>
        <v>0</v>
      </c>
      <c r="F177" s="27">
        <f t="shared" si="93"/>
        <v>0</v>
      </c>
      <c r="G177" s="27">
        <f t="shared" si="93"/>
        <v>0</v>
      </c>
      <c r="H177" s="27">
        <f t="shared" si="93"/>
        <v>0</v>
      </c>
      <c r="I177" s="27">
        <f t="shared" si="93"/>
        <v>0</v>
      </c>
      <c r="J177" s="27">
        <f t="shared" si="93"/>
        <v>0</v>
      </c>
      <c r="K177" s="27">
        <f t="shared" si="93"/>
        <v>0</v>
      </c>
      <c r="L177" s="27">
        <f t="shared" si="93"/>
        <v>0</v>
      </c>
      <c r="M177" s="27">
        <f t="shared" si="93"/>
        <v>0</v>
      </c>
      <c r="N177" s="27">
        <f t="shared" si="93"/>
        <v>0</v>
      </c>
      <c r="O177" s="27">
        <f t="shared" si="93"/>
        <v>0</v>
      </c>
      <c r="P177" s="27">
        <f t="shared" si="93"/>
        <v>0</v>
      </c>
      <c r="Q177" s="27">
        <f t="shared" si="93"/>
        <v>0</v>
      </c>
      <c r="R177" s="27">
        <f t="shared" si="93"/>
        <v>0</v>
      </c>
      <c r="S177" s="27">
        <f t="shared" si="93"/>
        <v>0</v>
      </c>
      <c r="T177" s="27">
        <f t="shared" si="93"/>
        <v>0</v>
      </c>
      <c r="U177" s="27">
        <f t="shared" si="93"/>
        <v>0</v>
      </c>
      <c r="V177" s="27">
        <f t="shared" si="93"/>
        <v>0</v>
      </c>
      <c r="W177" s="27">
        <f t="shared" si="93"/>
        <v>0</v>
      </c>
      <c r="X177" s="27">
        <f t="shared" si="93"/>
        <v>0</v>
      </c>
      <c r="Y177" s="27">
        <f t="shared" si="93"/>
        <v>0</v>
      </c>
      <c r="Z177" s="27">
        <f t="shared" si="93"/>
        <v>0</v>
      </c>
      <c r="AA177" s="27">
        <f t="shared" si="93"/>
        <v>0</v>
      </c>
    </row>
    <row r="178" spans="1:27" s="114" customFormat="1" hidden="1" x14ac:dyDescent="0.3">
      <c r="A178" s="107"/>
      <c r="B178" s="107" t="s">
        <v>134</v>
      </c>
      <c r="C178" s="113">
        <f>C157+C176</f>
        <v>0</v>
      </c>
      <c r="D178" s="113">
        <f t="shared" ref="D178:AA178" si="94">D157+D176</f>
        <v>0</v>
      </c>
      <c r="E178" s="113">
        <f t="shared" si="94"/>
        <v>0</v>
      </c>
      <c r="F178" s="113">
        <f t="shared" si="94"/>
        <v>0</v>
      </c>
      <c r="G178" s="113">
        <f t="shared" si="94"/>
        <v>0</v>
      </c>
      <c r="H178" s="113">
        <f t="shared" si="94"/>
        <v>0</v>
      </c>
      <c r="I178" s="113">
        <f t="shared" si="94"/>
        <v>0</v>
      </c>
      <c r="J178" s="113">
        <f t="shared" si="94"/>
        <v>0</v>
      </c>
      <c r="K178" s="113">
        <f t="shared" si="94"/>
        <v>0</v>
      </c>
      <c r="L178" s="113">
        <f t="shared" si="94"/>
        <v>0</v>
      </c>
      <c r="M178" s="113">
        <f t="shared" si="94"/>
        <v>0</v>
      </c>
      <c r="N178" s="113">
        <f t="shared" si="94"/>
        <v>0</v>
      </c>
      <c r="O178" s="113">
        <f t="shared" si="94"/>
        <v>0</v>
      </c>
      <c r="P178" s="113">
        <f t="shared" si="94"/>
        <v>0</v>
      </c>
      <c r="Q178" s="113">
        <f t="shared" si="94"/>
        <v>0</v>
      </c>
      <c r="R178" s="113">
        <f t="shared" si="94"/>
        <v>0</v>
      </c>
      <c r="S178" s="113">
        <f t="shared" si="94"/>
        <v>0</v>
      </c>
      <c r="T178" s="113">
        <f t="shared" si="94"/>
        <v>0</v>
      </c>
      <c r="U178" s="113">
        <f t="shared" si="94"/>
        <v>0</v>
      </c>
      <c r="V178" s="113">
        <f t="shared" si="94"/>
        <v>0</v>
      </c>
      <c r="W178" s="113">
        <f t="shared" si="94"/>
        <v>0</v>
      </c>
      <c r="X178" s="113">
        <f t="shared" si="94"/>
        <v>0</v>
      </c>
      <c r="Y178" s="113">
        <f t="shared" si="94"/>
        <v>0</v>
      </c>
      <c r="Z178" s="113">
        <f t="shared" si="94"/>
        <v>0</v>
      </c>
      <c r="AA178" s="113">
        <f t="shared" si="94"/>
        <v>0</v>
      </c>
    </row>
    <row r="179" spans="1:27" hidden="1" x14ac:dyDescent="0.3">
      <c r="A179" s="107"/>
      <c r="B179" s="107" t="s">
        <v>196</v>
      </c>
      <c r="C179" s="110">
        <f>C178-C73</f>
        <v>0</v>
      </c>
      <c r="D179" s="110">
        <f t="shared" ref="D179:AA179" si="95">D178-D73</f>
        <v>0</v>
      </c>
      <c r="E179" s="110">
        <f t="shared" si="95"/>
        <v>0</v>
      </c>
      <c r="F179" s="110">
        <f t="shared" si="95"/>
        <v>0</v>
      </c>
      <c r="G179" s="110">
        <f t="shared" si="95"/>
        <v>0</v>
      </c>
      <c r="H179" s="110">
        <f t="shared" si="95"/>
        <v>0</v>
      </c>
      <c r="I179" s="110">
        <f t="shared" si="95"/>
        <v>0</v>
      </c>
      <c r="J179" s="110">
        <f t="shared" si="95"/>
        <v>0</v>
      </c>
      <c r="K179" s="110">
        <f t="shared" si="95"/>
        <v>0</v>
      </c>
      <c r="L179" s="110">
        <f t="shared" si="95"/>
        <v>0</v>
      </c>
      <c r="M179" s="110">
        <f t="shared" si="95"/>
        <v>0</v>
      </c>
      <c r="N179" s="110">
        <f t="shared" si="95"/>
        <v>0</v>
      </c>
      <c r="O179" s="237">
        <f t="shared" si="95"/>
        <v>0</v>
      </c>
      <c r="P179" s="237">
        <f t="shared" si="95"/>
        <v>0</v>
      </c>
      <c r="Q179" s="237">
        <f t="shared" si="95"/>
        <v>0</v>
      </c>
      <c r="R179" s="237">
        <f t="shared" si="95"/>
        <v>0</v>
      </c>
      <c r="S179" s="237">
        <f t="shared" si="95"/>
        <v>0</v>
      </c>
      <c r="T179" s="237">
        <f t="shared" si="95"/>
        <v>0</v>
      </c>
      <c r="U179" s="237">
        <f t="shared" si="95"/>
        <v>0</v>
      </c>
      <c r="V179" s="237">
        <f t="shared" si="95"/>
        <v>0</v>
      </c>
      <c r="W179" s="237">
        <f t="shared" si="95"/>
        <v>0</v>
      </c>
      <c r="X179" s="237">
        <f t="shared" si="95"/>
        <v>0</v>
      </c>
      <c r="Y179" s="237">
        <f t="shared" si="95"/>
        <v>0</v>
      </c>
      <c r="Z179" s="237">
        <f t="shared" si="95"/>
        <v>0</v>
      </c>
      <c r="AA179" s="237">
        <f t="shared" si="95"/>
        <v>0</v>
      </c>
    </row>
    <row r="180" spans="1:27" ht="15" hidden="1" thickBot="1" x14ac:dyDescent="0.35">
      <c r="A180" s="107"/>
      <c r="B180" s="107"/>
      <c r="C180" s="110"/>
      <c r="D180" s="110"/>
      <c r="E180" s="110"/>
      <c r="F180" s="110"/>
      <c r="G180" s="110"/>
      <c r="H180" s="110"/>
      <c r="I180" s="110"/>
      <c r="J180" s="110"/>
      <c r="K180" s="110"/>
      <c r="L180" s="110"/>
      <c r="M180" s="110"/>
      <c r="N180" s="110"/>
    </row>
    <row r="181" spans="1:27" ht="15" hidden="1" thickBot="1" x14ac:dyDescent="0.35">
      <c r="A181" s="107"/>
      <c r="B181" s="287" t="s">
        <v>39</v>
      </c>
      <c r="C181" s="158">
        <f>C$4</f>
        <v>44197</v>
      </c>
      <c r="D181" s="158">
        <f t="shared" ref="D181:AA181" si="96">D$4</f>
        <v>44228</v>
      </c>
      <c r="E181" s="158">
        <f t="shared" si="96"/>
        <v>44256</v>
      </c>
      <c r="F181" s="158">
        <f t="shared" si="96"/>
        <v>44287</v>
      </c>
      <c r="G181" s="158">
        <f t="shared" si="96"/>
        <v>44317</v>
      </c>
      <c r="H181" s="158">
        <f t="shared" si="96"/>
        <v>44348</v>
      </c>
      <c r="I181" s="158">
        <f t="shared" si="96"/>
        <v>44378</v>
      </c>
      <c r="J181" s="158">
        <f t="shared" si="96"/>
        <v>44409</v>
      </c>
      <c r="K181" s="158">
        <f t="shared" si="96"/>
        <v>44440</v>
      </c>
      <c r="L181" s="158">
        <f t="shared" si="96"/>
        <v>44470</v>
      </c>
      <c r="M181" s="158">
        <f t="shared" si="96"/>
        <v>44501</v>
      </c>
      <c r="N181" s="158">
        <f t="shared" si="96"/>
        <v>44531</v>
      </c>
      <c r="O181" s="158">
        <f t="shared" si="96"/>
        <v>44562</v>
      </c>
      <c r="P181" s="158">
        <f t="shared" si="96"/>
        <v>44593</v>
      </c>
      <c r="Q181" s="158">
        <f t="shared" si="96"/>
        <v>44621</v>
      </c>
      <c r="R181" s="158">
        <f t="shared" si="96"/>
        <v>44652</v>
      </c>
      <c r="S181" s="158">
        <f t="shared" si="96"/>
        <v>44682</v>
      </c>
      <c r="T181" s="158">
        <f t="shared" si="96"/>
        <v>44713</v>
      </c>
      <c r="U181" s="158">
        <f t="shared" si="96"/>
        <v>44743</v>
      </c>
      <c r="V181" s="158">
        <f t="shared" si="96"/>
        <v>44774</v>
      </c>
      <c r="W181" s="158">
        <f t="shared" si="96"/>
        <v>44805</v>
      </c>
      <c r="X181" s="158">
        <f t="shared" si="96"/>
        <v>44835</v>
      </c>
      <c r="Y181" s="158">
        <f t="shared" si="96"/>
        <v>44866</v>
      </c>
      <c r="Z181" s="158">
        <f t="shared" si="96"/>
        <v>44896</v>
      </c>
      <c r="AA181" s="158">
        <f t="shared" si="96"/>
        <v>44927</v>
      </c>
    </row>
    <row r="182" spans="1:27" hidden="1" x14ac:dyDescent="0.3">
      <c r="A182" s="107"/>
      <c r="B182" s="278" t="s">
        <v>135</v>
      </c>
      <c r="C182" s="122">
        <f>C157*'YTD PROGRAM SUMMARY'!C47</f>
        <v>0</v>
      </c>
      <c r="D182" s="122">
        <f>D157*'YTD PROGRAM SUMMARY'!D47</f>
        <v>0</v>
      </c>
      <c r="E182" s="122">
        <f>E157*'YTD PROGRAM SUMMARY'!E47</f>
        <v>0</v>
      </c>
      <c r="F182" s="122">
        <f>F157*'YTD PROGRAM SUMMARY'!F47</f>
        <v>0</v>
      </c>
      <c r="G182" s="122">
        <f>G157*'YTD PROGRAM SUMMARY'!G47</f>
        <v>0</v>
      </c>
      <c r="H182" s="122">
        <f>H157*'YTD PROGRAM SUMMARY'!H47</f>
        <v>0</v>
      </c>
      <c r="I182" s="122">
        <f>I157*'YTD PROGRAM SUMMARY'!I47</f>
        <v>0</v>
      </c>
      <c r="J182" s="122">
        <f>J157*'YTD PROGRAM SUMMARY'!J47</f>
        <v>0</v>
      </c>
      <c r="K182" s="122">
        <f>K157*'YTD PROGRAM SUMMARY'!K47</f>
        <v>0</v>
      </c>
      <c r="L182" s="122">
        <f>L157*'YTD PROGRAM SUMMARY'!L47</f>
        <v>0</v>
      </c>
      <c r="M182" s="122">
        <f>M157*'YTD PROGRAM SUMMARY'!M47</f>
        <v>0</v>
      </c>
      <c r="N182" s="122">
        <f>N157*'YTD PROGRAM SUMMARY'!N47</f>
        <v>0</v>
      </c>
      <c r="O182" s="244">
        <f>O157*'YTD PROGRAM SUMMARY'!O47</f>
        <v>0</v>
      </c>
      <c r="P182" s="244">
        <f>P157*'YTD PROGRAM SUMMARY'!P47</f>
        <v>0</v>
      </c>
      <c r="Q182" s="244">
        <f>Q157*'YTD PROGRAM SUMMARY'!Q47</f>
        <v>0</v>
      </c>
      <c r="R182" s="244">
        <f>R157*'YTD PROGRAM SUMMARY'!R47</f>
        <v>0</v>
      </c>
      <c r="S182" s="244">
        <f>S157*'YTD PROGRAM SUMMARY'!S47</f>
        <v>0</v>
      </c>
      <c r="T182" s="244">
        <f>T157*'YTD PROGRAM SUMMARY'!T47</f>
        <v>0</v>
      </c>
      <c r="U182" s="244">
        <f>U157*'YTD PROGRAM SUMMARY'!U47</f>
        <v>0</v>
      </c>
      <c r="V182" s="244">
        <f>V157*'YTD PROGRAM SUMMARY'!V47</f>
        <v>0</v>
      </c>
      <c r="W182" s="244">
        <f>W157*'YTD PROGRAM SUMMARY'!W47</f>
        <v>0</v>
      </c>
      <c r="X182" s="244">
        <f>X157*'YTD PROGRAM SUMMARY'!X47</f>
        <v>0</v>
      </c>
      <c r="Y182" s="244">
        <f>Y157*'YTD PROGRAM SUMMARY'!Y47</f>
        <v>0</v>
      </c>
      <c r="Z182" s="244">
        <f>Z157*'YTD PROGRAM SUMMARY'!Z47</f>
        <v>0</v>
      </c>
      <c r="AA182" s="244">
        <f>AA157*'YTD PROGRAM SUMMARY'!AA47</f>
        <v>0</v>
      </c>
    </row>
    <row r="183" spans="1:27" ht="15" hidden="1" thickBot="1" x14ac:dyDescent="0.35">
      <c r="A183" s="107"/>
      <c r="B183" s="268" t="s">
        <v>136</v>
      </c>
      <c r="C183" s="115">
        <f>C176*'YTD PROGRAM SUMMARY'!C47</f>
        <v>0</v>
      </c>
      <c r="D183" s="115">
        <f>D176*'YTD PROGRAM SUMMARY'!D47</f>
        <v>0</v>
      </c>
      <c r="E183" s="115">
        <f>E176*'YTD PROGRAM SUMMARY'!E47</f>
        <v>0</v>
      </c>
      <c r="F183" s="115">
        <f>F176*'YTD PROGRAM SUMMARY'!F47</f>
        <v>0</v>
      </c>
      <c r="G183" s="115">
        <f>G176*'YTD PROGRAM SUMMARY'!G47</f>
        <v>0</v>
      </c>
      <c r="H183" s="115">
        <f>H176*'YTD PROGRAM SUMMARY'!H47</f>
        <v>0</v>
      </c>
      <c r="I183" s="115">
        <f>I176*'YTD PROGRAM SUMMARY'!I47</f>
        <v>0</v>
      </c>
      <c r="J183" s="115">
        <f>J176*'YTD PROGRAM SUMMARY'!J47</f>
        <v>0</v>
      </c>
      <c r="K183" s="115">
        <f>K176*'YTD PROGRAM SUMMARY'!K47</f>
        <v>0</v>
      </c>
      <c r="L183" s="115">
        <f>L176*'YTD PROGRAM SUMMARY'!L47</f>
        <v>0</v>
      </c>
      <c r="M183" s="115">
        <f>M176*'YTD PROGRAM SUMMARY'!M47</f>
        <v>0</v>
      </c>
      <c r="N183" s="115">
        <f>N176*'YTD PROGRAM SUMMARY'!N47</f>
        <v>0</v>
      </c>
      <c r="O183" s="238">
        <f>O176*'YTD PROGRAM SUMMARY'!O47</f>
        <v>0</v>
      </c>
      <c r="P183" s="238">
        <f>P176*'YTD PROGRAM SUMMARY'!P47</f>
        <v>0</v>
      </c>
      <c r="Q183" s="238">
        <f>Q176*'YTD PROGRAM SUMMARY'!Q47</f>
        <v>0</v>
      </c>
      <c r="R183" s="238">
        <f>R176*'YTD PROGRAM SUMMARY'!R47</f>
        <v>0</v>
      </c>
      <c r="S183" s="238">
        <f>S176*'YTD PROGRAM SUMMARY'!S47</f>
        <v>0</v>
      </c>
      <c r="T183" s="238">
        <f>T176*'YTD PROGRAM SUMMARY'!T47</f>
        <v>0</v>
      </c>
      <c r="U183" s="238">
        <f>U176*'YTD PROGRAM SUMMARY'!U47</f>
        <v>0</v>
      </c>
      <c r="V183" s="238">
        <f>V176*'YTD PROGRAM SUMMARY'!V47</f>
        <v>0</v>
      </c>
      <c r="W183" s="238">
        <f>W176*'YTD PROGRAM SUMMARY'!W47</f>
        <v>0</v>
      </c>
      <c r="X183" s="238">
        <f>X176*'YTD PROGRAM SUMMARY'!X47</f>
        <v>0</v>
      </c>
      <c r="Y183" s="238">
        <f>Y176*'YTD PROGRAM SUMMARY'!Y47</f>
        <v>0</v>
      </c>
      <c r="Z183" s="238">
        <f>Z176*'YTD PROGRAM SUMMARY'!Z47</f>
        <v>0</v>
      </c>
      <c r="AA183" s="238">
        <f>AA176*'YTD PROGRAM SUMMARY'!AA47</f>
        <v>0</v>
      </c>
    </row>
    <row r="184" spans="1:27" hidden="1" x14ac:dyDescent="0.3">
      <c r="A184" s="107"/>
      <c r="B184" s="278" t="s">
        <v>137</v>
      </c>
      <c r="C184" s="116">
        <f>IFERROR(C182/C73,0)</f>
        <v>0</v>
      </c>
      <c r="D184" s="116">
        <f t="shared" ref="D184:AA184" si="97">IFERROR(D182/D73,0)</f>
        <v>0</v>
      </c>
      <c r="E184" s="116">
        <f t="shared" si="97"/>
        <v>0</v>
      </c>
      <c r="F184" s="116">
        <f t="shared" si="97"/>
        <v>0</v>
      </c>
      <c r="G184" s="116">
        <f t="shared" si="97"/>
        <v>0</v>
      </c>
      <c r="H184" s="116">
        <f t="shared" si="97"/>
        <v>0</v>
      </c>
      <c r="I184" s="116">
        <f t="shared" si="97"/>
        <v>0</v>
      </c>
      <c r="J184" s="116">
        <f t="shared" si="97"/>
        <v>0</v>
      </c>
      <c r="K184" s="116">
        <f t="shared" si="97"/>
        <v>0</v>
      </c>
      <c r="L184" s="116">
        <f t="shared" si="97"/>
        <v>0</v>
      </c>
      <c r="M184" s="116">
        <f t="shared" si="97"/>
        <v>0</v>
      </c>
      <c r="N184" s="116">
        <f t="shared" si="97"/>
        <v>0</v>
      </c>
      <c r="O184" s="239">
        <f t="shared" si="97"/>
        <v>0</v>
      </c>
      <c r="P184" s="239">
        <f t="shared" si="97"/>
        <v>0</v>
      </c>
      <c r="Q184" s="239">
        <f t="shared" si="97"/>
        <v>0</v>
      </c>
      <c r="R184" s="239">
        <f t="shared" si="97"/>
        <v>0</v>
      </c>
      <c r="S184" s="239">
        <f t="shared" si="97"/>
        <v>0</v>
      </c>
      <c r="T184" s="239">
        <f t="shared" si="97"/>
        <v>0</v>
      </c>
      <c r="U184" s="239">
        <f t="shared" si="97"/>
        <v>0</v>
      </c>
      <c r="V184" s="239">
        <f t="shared" si="97"/>
        <v>0</v>
      </c>
      <c r="W184" s="239">
        <f t="shared" si="97"/>
        <v>0</v>
      </c>
      <c r="X184" s="239">
        <f t="shared" si="97"/>
        <v>0</v>
      </c>
      <c r="Y184" s="239">
        <f t="shared" si="97"/>
        <v>0</v>
      </c>
      <c r="Z184" s="239">
        <f t="shared" si="97"/>
        <v>0</v>
      </c>
      <c r="AA184" s="239">
        <f t="shared" si="97"/>
        <v>0</v>
      </c>
    </row>
    <row r="185" spans="1:27" ht="15" hidden="1" thickBot="1" x14ac:dyDescent="0.35">
      <c r="A185" s="107"/>
      <c r="B185" s="268" t="s">
        <v>138</v>
      </c>
      <c r="C185" s="117">
        <f>IFERROR(C183/C73,0)</f>
        <v>0</v>
      </c>
      <c r="D185" s="117">
        <f t="shared" ref="D185:AA185" si="98">IFERROR(D183/D73,0)</f>
        <v>0</v>
      </c>
      <c r="E185" s="117">
        <f t="shared" si="98"/>
        <v>0</v>
      </c>
      <c r="F185" s="117">
        <f t="shared" si="98"/>
        <v>0</v>
      </c>
      <c r="G185" s="117">
        <f t="shared" si="98"/>
        <v>0</v>
      </c>
      <c r="H185" s="117">
        <f t="shared" si="98"/>
        <v>0</v>
      </c>
      <c r="I185" s="117">
        <f t="shared" si="98"/>
        <v>0</v>
      </c>
      <c r="J185" s="117">
        <f t="shared" si="98"/>
        <v>0</v>
      </c>
      <c r="K185" s="117">
        <f t="shared" si="98"/>
        <v>0</v>
      </c>
      <c r="L185" s="117">
        <f t="shared" si="98"/>
        <v>0</v>
      </c>
      <c r="M185" s="117">
        <f t="shared" si="98"/>
        <v>0</v>
      </c>
      <c r="N185" s="117">
        <f t="shared" si="98"/>
        <v>0</v>
      </c>
      <c r="O185" s="240">
        <f t="shared" si="98"/>
        <v>0</v>
      </c>
      <c r="P185" s="240">
        <f t="shared" si="98"/>
        <v>0</v>
      </c>
      <c r="Q185" s="240">
        <f t="shared" si="98"/>
        <v>0</v>
      </c>
      <c r="R185" s="240">
        <f t="shared" si="98"/>
        <v>0</v>
      </c>
      <c r="S185" s="240">
        <f t="shared" si="98"/>
        <v>0</v>
      </c>
      <c r="T185" s="240">
        <f t="shared" si="98"/>
        <v>0</v>
      </c>
      <c r="U185" s="240">
        <f t="shared" si="98"/>
        <v>0</v>
      </c>
      <c r="V185" s="240">
        <f t="shared" si="98"/>
        <v>0</v>
      </c>
      <c r="W185" s="240">
        <f t="shared" si="98"/>
        <v>0</v>
      </c>
      <c r="X185" s="240">
        <f t="shared" si="98"/>
        <v>0</v>
      </c>
      <c r="Y185" s="240">
        <f t="shared" si="98"/>
        <v>0</v>
      </c>
      <c r="Z185" s="240">
        <f t="shared" si="98"/>
        <v>0</v>
      </c>
      <c r="AA185" s="240">
        <f t="shared" si="98"/>
        <v>0</v>
      </c>
    </row>
    <row r="186" spans="1:27" ht="15" hidden="1" thickBot="1" x14ac:dyDescent="0.35">
      <c r="A186" s="107"/>
      <c r="B186" s="288" t="s">
        <v>139</v>
      </c>
      <c r="C186" s="119">
        <f>C184+C185</f>
        <v>0</v>
      </c>
      <c r="D186" s="119">
        <f t="shared" ref="D186:AA186" si="99">D184+D185</f>
        <v>0</v>
      </c>
      <c r="E186" s="120">
        <f t="shared" si="99"/>
        <v>0</v>
      </c>
      <c r="F186" s="120">
        <f t="shared" si="99"/>
        <v>0</v>
      </c>
      <c r="G186" s="120">
        <f t="shared" si="99"/>
        <v>0</v>
      </c>
      <c r="H186" s="120">
        <f t="shared" si="99"/>
        <v>0</v>
      </c>
      <c r="I186" s="120">
        <f t="shared" si="99"/>
        <v>0</v>
      </c>
      <c r="J186" s="120">
        <f t="shared" si="99"/>
        <v>0</v>
      </c>
      <c r="K186" s="120">
        <f t="shared" si="99"/>
        <v>0</v>
      </c>
      <c r="L186" s="120">
        <f t="shared" si="99"/>
        <v>0</v>
      </c>
      <c r="M186" s="121">
        <f t="shared" si="99"/>
        <v>0</v>
      </c>
      <c r="N186" s="131">
        <f t="shared" si="99"/>
        <v>0</v>
      </c>
      <c r="O186" s="241">
        <f t="shared" si="99"/>
        <v>0</v>
      </c>
      <c r="P186" s="241">
        <f t="shared" si="99"/>
        <v>0</v>
      </c>
      <c r="Q186" s="242">
        <f t="shared" si="99"/>
        <v>0</v>
      </c>
      <c r="R186" s="242">
        <f t="shared" si="99"/>
        <v>0</v>
      </c>
      <c r="S186" s="242">
        <f t="shared" si="99"/>
        <v>0</v>
      </c>
      <c r="T186" s="242">
        <f t="shared" si="99"/>
        <v>0</v>
      </c>
      <c r="U186" s="242">
        <f t="shared" si="99"/>
        <v>0</v>
      </c>
      <c r="V186" s="242">
        <f t="shared" si="99"/>
        <v>0</v>
      </c>
      <c r="W186" s="242">
        <f t="shared" si="99"/>
        <v>0</v>
      </c>
      <c r="X186" s="242">
        <f t="shared" si="99"/>
        <v>0</v>
      </c>
      <c r="Y186" s="256">
        <f t="shared" si="99"/>
        <v>0</v>
      </c>
      <c r="Z186" s="256">
        <f t="shared" si="99"/>
        <v>0</v>
      </c>
      <c r="AA186" s="241">
        <f t="shared" si="99"/>
        <v>0</v>
      </c>
    </row>
    <row r="187" spans="1:27" ht="15" hidden="1" thickBot="1" x14ac:dyDescent="0.35">
      <c r="A187" s="107"/>
      <c r="B187" s="107"/>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c r="AA187" s="110"/>
    </row>
    <row r="188" spans="1:27" ht="15" hidden="1" thickBot="1" x14ac:dyDescent="0.35">
      <c r="A188" s="107"/>
      <c r="B188" s="287" t="s">
        <v>37</v>
      </c>
      <c r="C188" s="158">
        <f>C$4</f>
        <v>44197</v>
      </c>
      <c r="D188" s="158">
        <f t="shared" ref="D188:AA188" si="100">D$4</f>
        <v>44228</v>
      </c>
      <c r="E188" s="158">
        <f t="shared" si="100"/>
        <v>44256</v>
      </c>
      <c r="F188" s="158">
        <f t="shared" si="100"/>
        <v>44287</v>
      </c>
      <c r="G188" s="158">
        <f t="shared" si="100"/>
        <v>44317</v>
      </c>
      <c r="H188" s="158">
        <f t="shared" si="100"/>
        <v>44348</v>
      </c>
      <c r="I188" s="158">
        <f t="shared" si="100"/>
        <v>44378</v>
      </c>
      <c r="J188" s="158">
        <f t="shared" si="100"/>
        <v>44409</v>
      </c>
      <c r="K188" s="158">
        <f t="shared" si="100"/>
        <v>44440</v>
      </c>
      <c r="L188" s="158">
        <f t="shared" si="100"/>
        <v>44470</v>
      </c>
      <c r="M188" s="158">
        <f t="shared" si="100"/>
        <v>44501</v>
      </c>
      <c r="N188" s="158">
        <f t="shared" si="100"/>
        <v>44531</v>
      </c>
      <c r="O188" s="158">
        <f t="shared" si="100"/>
        <v>44562</v>
      </c>
      <c r="P188" s="158">
        <f t="shared" si="100"/>
        <v>44593</v>
      </c>
      <c r="Q188" s="158">
        <f t="shared" si="100"/>
        <v>44621</v>
      </c>
      <c r="R188" s="158">
        <f t="shared" si="100"/>
        <v>44652</v>
      </c>
      <c r="S188" s="158">
        <f t="shared" si="100"/>
        <v>44682</v>
      </c>
      <c r="T188" s="158">
        <f t="shared" si="100"/>
        <v>44713</v>
      </c>
      <c r="U188" s="158">
        <f t="shared" si="100"/>
        <v>44743</v>
      </c>
      <c r="V188" s="158">
        <f t="shared" si="100"/>
        <v>44774</v>
      </c>
      <c r="W188" s="158">
        <f t="shared" si="100"/>
        <v>44805</v>
      </c>
      <c r="X188" s="158">
        <f t="shared" si="100"/>
        <v>44835</v>
      </c>
      <c r="Y188" s="158">
        <f t="shared" si="100"/>
        <v>44866</v>
      </c>
      <c r="Z188" s="158">
        <f t="shared" si="100"/>
        <v>44896</v>
      </c>
      <c r="AA188" s="158">
        <f t="shared" si="100"/>
        <v>44927</v>
      </c>
    </row>
    <row r="189" spans="1:27" hidden="1" x14ac:dyDescent="0.3">
      <c r="A189" s="107"/>
      <c r="B189" s="278" t="s">
        <v>140</v>
      </c>
      <c r="C189" s="122">
        <f>C157*'YTD PROGRAM SUMMARY'!C48</f>
        <v>0</v>
      </c>
      <c r="D189" s="122">
        <f>D157*'YTD PROGRAM SUMMARY'!D48</f>
        <v>0</v>
      </c>
      <c r="E189" s="122">
        <f>E157*'YTD PROGRAM SUMMARY'!E48</f>
        <v>0</v>
      </c>
      <c r="F189" s="122">
        <f>F157*'YTD PROGRAM SUMMARY'!F48</f>
        <v>0</v>
      </c>
      <c r="G189" s="122">
        <f>G157*'YTD PROGRAM SUMMARY'!G48</f>
        <v>0</v>
      </c>
      <c r="H189" s="122">
        <f>H157*'YTD PROGRAM SUMMARY'!H48</f>
        <v>0</v>
      </c>
      <c r="I189" s="122">
        <f>I157*'YTD PROGRAM SUMMARY'!I48</f>
        <v>0</v>
      </c>
      <c r="J189" s="122">
        <f>J157*'YTD PROGRAM SUMMARY'!J48</f>
        <v>0</v>
      </c>
      <c r="K189" s="122">
        <f>K157*'YTD PROGRAM SUMMARY'!K48</f>
        <v>0</v>
      </c>
      <c r="L189" s="122">
        <f>L157*'YTD PROGRAM SUMMARY'!L48</f>
        <v>0</v>
      </c>
      <c r="M189" s="122">
        <f>M157*'YTD PROGRAM SUMMARY'!M48</f>
        <v>0</v>
      </c>
      <c r="N189" s="122">
        <f>N157*'YTD PROGRAM SUMMARY'!N48</f>
        <v>0</v>
      </c>
      <c r="O189" s="244">
        <f>O157*'YTD PROGRAM SUMMARY'!O48</f>
        <v>0</v>
      </c>
      <c r="P189" s="244">
        <f>P157*'YTD PROGRAM SUMMARY'!P48</f>
        <v>0</v>
      </c>
      <c r="Q189" s="244">
        <f>Q157*'YTD PROGRAM SUMMARY'!Q48</f>
        <v>0</v>
      </c>
      <c r="R189" s="244">
        <f>R157*'YTD PROGRAM SUMMARY'!R48</f>
        <v>0</v>
      </c>
      <c r="S189" s="244">
        <f>S157*'YTD PROGRAM SUMMARY'!S48</f>
        <v>0</v>
      </c>
      <c r="T189" s="244">
        <f>T157*'YTD PROGRAM SUMMARY'!T48</f>
        <v>0</v>
      </c>
      <c r="U189" s="244">
        <f>U157*'YTD PROGRAM SUMMARY'!U48</f>
        <v>0</v>
      </c>
      <c r="V189" s="244">
        <f>V157*'YTD PROGRAM SUMMARY'!V48</f>
        <v>0</v>
      </c>
      <c r="W189" s="244">
        <f>W157*'YTD PROGRAM SUMMARY'!W48</f>
        <v>0</v>
      </c>
      <c r="X189" s="244">
        <f>X157*'YTD PROGRAM SUMMARY'!X48</f>
        <v>0</v>
      </c>
      <c r="Y189" s="244">
        <f>Y157*'YTD PROGRAM SUMMARY'!Y48</f>
        <v>0</v>
      </c>
      <c r="Z189" s="244">
        <f>Z157*'YTD PROGRAM SUMMARY'!Z48</f>
        <v>0</v>
      </c>
      <c r="AA189" s="244">
        <f>AA157*'YTD PROGRAM SUMMARY'!AA48</f>
        <v>0</v>
      </c>
    </row>
    <row r="190" spans="1:27" ht="15" hidden="1" thickBot="1" x14ac:dyDescent="0.35">
      <c r="A190" s="107"/>
      <c r="B190" s="268" t="s">
        <v>141</v>
      </c>
      <c r="C190" s="115">
        <f>C176*'YTD PROGRAM SUMMARY'!C48</f>
        <v>0</v>
      </c>
      <c r="D190" s="115">
        <f>D176*'YTD PROGRAM SUMMARY'!D48</f>
        <v>0</v>
      </c>
      <c r="E190" s="115">
        <f>E176*'YTD PROGRAM SUMMARY'!E48</f>
        <v>0</v>
      </c>
      <c r="F190" s="115">
        <f>F176*'YTD PROGRAM SUMMARY'!F48</f>
        <v>0</v>
      </c>
      <c r="G190" s="115">
        <f>G176*'YTD PROGRAM SUMMARY'!G48</f>
        <v>0</v>
      </c>
      <c r="H190" s="115">
        <f>H176*'YTD PROGRAM SUMMARY'!H48</f>
        <v>0</v>
      </c>
      <c r="I190" s="115">
        <f>I176*'YTD PROGRAM SUMMARY'!I48</f>
        <v>0</v>
      </c>
      <c r="J190" s="115">
        <f>J176*'YTD PROGRAM SUMMARY'!J48</f>
        <v>0</v>
      </c>
      <c r="K190" s="115">
        <f>K176*'YTD PROGRAM SUMMARY'!K48</f>
        <v>0</v>
      </c>
      <c r="L190" s="115">
        <f>L176*'YTD PROGRAM SUMMARY'!L48</f>
        <v>0</v>
      </c>
      <c r="M190" s="115">
        <f>M176*'YTD PROGRAM SUMMARY'!M48</f>
        <v>0</v>
      </c>
      <c r="N190" s="115">
        <f>N176*'YTD PROGRAM SUMMARY'!N48</f>
        <v>0</v>
      </c>
      <c r="O190" s="238">
        <f>O176*'YTD PROGRAM SUMMARY'!O48</f>
        <v>0</v>
      </c>
      <c r="P190" s="238">
        <f>P176*'YTD PROGRAM SUMMARY'!P48</f>
        <v>0</v>
      </c>
      <c r="Q190" s="238">
        <f>Q176*'YTD PROGRAM SUMMARY'!Q48</f>
        <v>0</v>
      </c>
      <c r="R190" s="238">
        <f>R176*'YTD PROGRAM SUMMARY'!R48</f>
        <v>0</v>
      </c>
      <c r="S190" s="238">
        <f>S176*'YTD PROGRAM SUMMARY'!S48</f>
        <v>0</v>
      </c>
      <c r="T190" s="238">
        <f>T176*'YTD PROGRAM SUMMARY'!T48</f>
        <v>0</v>
      </c>
      <c r="U190" s="238">
        <f>U176*'YTD PROGRAM SUMMARY'!U48</f>
        <v>0</v>
      </c>
      <c r="V190" s="238">
        <f>V176*'YTD PROGRAM SUMMARY'!V48</f>
        <v>0</v>
      </c>
      <c r="W190" s="238">
        <f>W176*'YTD PROGRAM SUMMARY'!W48</f>
        <v>0</v>
      </c>
      <c r="X190" s="238">
        <f>X176*'YTD PROGRAM SUMMARY'!X48</f>
        <v>0</v>
      </c>
      <c r="Y190" s="238">
        <f>Y176*'YTD PROGRAM SUMMARY'!Y48</f>
        <v>0</v>
      </c>
      <c r="Z190" s="238">
        <f>Z176*'YTD PROGRAM SUMMARY'!Z48</f>
        <v>0</v>
      </c>
      <c r="AA190" s="238">
        <f>AA176*'YTD PROGRAM SUMMARY'!AA48</f>
        <v>0</v>
      </c>
    </row>
    <row r="191" spans="1:27" hidden="1" x14ac:dyDescent="0.3">
      <c r="A191" s="107"/>
      <c r="B191" s="278" t="s">
        <v>142</v>
      </c>
      <c r="C191" s="116">
        <f>IFERROR(C189/C73,0)</f>
        <v>0</v>
      </c>
      <c r="D191" s="116">
        <f t="shared" ref="D191:AA191" si="101">IFERROR(D189/D73,0)</f>
        <v>0</v>
      </c>
      <c r="E191" s="116">
        <f t="shared" si="101"/>
        <v>0</v>
      </c>
      <c r="F191" s="116">
        <f t="shared" si="101"/>
        <v>0</v>
      </c>
      <c r="G191" s="116">
        <f t="shared" si="101"/>
        <v>0</v>
      </c>
      <c r="H191" s="116">
        <f t="shared" si="101"/>
        <v>0</v>
      </c>
      <c r="I191" s="116">
        <f t="shared" si="101"/>
        <v>0</v>
      </c>
      <c r="J191" s="116">
        <f t="shared" si="101"/>
        <v>0</v>
      </c>
      <c r="K191" s="116">
        <f t="shared" si="101"/>
        <v>0</v>
      </c>
      <c r="L191" s="116">
        <f t="shared" si="101"/>
        <v>0</v>
      </c>
      <c r="M191" s="116">
        <f t="shared" si="101"/>
        <v>0</v>
      </c>
      <c r="N191" s="116">
        <f t="shared" si="101"/>
        <v>0</v>
      </c>
      <c r="O191" s="239">
        <f t="shared" si="101"/>
        <v>0</v>
      </c>
      <c r="P191" s="239">
        <f t="shared" si="101"/>
        <v>0</v>
      </c>
      <c r="Q191" s="239">
        <f t="shared" si="101"/>
        <v>0</v>
      </c>
      <c r="R191" s="239">
        <f t="shared" si="101"/>
        <v>0</v>
      </c>
      <c r="S191" s="239">
        <f t="shared" si="101"/>
        <v>0</v>
      </c>
      <c r="T191" s="239">
        <f t="shared" si="101"/>
        <v>0</v>
      </c>
      <c r="U191" s="239">
        <f t="shared" si="101"/>
        <v>0</v>
      </c>
      <c r="V191" s="239">
        <f t="shared" si="101"/>
        <v>0</v>
      </c>
      <c r="W191" s="239">
        <f t="shared" si="101"/>
        <v>0</v>
      </c>
      <c r="X191" s="239">
        <f t="shared" si="101"/>
        <v>0</v>
      </c>
      <c r="Y191" s="239">
        <f t="shared" si="101"/>
        <v>0</v>
      </c>
      <c r="Z191" s="239">
        <f t="shared" si="101"/>
        <v>0</v>
      </c>
      <c r="AA191" s="239">
        <f t="shared" si="101"/>
        <v>0</v>
      </c>
    </row>
    <row r="192" spans="1:27" ht="15" hidden="1" thickBot="1" x14ac:dyDescent="0.35">
      <c r="A192" s="107"/>
      <c r="B192" s="268" t="s">
        <v>143</v>
      </c>
      <c r="C192" s="117">
        <f>IFERROR(C190/C73,0)</f>
        <v>0</v>
      </c>
      <c r="D192" s="117">
        <f t="shared" ref="D192:AA192" si="102">IFERROR(D190/D73,0)</f>
        <v>0</v>
      </c>
      <c r="E192" s="117">
        <f t="shared" si="102"/>
        <v>0</v>
      </c>
      <c r="F192" s="117">
        <f t="shared" si="102"/>
        <v>0</v>
      </c>
      <c r="G192" s="117">
        <f t="shared" si="102"/>
        <v>0</v>
      </c>
      <c r="H192" s="117">
        <f t="shared" si="102"/>
        <v>0</v>
      </c>
      <c r="I192" s="117">
        <f t="shared" si="102"/>
        <v>0</v>
      </c>
      <c r="J192" s="117">
        <f t="shared" si="102"/>
        <v>0</v>
      </c>
      <c r="K192" s="117">
        <f t="shared" si="102"/>
        <v>0</v>
      </c>
      <c r="L192" s="117">
        <f t="shared" si="102"/>
        <v>0</v>
      </c>
      <c r="M192" s="117">
        <f t="shared" si="102"/>
        <v>0</v>
      </c>
      <c r="N192" s="117">
        <f t="shared" si="102"/>
        <v>0</v>
      </c>
      <c r="O192" s="240">
        <f t="shared" si="102"/>
        <v>0</v>
      </c>
      <c r="P192" s="240">
        <f t="shared" si="102"/>
        <v>0</v>
      </c>
      <c r="Q192" s="240">
        <f t="shared" si="102"/>
        <v>0</v>
      </c>
      <c r="R192" s="240">
        <f t="shared" si="102"/>
        <v>0</v>
      </c>
      <c r="S192" s="240">
        <f t="shared" si="102"/>
        <v>0</v>
      </c>
      <c r="T192" s="240">
        <f t="shared" si="102"/>
        <v>0</v>
      </c>
      <c r="U192" s="240">
        <f t="shared" si="102"/>
        <v>0</v>
      </c>
      <c r="V192" s="240">
        <f t="shared" si="102"/>
        <v>0</v>
      </c>
      <c r="W192" s="240">
        <f t="shared" si="102"/>
        <v>0</v>
      </c>
      <c r="X192" s="240">
        <f t="shared" si="102"/>
        <v>0</v>
      </c>
      <c r="Y192" s="240">
        <f t="shared" si="102"/>
        <v>0</v>
      </c>
      <c r="Z192" s="240">
        <f t="shared" si="102"/>
        <v>0</v>
      </c>
      <c r="AA192" s="240">
        <f t="shared" si="102"/>
        <v>0</v>
      </c>
    </row>
    <row r="193" spans="1:27" ht="15" hidden="1" thickBot="1" x14ac:dyDescent="0.35">
      <c r="A193" s="107"/>
      <c r="B193" s="288" t="s">
        <v>144</v>
      </c>
      <c r="C193" s="119">
        <f>C191+C192</f>
        <v>0</v>
      </c>
      <c r="D193" s="119">
        <f t="shared" ref="D193:AA193" si="103">D191+D192</f>
        <v>0</v>
      </c>
      <c r="E193" s="120">
        <f t="shared" si="103"/>
        <v>0</v>
      </c>
      <c r="F193" s="120">
        <f t="shared" si="103"/>
        <v>0</v>
      </c>
      <c r="G193" s="120">
        <f t="shared" si="103"/>
        <v>0</v>
      </c>
      <c r="H193" s="120">
        <f t="shared" si="103"/>
        <v>0</v>
      </c>
      <c r="I193" s="120">
        <f t="shared" si="103"/>
        <v>0</v>
      </c>
      <c r="J193" s="120">
        <f t="shared" si="103"/>
        <v>0</v>
      </c>
      <c r="K193" s="120">
        <f t="shared" si="103"/>
        <v>0</v>
      </c>
      <c r="L193" s="120">
        <f t="shared" si="103"/>
        <v>0</v>
      </c>
      <c r="M193" s="121">
        <f t="shared" si="103"/>
        <v>0</v>
      </c>
      <c r="N193" s="131">
        <f t="shared" si="103"/>
        <v>0</v>
      </c>
      <c r="O193" s="241">
        <f t="shared" si="103"/>
        <v>0</v>
      </c>
      <c r="P193" s="241">
        <f t="shared" si="103"/>
        <v>0</v>
      </c>
      <c r="Q193" s="242">
        <f t="shared" si="103"/>
        <v>0</v>
      </c>
      <c r="R193" s="242">
        <f t="shared" si="103"/>
        <v>0</v>
      </c>
      <c r="S193" s="242">
        <f t="shared" si="103"/>
        <v>0</v>
      </c>
      <c r="T193" s="242">
        <f t="shared" si="103"/>
        <v>0</v>
      </c>
      <c r="U193" s="242">
        <f t="shared" si="103"/>
        <v>0</v>
      </c>
      <c r="V193" s="242">
        <f t="shared" si="103"/>
        <v>0</v>
      </c>
      <c r="W193" s="242">
        <f t="shared" si="103"/>
        <v>0</v>
      </c>
      <c r="X193" s="242">
        <f t="shared" si="103"/>
        <v>0</v>
      </c>
      <c r="Y193" s="256">
        <f t="shared" si="103"/>
        <v>0</v>
      </c>
      <c r="Z193" s="256">
        <f t="shared" si="103"/>
        <v>0</v>
      </c>
      <c r="AA193" s="241">
        <f t="shared" si="103"/>
        <v>0</v>
      </c>
    </row>
    <row r="194" spans="1:27" hidden="1" x14ac:dyDescent="0.3">
      <c r="A194" s="107"/>
      <c r="B194" s="107" t="s">
        <v>145</v>
      </c>
      <c r="C194" s="123">
        <f>C186+C193</f>
        <v>0</v>
      </c>
      <c r="D194" s="123">
        <f t="shared" ref="D194:AA194" si="104">D186+D193</f>
        <v>0</v>
      </c>
      <c r="E194" s="123">
        <f t="shared" si="104"/>
        <v>0</v>
      </c>
      <c r="F194" s="123">
        <f t="shared" si="104"/>
        <v>0</v>
      </c>
      <c r="G194" s="123">
        <f t="shared" si="104"/>
        <v>0</v>
      </c>
      <c r="H194" s="123">
        <f t="shared" si="104"/>
        <v>0</v>
      </c>
      <c r="I194" s="123">
        <f t="shared" si="104"/>
        <v>0</v>
      </c>
      <c r="J194" s="123">
        <f t="shared" si="104"/>
        <v>0</v>
      </c>
      <c r="K194" s="123">
        <f t="shared" si="104"/>
        <v>0</v>
      </c>
      <c r="L194" s="123">
        <f t="shared" si="104"/>
        <v>0</v>
      </c>
      <c r="M194" s="123">
        <f t="shared" si="104"/>
        <v>0</v>
      </c>
      <c r="N194" s="123">
        <f t="shared" si="104"/>
        <v>0</v>
      </c>
      <c r="O194" s="245">
        <f t="shared" si="104"/>
        <v>0</v>
      </c>
      <c r="P194" s="245">
        <f t="shared" si="104"/>
        <v>0</v>
      </c>
      <c r="Q194" s="245">
        <f t="shared" si="104"/>
        <v>0</v>
      </c>
      <c r="R194" s="245">
        <f t="shared" si="104"/>
        <v>0</v>
      </c>
      <c r="S194" s="245">
        <f t="shared" si="104"/>
        <v>0</v>
      </c>
      <c r="T194" s="245">
        <f t="shared" si="104"/>
        <v>0</v>
      </c>
      <c r="U194" s="245">
        <f t="shared" si="104"/>
        <v>0</v>
      </c>
      <c r="V194" s="245">
        <f t="shared" si="104"/>
        <v>0</v>
      </c>
      <c r="W194" s="245">
        <f t="shared" si="104"/>
        <v>0</v>
      </c>
      <c r="X194" s="245">
        <f t="shared" si="104"/>
        <v>0</v>
      </c>
      <c r="Y194" s="245">
        <f t="shared" si="104"/>
        <v>0</v>
      </c>
      <c r="Z194" s="245">
        <f t="shared" si="104"/>
        <v>0</v>
      </c>
      <c r="AA194" s="245">
        <f t="shared" si="104"/>
        <v>0</v>
      </c>
    </row>
    <row r="195" spans="1:27" hidden="1" x14ac:dyDescent="0.3">
      <c r="A195" s="107"/>
      <c r="B195" s="107"/>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row>
    <row r="196" spans="1:27" hidden="1" x14ac:dyDescent="0.3">
      <c r="A196" s="107"/>
      <c r="B196" s="107" t="s">
        <v>146</v>
      </c>
      <c r="C196" s="124">
        <f t="shared" ref="C196" si="105">SUM(C182:C183)</f>
        <v>0</v>
      </c>
      <c r="D196" s="124">
        <f t="shared" ref="D196:AA196" si="106">SUM(D182:D183)</f>
        <v>0</v>
      </c>
      <c r="E196" s="125">
        <f t="shared" si="106"/>
        <v>0</v>
      </c>
      <c r="F196" s="125">
        <f t="shared" si="106"/>
        <v>0</v>
      </c>
      <c r="G196" s="125">
        <f t="shared" si="106"/>
        <v>0</v>
      </c>
      <c r="H196" s="125">
        <f t="shared" si="106"/>
        <v>0</v>
      </c>
      <c r="I196" s="125">
        <f t="shared" si="106"/>
        <v>0</v>
      </c>
      <c r="J196" s="125">
        <f t="shared" si="106"/>
        <v>0</v>
      </c>
      <c r="K196" s="125">
        <f t="shared" si="106"/>
        <v>0</v>
      </c>
      <c r="L196" s="125">
        <f t="shared" si="106"/>
        <v>0</v>
      </c>
      <c r="M196" s="126">
        <f t="shared" si="106"/>
        <v>0</v>
      </c>
      <c r="N196" s="126">
        <f t="shared" si="106"/>
        <v>0</v>
      </c>
      <c r="O196" s="251">
        <f t="shared" si="106"/>
        <v>0</v>
      </c>
      <c r="P196" s="251">
        <f t="shared" si="106"/>
        <v>0</v>
      </c>
      <c r="Q196" s="252">
        <f t="shared" si="106"/>
        <v>0</v>
      </c>
      <c r="R196" s="252">
        <f t="shared" si="106"/>
        <v>0</v>
      </c>
      <c r="S196" s="252">
        <f t="shared" si="106"/>
        <v>0</v>
      </c>
      <c r="T196" s="252">
        <f t="shared" si="106"/>
        <v>0</v>
      </c>
      <c r="U196" s="252">
        <f t="shared" si="106"/>
        <v>0</v>
      </c>
      <c r="V196" s="252">
        <f t="shared" si="106"/>
        <v>0</v>
      </c>
      <c r="W196" s="252">
        <f t="shared" si="106"/>
        <v>0</v>
      </c>
      <c r="X196" s="252">
        <f t="shared" si="106"/>
        <v>0</v>
      </c>
      <c r="Y196" s="253">
        <f t="shared" si="106"/>
        <v>0</v>
      </c>
      <c r="Z196" s="253">
        <f t="shared" si="106"/>
        <v>0</v>
      </c>
      <c r="AA196" s="251">
        <f t="shared" si="106"/>
        <v>0</v>
      </c>
    </row>
    <row r="197" spans="1:27" hidden="1" x14ac:dyDescent="0.3">
      <c r="A197" s="107"/>
      <c r="B197" s="107" t="s">
        <v>147</v>
      </c>
      <c r="C197" s="124">
        <f t="shared" ref="C197" si="107">SUM(C189:C190)</f>
        <v>0</v>
      </c>
      <c r="D197" s="124">
        <f t="shared" ref="D197:AA197" si="108">SUM(D189:D190)</f>
        <v>0</v>
      </c>
      <c r="E197" s="125">
        <f t="shared" si="108"/>
        <v>0</v>
      </c>
      <c r="F197" s="125">
        <f t="shared" si="108"/>
        <v>0</v>
      </c>
      <c r="G197" s="125">
        <f t="shared" si="108"/>
        <v>0</v>
      </c>
      <c r="H197" s="125">
        <f t="shared" si="108"/>
        <v>0</v>
      </c>
      <c r="I197" s="125">
        <f t="shared" si="108"/>
        <v>0</v>
      </c>
      <c r="J197" s="125">
        <f t="shared" si="108"/>
        <v>0</v>
      </c>
      <c r="K197" s="125">
        <f t="shared" si="108"/>
        <v>0</v>
      </c>
      <c r="L197" s="125">
        <f t="shared" si="108"/>
        <v>0</v>
      </c>
      <c r="M197" s="126">
        <f t="shared" si="108"/>
        <v>0</v>
      </c>
      <c r="N197" s="126">
        <f t="shared" si="108"/>
        <v>0</v>
      </c>
      <c r="O197" s="251">
        <f t="shared" si="108"/>
        <v>0</v>
      </c>
      <c r="P197" s="251">
        <f t="shared" si="108"/>
        <v>0</v>
      </c>
      <c r="Q197" s="252">
        <f t="shared" si="108"/>
        <v>0</v>
      </c>
      <c r="R197" s="252">
        <f t="shared" si="108"/>
        <v>0</v>
      </c>
      <c r="S197" s="252">
        <f t="shared" si="108"/>
        <v>0</v>
      </c>
      <c r="T197" s="252">
        <f t="shared" si="108"/>
        <v>0</v>
      </c>
      <c r="U197" s="252">
        <f t="shared" si="108"/>
        <v>0</v>
      </c>
      <c r="V197" s="252">
        <f t="shared" si="108"/>
        <v>0</v>
      </c>
      <c r="W197" s="252">
        <f t="shared" si="108"/>
        <v>0</v>
      </c>
      <c r="X197" s="252">
        <f t="shared" si="108"/>
        <v>0</v>
      </c>
      <c r="Y197" s="253">
        <f t="shared" si="108"/>
        <v>0</v>
      </c>
      <c r="Z197" s="253">
        <f t="shared" si="108"/>
        <v>0</v>
      </c>
      <c r="AA197" s="251">
        <f t="shared" si="108"/>
        <v>0</v>
      </c>
    </row>
    <row r="198" spans="1:27" hidden="1" x14ac:dyDescent="0.3">
      <c r="A198" s="107"/>
      <c r="B198" s="107" t="s">
        <v>134</v>
      </c>
      <c r="C198" s="127">
        <f t="shared" ref="C198" si="109">SUM(C196:C197)</f>
        <v>0</v>
      </c>
      <c r="D198" s="127">
        <f t="shared" ref="D198:AA198" si="110">SUM(D196:D197)</f>
        <v>0</v>
      </c>
      <c r="E198" s="127">
        <f t="shared" si="110"/>
        <v>0</v>
      </c>
      <c r="F198" s="127">
        <f t="shared" si="110"/>
        <v>0</v>
      </c>
      <c r="G198" s="127">
        <f t="shared" si="110"/>
        <v>0</v>
      </c>
      <c r="H198" s="127">
        <f t="shared" si="110"/>
        <v>0</v>
      </c>
      <c r="I198" s="127">
        <f t="shared" si="110"/>
        <v>0</v>
      </c>
      <c r="J198" s="127">
        <f t="shared" si="110"/>
        <v>0</v>
      </c>
      <c r="K198" s="127">
        <f t="shared" si="110"/>
        <v>0</v>
      </c>
      <c r="L198" s="127">
        <f t="shared" si="110"/>
        <v>0</v>
      </c>
      <c r="M198" s="128">
        <f t="shared" si="110"/>
        <v>0</v>
      </c>
      <c r="N198" s="128">
        <f t="shared" si="110"/>
        <v>0</v>
      </c>
      <c r="O198" s="254">
        <f t="shared" si="110"/>
        <v>0</v>
      </c>
      <c r="P198" s="254">
        <f t="shared" si="110"/>
        <v>0</v>
      </c>
      <c r="Q198" s="254">
        <f t="shared" si="110"/>
        <v>0</v>
      </c>
      <c r="R198" s="254">
        <f t="shared" si="110"/>
        <v>0</v>
      </c>
      <c r="S198" s="254">
        <f t="shared" si="110"/>
        <v>0</v>
      </c>
      <c r="T198" s="254">
        <f t="shared" si="110"/>
        <v>0</v>
      </c>
      <c r="U198" s="254">
        <f t="shared" si="110"/>
        <v>0</v>
      </c>
      <c r="V198" s="254">
        <f t="shared" si="110"/>
        <v>0</v>
      </c>
      <c r="W198" s="254">
        <f t="shared" si="110"/>
        <v>0</v>
      </c>
      <c r="X198" s="254">
        <f t="shared" si="110"/>
        <v>0</v>
      </c>
      <c r="Y198" s="255">
        <f t="shared" si="110"/>
        <v>0</v>
      </c>
      <c r="Z198" s="255">
        <f t="shared" si="110"/>
        <v>0</v>
      </c>
      <c r="AA198" s="254">
        <f t="shared" si="110"/>
        <v>0</v>
      </c>
    </row>
    <row r="199" spans="1:27" hidden="1" x14ac:dyDescent="0.3"/>
  </sheetData>
  <mergeCells count="16">
    <mergeCell ref="A92:A105"/>
    <mergeCell ref="A77:A90"/>
    <mergeCell ref="A4:A19"/>
    <mergeCell ref="A22:A37"/>
    <mergeCell ref="A40:A55"/>
    <mergeCell ref="A58:A74"/>
    <mergeCell ref="B108:N108"/>
    <mergeCell ref="O108:Z108"/>
    <mergeCell ref="A107:A122"/>
    <mergeCell ref="B107:N107"/>
    <mergeCell ref="O107:Z107"/>
    <mergeCell ref="A126:A139"/>
    <mergeCell ref="A142:A158"/>
    <mergeCell ref="A161:A177"/>
    <mergeCell ref="C125:N125"/>
    <mergeCell ref="O125:Z12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C109"/>
  <sheetViews>
    <sheetView topLeftCell="A40" zoomScale="80" zoomScaleNormal="80" workbookViewId="0">
      <pane xSplit="2" topLeftCell="C1" activePane="topRight" state="frozen"/>
      <selection activeCell="B2" sqref="B2:B3"/>
      <selection pane="topRight" activeCell="Z91" sqref="Z91"/>
    </sheetView>
  </sheetViews>
  <sheetFormatPr defaultRowHeight="14.4" x14ac:dyDescent="0.3"/>
  <cols>
    <col min="1" max="1" width="8" customWidth="1"/>
    <col min="2" max="2" width="24.88671875" customWidth="1"/>
    <col min="3" max="3" width="15.88671875" bestFit="1" customWidth="1"/>
    <col min="4" max="4" width="11.5546875" bestFit="1" customWidth="1"/>
    <col min="5" max="6" width="12.5546875" bestFit="1" customWidth="1"/>
    <col min="7" max="14" width="14.109375" bestFit="1" customWidth="1"/>
    <col min="15" max="16" width="15.109375" bestFit="1" customWidth="1"/>
    <col min="17" max="27" width="15.109375" customWidth="1"/>
    <col min="28" max="29" width="10.5546875" bestFit="1" customWidth="1"/>
  </cols>
  <sheetData>
    <row r="1" spans="1:29" s="2" customFormat="1" ht="15" thickBot="1" x14ac:dyDescent="0.3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c r="AC1"/>
    </row>
    <row r="2" spans="1:29" ht="15" thickBot="1" x14ac:dyDescent="0.35">
      <c r="A2" s="18"/>
      <c r="B2" s="29" t="s">
        <v>13</v>
      </c>
      <c r="C2" s="75">
        <f>' 1M - RES'!C2</f>
        <v>0.85</v>
      </c>
      <c r="D2" s="75">
        <f>C2</f>
        <v>0.85</v>
      </c>
      <c r="E2" s="130">
        <f t="shared" ref="E2:AA2" si="0">D2</f>
        <v>0.85</v>
      </c>
      <c r="F2" s="74">
        <f t="shared" si="0"/>
        <v>0.85</v>
      </c>
      <c r="G2" s="74">
        <f t="shared" si="0"/>
        <v>0.85</v>
      </c>
      <c r="H2" s="74">
        <f t="shared" si="0"/>
        <v>0.85</v>
      </c>
      <c r="I2" s="74">
        <f t="shared" si="0"/>
        <v>0.85</v>
      </c>
      <c r="J2" s="74">
        <f t="shared" si="0"/>
        <v>0.85</v>
      </c>
      <c r="K2" s="74">
        <f t="shared" si="0"/>
        <v>0.85</v>
      </c>
      <c r="L2" s="74">
        <f t="shared" si="0"/>
        <v>0.85</v>
      </c>
      <c r="M2" s="74">
        <f t="shared" si="0"/>
        <v>0.85</v>
      </c>
      <c r="N2" s="74">
        <f t="shared" si="0"/>
        <v>0.85</v>
      </c>
      <c r="O2" s="74">
        <f t="shared" si="0"/>
        <v>0.85</v>
      </c>
      <c r="P2" s="74">
        <f t="shared" si="0"/>
        <v>0.85</v>
      </c>
      <c r="Q2" s="74">
        <f t="shared" si="0"/>
        <v>0.85</v>
      </c>
      <c r="R2" s="74">
        <f t="shared" si="0"/>
        <v>0.85</v>
      </c>
      <c r="S2" s="74">
        <f t="shared" si="0"/>
        <v>0.85</v>
      </c>
      <c r="T2" s="74">
        <f t="shared" si="0"/>
        <v>0.85</v>
      </c>
      <c r="U2" s="74">
        <f t="shared" si="0"/>
        <v>0.85</v>
      </c>
      <c r="V2" s="74">
        <f t="shared" si="0"/>
        <v>0.85</v>
      </c>
      <c r="W2" s="74">
        <f t="shared" si="0"/>
        <v>0.85</v>
      </c>
      <c r="X2" s="74">
        <f t="shared" si="0"/>
        <v>0.85</v>
      </c>
      <c r="Y2" s="74">
        <f t="shared" si="0"/>
        <v>0.85</v>
      </c>
      <c r="Z2" s="74">
        <f t="shared" si="0"/>
        <v>0.85</v>
      </c>
      <c r="AA2" s="74">
        <f t="shared" si="0"/>
        <v>0.85</v>
      </c>
    </row>
    <row r="3" spans="1:29" s="7" customFormat="1" ht="15" thickBot="1" x14ac:dyDescent="0.35">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9" ht="15.75" customHeight="1" thickBot="1" x14ac:dyDescent="0.35">
      <c r="A4" s="779" t="s">
        <v>30</v>
      </c>
      <c r="B4" s="17"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9" ht="15" customHeight="1" x14ac:dyDescent="0.3">
      <c r="A5" s="780"/>
      <c r="B5" s="11" t="s">
        <v>20</v>
      </c>
      <c r="C5" s="3">
        <f>'BIZ kWh ENTRY'!C100</f>
        <v>0</v>
      </c>
      <c r="D5" s="3">
        <f>'BIZ kWh ENTRY'!D100</f>
        <v>0</v>
      </c>
      <c r="E5" s="3">
        <f>'BIZ kWh ENTRY'!E100</f>
        <v>0</v>
      </c>
      <c r="F5" s="3">
        <f>'BIZ kWh ENTRY'!F100</f>
        <v>0</v>
      </c>
      <c r="G5" s="3">
        <f>'BIZ kWh ENTRY'!G100</f>
        <v>0</v>
      </c>
      <c r="H5" s="3">
        <f>'BIZ kWh ENTRY'!H100</f>
        <v>0</v>
      </c>
      <c r="I5" s="3">
        <f>'BIZ kWh ENTRY'!I100</f>
        <v>0</v>
      </c>
      <c r="J5" s="3">
        <f>'BIZ kWh ENTRY'!J100</f>
        <v>0</v>
      </c>
      <c r="K5" s="3">
        <f>'BIZ kWh ENTRY'!K100</f>
        <v>0</v>
      </c>
      <c r="L5" s="3">
        <f>'BIZ kWh ENTRY'!L100</f>
        <v>0</v>
      </c>
      <c r="M5" s="3">
        <f>'BIZ kWh ENTRY'!M100</f>
        <v>0</v>
      </c>
      <c r="N5" s="3">
        <f>'BIZ kWh ENTRY'!N100</f>
        <v>0</v>
      </c>
      <c r="O5" s="184"/>
      <c r="P5" s="184"/>
      <c r="Q5" s="184"/>
      <c r="R5" s="184"/>
      <c r="S5" s="184"/>
      <c r="T5" s="184"/>
      <c r="U5" s="184"/>
      <c r="V5" s="184"/>
      <c r="W5" s="184"/>
      <c r="X5" s="184"/>
      <c r="Y5" s="184"/>
      <c r="Z5" s="184"/>
      <c r="AA5" s="184"/>
    </row>
    <row r="6" spans="1:29" x14ac:dyDescent="0.3">
      <c r="A6" s="780"/>
      <c r="B6" s="12" t="s">
        <v>0</v>
      </c>
      <c r="C6" s="3">
        <f>'BIZ kWh ENTRY'!C101</f>
        <v>0</v>
      </c>
      <c r="D6" s="3">
        <f>'BIZ kWh ENTRY'!D101</f>
        <v>0</v>
      </c>
      <c r="E6" s="3">
        <f>'BIZ kWh ENTRY'!E101</f>
        <v>0</v>
      </c>
      <c r="F6" s="3">
        <f>'BIZ kWh ENTRY'!F101</f>
        <v>0</v>
      </c>
      <c r="G6" s="3">
        <f>'BIZ kWh ENTRY'!G101</f>
        <v>0</v>
      </c>
      <c r="H6" s="3">
        <f>'BIZ kWh ENTRY'!H101</f>
        <v>0</v>
      </c>
      <c r="I6" s="3">
        <f>'BIZ kWh ENTRY'!I101</f>
        <v>0</v>
      </c>
      <c r="J6" s="3">
        <f>'BIZ kWh ENTRY'!J101</f>
        <v>0</v>
      </c>
      <c r="K6" s="3">
        <f>'BIZ kWh ENTRY'!K101</f>
        <v>0</v>
      </c>
      <c r="L6" s="3">
        <f>'BIZ kWh ENTRY'!L101</f>
        <v>0</v>
      </c>
      <c r="M6" s="3">
        <f>'BIZ kWh ENTRY'!M101</f>
        <v>0</v>
      </c>
      <c r="N6" s="3">
        <f>'BIZ kWh ENTRY'!N101</f>
        <v>0</v>
      </c>
      <c r="O6" s="184"/>
      <c r="P6" s="184"/>
      <c r="Q6" s="184"/>
      <c r="R6" s="184"/>
      <c r="S6" s="184"/>
      <c r="T6" s="184"/>
      <c r="U6" s="184"/>
      <c r="V6" s="184"/>
      <c r="W6" s="184"/>
      <c r="X6" s="184"/>
      <c r="Y6" s="184"/>
      <c r="Z6" s="184"/>
      <c r="AA6" s="184"/>
    </row>
    <row r="7" spans="1:29" x14ac:dyDescent="0.3">
      <c r="A7" s="780"/>
      <c r="B7" s="11" t="s">
        <v>21</v>
      </c>
      <c r="C7" s="3">
        <f>'BIZ kWh ENTRY'!C102</f>
        <v>0</v>
      </c>
      <c r="D7" s="3">
        <f>'BIZ kWh ENTRY'!D102</f>
        <v>0</v>
      </c>
      <c r="E7" s="3">
        <f>'BIZ kWh ENTRY'!E102</f>
        <v>0</v>
      </c>
      <c r="F7" s="3">
        <f>'BIZ kWh ENTRY'!F102</f>
        <v>0</v>
      </c>
      <c r="G7" s="3">
        <f>'BIZ kWh ENTRY'!G102</f>
        <v>0</v>
      </c>
      <c r="H7" s="3">
        <f>'BIZ kWh ENTRY'!H102</f>
        <v>0</v>
      </c>
      <c r="I7" s="3">
        <f>'BIZ kWh ENTRY'!I102</f>
        <v>0</v>
      </c>
      <c r="J7" s="3">
        <f>'BIZ kWh ENTRY'!J102</f>
        <v>0</v>
      </c>
      <c r="K7" s="3">
        <f>'BIZ kWh ENTRY'!K102</f>
        <v>0</v>
      </c>
      <c r="L7" s="3">
        <f>'BIZ kWh ENTRY'!L102</f>
        <v>0</v>
      </c>
      <c r="M7" s="3">
        <f>'BIZ kWh ENTRY'!M102</f>
        <v>0</v>
      </c>
      <c r="N7" s="3">
        <f>'BIZ kWh ENTRY'!N102</f>
        <v>0</v>
      </c>
      <c r="O7" s="184"/>
      <c r="P7" s="184"/>
      <c r="Q7" s="184"/>
      <c r="R7" s="184"/>
      <c r="S7" s="184"/>
      <c r="T7" s="184"/>
      <c r="U7" s="184"/>
      <c r="V7" s="184"/>
      <c r="W7" s="184"/>
      <c r="X7" s="184"/>
      <c r="Y7" s="184"/>
      <c r="Z7" s="184"/>
      <c r="AA7" s="184"/>
    </row>
    <row r="8" spans="1:29" x14ac:dyDescent="0.3">
      <c r="A8" s="780"/>
      <c r="B8" s="11" t="s">
        <v>1</v>
      </c>
      <c r="C8" s="3">
        <f>'BIZ kWh ENTRY'!C103</f>
        <v>0</v>
      </c>
      <c r="D8" s="3">
        <f>'BIZ kWh ENTRY'!D103</f>
        <v>0</v>
      </c>
      <c r="E8" s="3">
        <f>'BIZ kWh ENTRY'!E103</f>
        <v>0</v>
      </c>
      <c r="F8" s="3">
        <f>'BIZ kWh ENTRY'!F103</f>
        <v>0</v>
      </c>
      <c r="G8" s="3">
        <f>'BIZ kWh ENTRY'!G103</f>
        <v>0</v>
      </c>
      <c r="H8" s="3">
        <f>'BIZ kWh ENTRY'!H103</f>
        <v>0</v>
      </c>
      <c r="I8" s="3">
        <f>'BIZ kWh ENTRY'!I103</f>
        <v>0</v>
      </c>
      <c r="J8" s="3">
        <f>'BIZ kWh ENTRY'!J103</f>
        <v>0</v>
      </c>
      <c r="K8" s="3">
        <f>'BIZ kWh ENTRY'!K103</f>
        <v>0</v>
      </c>
      <c r="L8" s="3">
        <f>'BIZ kWh ENTRY'!L103</f>
        <v>0</v>
      </c>
      <c r="M8" s="3">
        <f>'BIZ kWh ENTRY'!M103</f>
        <v>0</v>
      </c>
      <c r="N8" s="3">
        <f>'BIZ kWh ENTRY'!N103</f>
        <v>0</v>
      </c>
      <c r="O8" s="184"/>
      <c r="P8" s="184"/>
      <c r="Q8" s="184"/>
      <c r="R8" s="184"/>
      <c r="S8" s="184"/>
      <c r="T8" s="184"/>
      <c r="U8" s="184"/>
      <c r="V8" s="184"/>
      <c r="W8" s="184"/>
      <c r="X8" s="184"/>
      <c r="Y8" s="184"/>
      <c r="Z8" s="184"/>
      <c r="AA8" s="184"/>
    </row>
    <row r="9" spans="1:29" x14ac:dyDescent="0.3">
      <c r="A9" s="780"/>
      <c r="B9" s="12" t="s">
        <v>22</v>
      </c>
      <c r="C9" s="3">
        <f>'BIZ kWh ENTRY'!C104</f>
        <v>0</v>
      </c>
      <c r="D9" s="3">
        <f>'BIZ kWh ENTRY'!D104</f>
        <v>0</v>
      </c>
      <c r="E9" s="3">
        <f>'BIZ kWh ENTRY'!E104</f>
        <v>0</v>
      </c>
      <c r="F9" s="3">
        <f>'BIZ kWh ENTRY'!F104</f>
        <v>0</v>
      </c>
      <c r="G9" s="3">
        <f>'BIZ kWh ENTRY'!G104</f>
        <v>0</v>
      </c>
      <c r="H9" s="3">
        <f>'BIZ kWh ENTRY'!H104</f>
        <v>0</v>
      </c>
      <c r="I9" s="3">
        <f>'BIZ kWh ENTRY'!I104</f>
        <v>0</v>
      </c>
      <c r="J9" s="3">
        <f>'BIZ kWh ENTRY'!J104</f>
        <v>0</v>
      </c>
      <c r="K9" s="3">
        <f>'BIZ kWh ENTRY'!K104</f>
        <v>0</v>
      </c>
      <c r="L9" s="3">
        <f>'BIZ kWh ENTRY'!L104</f>
        <v>0</v>
      </c>
      <c r="M9" s="3">
        <f>'BIZ kWh ENTRY'!M104</f>
        <v>0</v>
      </c>
      <c r="N9" s="3">
        <f>'BIZ kWh ENTRY'!N104</f>
        <v>0</v>
      </c>
      <c r="O9" s="184"/>
      <c r="P9" s="184"/>
      <c r="Q9" s="184"/>
      <c r="R9" s="184"/>
      <c r="S9" s="184"/>
      <c r="T9" s="184"/>
      <c r="U9" s="184"/>
      <c r="V9" s="184"/>
      <c r="W9" s="184"/>
      <c r="X9" s="184"/>
      <c r="Y9" s="184"/>
      <c r="Z9" s="184"/>
      <c r="AA9" s="184"/>
    </row>
    <row r="10" spans="1:29" x14ac:dyDescent="0.3">
      <c r="A10" s="780"/>
      <c r="B10" s="11" t="s">
        <v>9</v>
      </c>
      <c r="C10" s="3">
        <f>'BIZ kWh ENTRY'!C105</f>
        <v>0</v>
      </c>
      <c r="D10" s="3">
        <f>'BIZ kWh ENTRY'!D105</f>
        <v>0</v>
      </c>
      <c r="E10" s="3">
        <f>'BIZ kWh ENTRY'!E105</f>
        <v>0</v>
      </c>
      <c r="F10" s="3">
        <f>'BIZ kWh ENTRY'!F105</f>
        <v>0</v>
      </c>
      <c r="G10" s="3">
        <f>'BIZ kWh ENTRY'!G105</f>
        <v>0</v>
      </c>
      <c r="H10" s="3">
        <f>'BIZ kWh ENTRY'!H105</f>
        <v>0</v>
      </c>
      <c r="I10" s="3">
        <f>'BIZ kWh ENTRY'!I105</f>
        <v>0</v>
      </c>
      <c r="J10" s="3">
        <f>'BIZ kWh ENTRY'!J105</f>
        <v>0</v>
      </c>
      <c r="K10" s="3">
        <f>'BIZ kWh ENTRY'!K105</f>
        <v>0</v>
      </c>
      <c r="L10" s="3">
        <f>'BIZ kWh ENTRY'!L105</f>
        <v>0</v>
      </c>
      <c r="M10" s="3">
        <f>'BIZ kWh ENTRY'!M105</f>
        <v>0</v>
      </c>
      <c r="N10" s="3">
        <f>'BIZ kWh ENTRY'!N105</f>
        <v>0</v>
      </c>
      <c r="O10" s="184"/>
      <c r="P10" s="184"/>
      <c r="Q10" s="184"/>
      <c r="R10" s="184"/>
      <c r="S10" s="184"/>
      <c r="T10" s="184"/>
      <c r="U10" s="184"/>
      <c r="V10" s="184"/>
      <c r="W10" s="184"/>
      <c r="X10" s="184"/>
      <c r="Y10" s="184"/>
      <c r="Z10" s="184"/>
      <c r="AA10" s="184"/>
    </row>
    <row r="11" spans="1:29" x14ac:dyDescent="0.3">
      <c r="A11" s="780"/>
      <c r="B11" s="11" t="s">
        <v>3</v>
      </c>
      <c r="C11" s="3">
        <f>'BIZ kWh ENTRY'!C106</f>
        <v>0</v>
      </c>
      <c r="D11" s="3">
        <f>'BIZ kWh ENTRY'!D106</f>
        <v>0</v>
      </c>
      <c r="E11" s="3">
        <f>'BIZ kWh ENTRY'!E106</f>
        <v>0</v>
      </c>
      <c r="F11" s="3">
        <f>'BIZ kWh ENTRY'!F106</f>
        <v>0</v>
      </c>
      <c r="G11" s="3">
        <f>'BIZ kWh ENTRY'!G106</f>
        <v>0</v>
      </c>
      <c r="H11" s="3">
        <f>'BIZ kWh ENTRY'!H106</f>
        <v>0</v>
      </c>
      <c r="I11" s="3">
        <f>'BIZ kWh ENTRY'!I106</f>
        <v>0</v>
      </c>
      <c r="J11" s="3">
        <f>'BIZ kWh ENTRY'!J106</f>
        <v>0</v>
      </c>
      <c r="K11" s="3">
        <f>'BIZ kWh ENTRY'!K106</f>
        <v>0</v>
      </c>
      <c r="L11" s="3">
        <f>'BIZ kWh ENTRY'!L106</f>
        <v>0</v>
      </c>
      <c r="M11" s="3">
        <f>'BIZ kWh ENTRY'!M106</f>
        <v>0</v>
      </c>
      <c r="N11" s="3">
        <f>'BIZ kWh ENTRY'!N106</f>
        <v>0</v>
      </c>
      <c r="O11" s="184"/>
      <c r="P11" s="184"/>
      <c r="Q11" s="184"/>
      <c r="R11" s="184"/>
      <c r="S11" s="184"/>
      <c r="T11" s="184"/>
      <c r="U11" s="184"/>
      <c r="V11" s="184"/>
      <c r="W11" s="184"/>
      <c r="X11" s="184"/>
      <c r="Y11" s="184"/>
      <c r="Z11" s="184"/>
      <c r="AA11" s="184"/>
    </row>
    <row r="12" spans="1:29" x14ac:dyDescent="0.3">
      <c r="A12" s="780"/>
      <c r="B12" s="11" t="s">
        <v>4</v>
      </c>
      <c r="C12" s="3">
        <f>'BIZ kWh ENTRY'!C107</f>
        <v>0</v>
      </c>
      <c r="D12" s="3">
        <f>'BIZ kWh ENTRY'!D107</f>
        <v>0</v>
      </c>
      <c r="E12" s="3">
        <f>'BIZ kWh ENTRY'!E107</f>
        <v>0</v>
      </c>
      <c r="F12" s="3">
        <f>'BIZ kWh ENTRY'!F107</f>
        <v>0</v>
      </c>
      <c r="G12" s="3">
        <f>'BIZ kWh ENTRY'!G107</f>
        <v>0</v>
      </c>
      <c r="H12" s="3">
        <f>'BIZ kWh ENTRY'!H107</f>
        <v>0</v>
      </c>
      <c r="I12" s="3">
        <f>'BIZ kWh ENTRY'!I107</f>
        <v>0</v>
      </c>
      <c r="J12" s="3">
        <f>'BIZ kWh ENTRY'!J107</f>
        <v>0</v>
      </c>
      <c r="K12" s="3">
        <f>'BIZ kWh ENTRY'!K107</f>
        <v>0</v>
      </c>
      <c r="L12" s="3">
        <f>'BIZ kWh ENTRY'!L107</f>
        <v>0</v>
      </c>
      <c r="M12" s="3">
        <f>'BIZ kWh ENTRY'!M107</f>
        <v>0</v>
      </c>
      <c r="N12" s="3">
        <f>'BIZ kWh ENTRY'!N107</f>
        <v>0</v>
      </c>
      <c r="O12" s="184"/>
      <c r="P12" s="184"/>
      <c r="Q12" s="184"/>
      <c r="R12" s="184"/>
      <c r="S12" s="184"/>
      <c r="T12" s="184"/>
      <c r="U12" s="184"/>
      <c r="V12" s="184"/>
      <c r="W12" s="184"/>
      <c r="X12" s="184"/>
      <c r="Y12" s="184"/>
      <c r="Z12" s="184"/>
      <c r="AA12" s="184"/>
    </row>
    <row r="13" spans="1:29" x14ac:dyDescent="0.3">
      <c r="A13" s="780"/>
      <c r="B13" s="11" t="s">
        <v>5</v>
      </c>
      <c r="C13" s="3">
        <f>'BIZ kWh ENTRY'!C108</f>
        <v>0</v>
      </c>
      <c r="D13" s="3">
        <f>'BIZ kWh ENTRY'!D108</f>
        <v>0</v>
      </c>
      <c r="E13" s="3">
        <f>'BIZ kWh ENTRY'!E108</f>
        <v>0</v>
      </c>
      <c r="F13" s="3">
        <f>'BIZ kWh ENTRY'!F108</f>
        <v>0</v>
      </c>
      <c r="G13" s="3">
        <f>'BIZ kWh ENTRY'!G108</f>
        <v>0</v>
      </c>
      <c r="H13" s="3">
        <f>'BIZ kWh ENTRY'!H108</f>
        <v>0</v>
      </c>
      <c r="I13" s="3">
        <f>'BIZ kWh ENTRY'!I108</f>
        <v>0</v>
      </c>
      <c r="J13" s="3">
        <f>'BIZ kWh ENTRY'!J108</f>
        <v>-3468.6000000000022</v>
      </c>
      <c r="K13" s="3">
        <f>'BIZ kWh ENTRY'!K108</f>
        <v>0</v>
      </c>
      <c r="L13" s="3">
        <f>'BIZ kWh ENTRY'!L108</f>
        <v>47609.464</v>
      </c>
      <c r="M13" s="3">
        <f>'BIZ kWh ENTRY'!M108</f>
        <v>0</v>
      </c>
      <c r="N13" s="3">
        <f>'BIZ kWh ENTRY'!N108</f>
        <v>0</v>
      </c>
      <c r="O13" s="184"/>
      <c r="P13" s="184"/>
      <c r="Q13" s="184"/>
      <c r="R13" s="184"/>
      <c r="S13" s="184"/>
      <c r="T13" s="184"/>
      <c r="U13" s="184"/>
      <c r="V13" s="184"/>
      <c r="W13" s="184"/>
      <c r="X13" s="184"/>
      <c r="Y13" s="184"/>
      <c r="Z13" s="184"/>
      <c r="AA13" s="184"/>
    </row>
    <row r="14" spans="1:29" x14ac:dyDescent="0.3">
      <c r="A14" s="780"/>
      <c r="B14" s="11" t="s">
        <v>23</v>
      </c>
      <c r="C14" s="3">
        <f>'BIZ kWh ENTRY'!C109</f>
        <v>0</v>
      </c>
      <c r="D14" s="3">
        <f>'BIZ kWh ENTRY'!D109</f>
        <v>0</v>
      </c>
      <c r="E14" s="3">
        <f>'BIZ kWh ENTRY'!E109</f>
        <v>0</v>
      </c>
      <c r="F14" s="3">
        <f>'BIZ kWh ENTRY'!F109</f>
        <v>0</v>
      </c>
      <c r="G14" s="3">
        <f>'BIZ kWh ENTRY'!G109</f>
        <v>0</v>
      </c>
      <c r="H14" s="3">
        <f>'BIZ kWh ENTRY'!H109</f>
        <v>0</v>
      </c>
      <c r="I14" s="3">
        <f>'BIZ kWh ENTRY'!I109</f>
        <v>0</v>
      </c>
      <c r="J14" s="3">
        <f>'BIZ kWh ENTRY'!J109</f>
        <v>0</v>
      </c>
      <c r="K14" s="3">
        <f>'BIZ kWh ENTRY'!K109</f>
        <v>0</v>
      </c>
      <c r="L14" s="3">
        <f>'BIZ kWh ENTRY'!L109</f>
        <v>0</v>
      </c>
      <c r="M14" s="3">
        <f>'BIZ kWh ENTRY'!M109</f>
        <v>0</v>
      </c>
      <c r="N14" s="3">
        <f>'BIZ kWh ENTRY'!N109</f>
        <v>0</v>
      </c>
      <c r="O14" s="184"/>
      <c r="P14" s="184"/>
      <c r="Q14" s="184"/>
      <c r="R14" s="184"/>
      <c r="S14" s="184"/>
      <c r="T14" s="184"/>
      <c r="U14" s="184"/>
      <c r="V14" s="184"/>
      <c r="W14" s="184"/>
      <c r="X14" s="184"/>
      <c r="Y14" s="184"/>
      <c r="Z14" s="184"/>
      <c r="AA14" s="184"/>
    </row>
    <row r="15" spans="1:29" x14ac:dyDescent="0.3">
      <c r="A15" s="780"/>
      <c r="B15" s="11" t="s">
        <v>24</v>
      </c>
      <c r="C15" s="3">
        <f>'BIZ kWh ENTRY'!C110</f>
        <v>0</v>
      </c>
      <c r="D15" s="3">
        <f>'BIZ kWh ENTRY'!D110</f>
        <v>0</v>
      </c>
      <c r="E15" s="3">
        <f>'BIZ kWh ENTRY'!E110</f>
        <v>0</v>
      </c>
      <c r="F15" s="3">
        <f>'BIZ kWh ENTRY'!F110</f>
        <v>0</v>
      </c>
      <c r="G15" s="3">
        <f>'BIZ kWh ENTRY'!G110</f>
        <v>0</v>
      </c>
      <c r="H15" s="3">
        <f>'BIZ kWh ENTRY'!H110</f>
        <v>0</v>
      </c>
      <c r="I15" s="3">
        <f>'BIZ kWh ENTRY'!I110</f>
        <v>0</v>
      </c>
      <c r="J15" s="3">
        <f>'BIZ kWh ENTRY'!J110</f>
        <v>0</v>
      </c>
      <c r="K15" s="3">
        <f>'BIZ kWh ENTRY'!K110</f>
        <v>0</v>
      </c>
      <c r="L15" s="3">
        <f>'BIZ kWh ENTRY'!L110</f>
        <v>0</v>
      </c>
      <c r="M15" s="3">
        <f>'BIZ kWh ENTRY'!M110</f>
        <v>0</v>
      </c>
      <c r="N15" s="3">
        <f>'BIZ kWh ENTRY'!N110</f>
        <v>0</v>
      </c>
      <c r="O15" s="184"/>
      <c r="P15" s="184"/>
      <c r="Q15" s="184"/>
      <c r="R15" s="184"/>
      <c r="S15" s="184"/>
      <c r="T15" s="184"/>
      <c r="U15" s="184"/>
      <c r="V15" s="184"/>
      <c r="W15" s="184"/>
      <c r="X15" s="184"/>
      <c r="Y15" s="184"/>
      <c r="Z15" s="184"/>
      <c r="AA15" s="184"/>
    </row>
    <row r="16" spans="1:29" x14ac:dyDescent="0.3">
      <c r="A16" s="780"/>
      <c r="B16" s="11" t="s">
        <v>7</v>
      </c>
      <c r="C16" s="3">
        <f>'BIZ kWh ENTRY'!C111</f>
        <v>0</v>
      </c>
      <c r="D16" s="3">
        <f>'BIZ kWh ENTRY'!D111</f>
        <v>0</v>
      </c>
      <c r="E16" s="3">
        <f>'BIZ kWh ENTRY'!E111</f>
        <v>0</v>
      </c>
      <c r="F16" s="3">
        <f>'BIZ kWh ENTRY'!F111</f>
        <v>0</v>
      </c>
      <c r="G16" s="3">
        <f>'BIZ kWh ENTRY'!G111</f>
        <v>0</v>
      </c>
      <c r="H16" s="3">
        <f>'BIZ kWh ENTRY'!H111</f>
        <v>0</v>
      </c>
      <c r="I16" s="3">
        <f>'BIZ kWh ENTRY'!I111</f>
        <v>0</v>
      </c>
      <c r="J16" s="3">
        <f>'BIZ kWh ENTRY'!J111</f>
        <v>0</v>
      </c>
      <c r="K16" s="3">
        <f>'BIZ kWh ENTRY'!K111</f>
        <v>0</v>
      </c>
      <c r="L16" s="3">
        <f>'BIZ kWh ENTRY'!L111</f>
        <v>0</v>
      </c>
      <c r="M16" s="3">
        <f>'BIZ kWh ENTRY'!M111</f>
        <v>0</v>
      </c>
      <c r="N16" s="3">
        <f>'BIZ kWh ENTRY'!N111</f>
        <v>0</v>
      </c>
      <c r="O16" s="184"/>
      <c r="P16" s="184"/>
      <c r="Q16" s="184"/>
      <c r="R16" s="184"/>
      <c r="S16" s="184"/>
      <c r="T16" s="184"/>
      <c r="U16" s="184"/>
      <c r="V16" s="184"/>
      <c r="W16" s="184"/>
      <c r="X16" s="184"/>
      <c r="Y16" s="184"/>
      <c r="Z16" s="184"/>
      <c r="AA16" s="184"/>
    </row>
    <row r="17" spans="1:27" x14ac:dyDescent="0.3">
      <c r="A17" s="780"/>
      <c r="B17" s="11" t="s">
        <v>8</v>
      </c>
      <c r="C17" s="3">
        <f>'BIZ kWh ENTRY'!C112</f>
        <v>0</v>
      </c>
      <c r="D17" s="3">
        <f>'BIZ kWh ENTRY'!D112</f>
        <v>0</v>
      </c>
      <c r="E17" s="3">
        <f>'BIZ kWh ENTRY'!E112</f>
        <v>0</v>
      </c>
      <c r="F17" s="3">
        <f>'BIZ kWh ENTRY'!F112</f>
        <v>0</v>
      </c>
      <c r="G17" s="3">
        <f>'BIZ kWh ENTRY'!G112</f>
        <v>0</v>
      </c>
      <c r="H17" s="3">
        <f>'BIZ kWh ENTRY'!H112</f>
        <v>0</v>
      </c>
      <c r="I17" s="3">
        <f>'BIZ kWh ENTRY'!I112</f>
        <v>0</v>
      </c>
      <c r="J17" s="3">
        <f>'BIZ kWh ENTRY'!J112</f>
        <v>0</v>
      </c>
      <c r="K17" s="3">
        <f>'BIZ kWh ENTRY'!K112</f>
        <v>0</v>
      </c>
      <c r="L17" s="3">
        <f>'BIZ kWh ENTRY'!L112</f>
        <v>0</v>
      </c>
      <c r="M17" s="3">
        <f>'BIZ kWh ENTRY'!M112</f>
        <v>0</v>
      </c>
      <c r="N17" s="3">
        <f>'BIZ kWh ENTRY'!N112</f>
        <v>0</v>
      </c>
      <c r="O17" s="184"/>
      <c r="P17" s="184"/>
      <c r="Q17" s="184"/>
      <c r="R17" s="184"/>
      <c r="S17" s="184"/>
      <c r="T17" s="184"/>
      <c r="U17" s="184"/>
      <c r="V17" s="184"/>
      <c r="W17" s="184"/>
      <c r="X17" s="184"/>
      <c r="Y17" s="184"/>
      <c r="Z17" s="184"/>
      <c r="AA17" s="184"/>
    </row>
    <row r="18" spans="1:27" x14ac:dyDescent="0.3">
      <c r="A18" s="780"/>
      <c r="B18" s="11" t="s">
        <v>11</v>
      </c>
      <c r="C18" s="3"/>
      <c r="D18" s="3"/>
      <c r="E18" s="257"/>
      <c r="F18" s="257"/>
      <c r="G18" s="257"/>
      <c r="H18" s="257"/>
      <c r="I18" s="257"/>
      <c r="J18" s="257"/>
      <c r="K18" s="257"/>
      <c r="L18" s="257"/>
      <c r="M18" s="257"/>
      <c r="N18" s="257"/>
      <c r="O18" s="184"/>
      <c r="P18" s="184"/>
      <c r="Q18" s="184"/>
      <c r="R18" s="184"/>
      <c r="S18" s="184"/>
      <c r="T18" s="184"/>
      <c r="U18" s="184"/>
      <c r="V18" s="184"/>
      <c r="W18" s="184"/>
      <c r="X18" s="184"/>
      <c r="Y18" s="184"/>
      <c r="Z18" s="184"/>
      <c r="AA18" s="184"/>
    </row>
    <row r="19" spans="1:27" ht="15" thickBot="1" x14ac:dyDescent="0.35">
      <c r="A19" s="781"/>
      <c r="B19" s="258" t="s">
        <v>25</v>
      </c>
      <c r="C19" s="259">
        <f>SUM(C5:C18)</f>
        <v>0</v>
      </c>
      <c r="D19" s="259">
        <f t="shared" ref="D19:N19" si="1">SUM(D5:D18)</f>
        <v>0</v>
      </c>
      <c r="E19" s="259">
        <f t="shared" si="1"/>
        <v>0</v>
      </c>
      <c r="F19" s="259">
        <f t="shared" si="1"/>
        <v>0</v>
      </c>
      <c r="G19" s="259">
        <f t="shared" si="1"/>
        <v>0</v>
      </c>
      <c r="H19" s="259">
        <f t="shared" si="1"/>
        <v>0</v>
      </c>
      <c r="I19" s="259">
        <f t="shared" si="1"/>
        <v>0</v>
      </c>
      <c r="J19" s="259">
        <f t="shared" si="1"/>
        <v>-3468.6000000000022</v>
      </c>
      <c r="K19" s="259">
        <f t="shared" si="1"/>
        <v>0</v>
      </c>
      <c r="L19" s="259">
        <f t="shared" si="1"/>
        <v>47609.464</v>
      </c>
      <c r="M19" s="259">
        <f t="shared" si="1"/>
        <v>0</v>
      </c>
      <c r="N19" s="259">
        <f t="shared" si="1"/>
        <v>0</v>
      </c>
      <c r="O19" s="294"/>
      <c r="P19" s="294"/>
      <c r="Q19" s="294"/>
      <c r="R19" s="294"/>
      <c r="S19" s="294"/>
      <c r="T19" s="294"/>
      <c r="U19" s="294"/>
      <c r="V19" s="294"/>
      <c r="W19" s="294"/>
      <c r="X19" s="294"/>
      <c r="Y19" s="294"/>
      <c r="Z19" s="294"/>
      <c r="AA19" s="294"/>
    </row>
    <row r="20" spans="1:27" s="42" customFormat="1" x14ac:dyDescent="0.3">
      <c r="A20" s="284"/>
      <c r="B20" s="285"/>
      <c r="C20" s="9"/>
      <c r="D20" s="285"/>
      <c r="E20" s="9"/>
      <c r="F20" s="285"/>
      <c r="G20" s="285"/>
      <c r="H20" s="9"/>
      <c r="I20" s="285"/>
      <c r="J20" s="285"/>
      <c r="K20" s="9"/>
      <c r="L20" s="285"/>
      <c r="M20" s="373" t="s">
        <v>246</v>
      </c>
      <c r="N20" s="374">
        <f>SUM(C19:N19)</f>
        <v>44140.864000000001</v>
      </c>
      <c r="O20" s="373" t="s">
        <v>247</v>
      </c>
      <c r="P20" s="375">
        <f>'BIZ kWh ENTRY'!O113</f>
        <v>44140.864000000001</v>
      </c>
      <c r="Q20" s="9"/>
      <c r="R20" s="285"/>
      <c r="S20" s="285"/>
      <c r="T20" s="9"/>
      <c r="U20" s="285"/>
      <c r="V20" s="285"/>
      <c r="W20" s="9"/>
      <c r="X20" s="285"/>
      <c r="Y20" s="285"/>
      <c r="Z20" s="9"/>
      <c r="AA20" s="285"/>
    </row>
    <row r="21" spans="1:27" s="42" customFormat="1" ht="15" thickBot="1" x14ac:dyDescent="0.35">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row>
    <row r="22" spans="1:27" ht="16.2" thickBot="1" x14ac:dyDescent="0.35">
      <c r="A22" s="782" t="s">
        <v>31</v>
      </c>
      <c r="B22" s="17" t="str">
        <f t="shared" ref="B22" si="2">B4</f>
        <v>End Use</v>
      </c>
      <c r="C22" s="158">
        <f>C$4</f>
        <v>44197</v>
      </c>
      <c r="D22" s="158">
        <f t="shared" ref="D22:AA22" si="3">D$4</f>
        <v>44228</v>
      </c>
      <c r="E22" s="158">
        <f t="shared" si="3"/>
        <v>44256</v>
      </c>
      <c r="F22" s="158">
        <f t="shared" si="3"/>
        <v>44287</v>
      </c>
      <c r="G22" s="158">
        <f t="shared" si="3"/>
        <v>44317</v>
      </c>
      <c r="H22" s="158">
        <f t="shared" si="3"/>
        <v>44348</v>
      </c>
      <c r="I22" s="158">
        <f t="shared" si="3"/>
        <v>44378</v>
      </c>
      <c r="J22" s="158">
        <f t="shared" si="3"/>
        <v>44409</v>
      </c>
      <c r="K22" s="158">
        <f t="shared" si="3"/>
        <v>44440</v>
      </c>
      <c r="L22" s="158">
        <f t="shared" si="3"/>
        <v>44470</v>
      </c>
      <c r="M22" s="158">
        <f t="shared" si="3"/>
        <v>44501</v>
      </c>
      <c r="N22" s="158">
        <f t="shared" si="3"/>
        <v>44531</v>
      </c>
      <c r="O22" s="158">
        <f t="shared" si="3"/>
        <v>44562</v>
      </c>
      <c r="P22" s="158">
        <f t="shared" si="3"/>
        <v>44593</v>
      </c>
      <c r="Q22" s="158">
        <f t="shared" si="3"/>
        <v>44621</v>
      </c>
      <c r="R22" s="158">
        <f t="shared" si="3"/>
        <v>44652</v>
      </c>
      <c r="S22" s="158">
        <f t="shared" si="3"/>
        <v>44682</v>
      </c>
      <c r="T22" s="158">
        <f t="shared" si="3"/>
        <v>44713</v>
      </c>
      <c r="U22" s="158">
        <f t="shared" si="3"/>
        <v>44743</v>
      </c>
      <c r="V22" s="158">
        <f t="shared" si="3"/>
        <v>44774</v>
      </c>
      <c r="W22" s="158">
        <f t="shared" si="3"/>
        <v>44805</v>
      </c>
      <c r="X22" s="158">
        <f t="shared" si="3"/>
        <v>44835</v>
      </c>
      <c r="Y22" s="158">
        <f t="shared" si="3"/>
        <v>44866</v>
      </c>
      <c r="Z22" s="158">
        <f t="shared" si="3"/>
        <v>44896</v>
      </c>
      <c r="AA22" s="158">
        <f t="shared" si="3"/>
        <v>44927</v>
      </c>
    </row>
    <row r="23" spans="1:27" ht="15" customHeight="1" x14ac:dyDescent="0.3">
      <c r="A23" s="783"/>
      <c r="B23" s="11" t="str">
        <f t="shared" ref="B23:B37" si="4">B5</f>
        <v>Air Comp</v>
      </c>
      <c r="C23" s="3">
        <f>'BIZ kWh ENTRY'!S100</f>
        <v>0</v>
      </c>
      <c r="D23" s="3">
        <f>'BIZ kWh ENTRY'!T100</f>
        <v>0</v>
      </c>
      <c r="E23" s="3">
        <f>'BIZ kWh ENTRY'!U100</f>
        <v>0</v>
      </c>
      <c r="F23" s="3">
        <f>'BIZ kWh ENTRY'!V100</f>
        <v>0</v>
      </c>
      <c r="G23" s="3">
        <f>'BIZ kWh ENTRY'!W100</f>
        <v>0</v>
      </c>
      <c r="H23" s="3">
        <f>'BIZ kWh ENTRY'!X100</f>
        <v>0</v>
      </c>
      <c r="I23" s="3">
        <f>'BIZ kWh ENTRY'!Y100</f>
        <v>0</v>
      </c>
      <c r="J23" s="3">
        <f>'BIZ kWh ENTRY'!Z100</f>
        <v>0</v>
      </c>
      <c r="K23" s="3">
        <f>'BIZ kWh ENTRY'!AA100</f>
        <v>0</v>
      </c>
      <c r="L23" s="3">
        <f>'BIZ kWh ENTRY'!AB100</f>
        <v>0</v>
      </c>
      <c r="M23" s="3">
        <f>'BIZ kWh ENTRY'!AC100</f>
        <v>0</v>
      </c>
      <c r="N23" s="3">
        <f>'BIZ kWh ENTRY'!AD100</f>
        <v>0</v>
      </c>
      <c r="O23" s="184"/>
      <c r="P23" s="184"/>
      <c r="Q23" s="184"/>
      <c r="R23" s="184"/>
      <c r="S23" s="184"/>
      <c r="T23" s="184"/>
      <c r="U23" s="184"/>
      <c r="V23" s="184"/>
      <c r="W23" s="184"/>
      <c r="X23" s="184"/>
      <c r="Y23" s="184"/>
      <c r="Z23" s="184"/>
      <c r="AA23" s="184"/>
    </row>
    <row r="24" spans="1:27" x14ac:dyDescent="0.3">
      <c r="A24" s="783"/>
      <c r="B24" s="12" t="str">
        <f t="shared" si="4"/>
        <v>Building Shell</v>
      </c>
      <c r="C24" s="3">
        <f>'BIZ kWh ENTRY'!S101</f>
        <v>0</v>
      </c>
      <c r="D24" s="3">
        <f>'BIZ kWh ENTRY'!T101</f>
        <v>0</v>
      </c>
      <c r="E24" s="3">
        <f>'BIZ kWh ENTRY'!U101</f>
        <v>0</v>
      </c>
      <c r="F24" s="3">
        <f>'BIZ kWh ENTRY'!V101</f>
        <v>0</v>
      </c>
      <c r="G24" s="3">
        <f>'BIZ kWh ENTRY'!W101</f>
        <v>0</v>
      </c>
      <c r="H24" s="3">
        <f>'BIZ kWh ENTRY'!X101</f>
        <v>0</v>
      </c>
      <c r="I24" s="3">
        <f>'BIZ kWh ENTRY'!Y101</f>
        <v>0</v>
      </c>
      <c r="J24" s="3">
        <f>'BIZ kWh ENTRY'!Z101</f>
        <v>0</v>
      </c>
      <c r="K24" s="3">
        <f>'BIZ kWh ENTRY'!AA101</f>
        <v>0</v>
      </c>
      <c r="L24" s="3">
        <f>'BIZ kWh ENTRY'!AB101</f>
        <v>0</v>
      </c>
      <c r="M24" s="3">
        <f>'BIZ kWh ENTRY'!AC101</f>
        <v>0</v>
      </c>
      <c r="N24" s="3">
        <f>'BIZ kWh ENTRY'!AD101</f>
        <v>0</v>
      </c>
      <c r="O24" s="184"/>
      <c r="P24" s="184"/>
      <c r="Q24" s="184"/>
      <c r="R24" s="184"/>
      <c r="S24" s="184"/>
      <c r="T24" s="184"/>
      <c r="U24" s="184"/>
      <c r="V24" s="184"/>
      <c r="W24" s="184"/>
      <c r="X24" s="184"/>
      <c r="Y24" s="184"/>
      <c r="Z24" s="184"/>
      <c r="AA24" s="184"/>
    </row>
    <row r="25" spans="1:27" x14ac:dyDescent="0.3">
      <c r="A25" s="783"/>
      <c r="B25" s="11" t="str">
        <f t="shared" si="4"/>
        <v>Cooking</v>
      </c>
      <c r="C25" s="3">
        <f>'BIZ kWh ENTRY'!S102</f>
        <v>0</v>
      </c>
      <c r="D25" s="3">
        <f>'BIZ kWh ENTRY'!T102</f>
        <v>0</v>
      </c>
      <c r="E25" s="3">
        <f>'BIZ kWh ENTRY'!U102</f>
        <v>0</v>
      </c>
      <c r="F25" s="3">
        <f>'BIZ kWh ENTRY'!V102</f>
        <v>0</v>
      </c>
      <c r="G25" s="3">
        <f>'BIZ kWh ENTRY'!W102</f>
        <v>0</v>
      </c>
      <c r="H25" s="3">
        <f>'BIZ kWh ENTRY'!X102</f>
        <v>0</v>
      </c>
      <c r="I25" s="3">
        <f>'BIZ kWh ENTRY'!Y102</f>
        <v>0</v>
      </c>
      <c r="J25" s="3">
        <f>'BIZ kWh ENTRY'!Z102</f>
        <v>0</v>
      </c>
      <c r="K25" s="3">
        <f>'BIZ kWh ENTRY'!AA102</f>
        <v>0</v>
      </c>
      <c r="L25" s="3">
        <f>'BIZ kWh ENTRY'!AB102</f>
        <v>0</v>
      </c>
      <c r="M25" s="3">
        <f>'BIZ kWh ENTRY'!AC102</f>
        <v>0</v>
      </c>
      <c r="N25" s="3">
        <f>'BIZ kWh ENTRY'!AD102</f>
        <v>0</v>
      </c>
      <c r="O25" s="184"/>
      <c r="P25" s="184"/>
      <c r="Q25" s="184"/>
      <c r="R25" s="184"/>
      <c r="S25" s="184"/>
      <c r="T25" s="184"/>
      <c r="U25" s="184"/>
      <c r="V25" s="184"/>
      <c r="W25" s="184"/>
      <c r="X25" s="184"/>
      <c r="Y25" s="184"/>
      <c r="Z25" s="184"/>
      <c r="AA25" s="184"/>
    </row>
    <row r="26" spans="1:27" x14ac:dyDescent="0.3">
      <c r="A26" s="783"/>
      <c r="B26" s="11" t="str">
        <f t="shared" si="4"/>
        <v>Cooling</v>
      </c>
      <c r="C26" s="3">
        <f>'BIZ kWh ENTRY'!S103</f>
        <v>0</v>
      </c>
      <c r="D26" s="3">
        <f>'BIZ kWh ENTRY'!T103</f>
        <v>0</v>
      </c>
      <c r="E26" s="3">
        <f>'BIZ kWh ENTRY'!U103</f>
        <v>0</v>
      </c>
      <c r="F26" s="3">
        <f>'BIZ kWh ENTRY'!V103</f>
        <v>0</v>
      </c>
      <c r="G26" s="3">
        <f>'BIZ kWh ENTRY'!W103</f>
        <v>0</v>
      </c>
      <c r="H26" s="3">
        <f>'BIZ kWh ENTRY'!X103</f>
        <v>0</v>
      </c>
      <c r="I26" s="3">
        <f>'BIZ kWh ENTRY'!Y103</f>
        <v>0</v>
      </c>
      <c r="J26" s="3">
        <f>'BIZ kWh ENTRY'!Z103</f>
        <v>0</v>
      </c>
      <c r="K26" s="3">
        <f>'BIZ kWh ENTRY'!AA103</f>
        <v>0</v>
      </c>
      <c r="L26" s="3">
        <f>'BIZ kWh ENTRY'!AB103</f>
        <v>0</v>
      </c>
      <c r="M26" s="3">
        <f>'BIZ kWh ENTRY'!AC103</f>
        <v>0</v>
      </c>
      <c r="N26" s="3">
        <f>'BIZ kWh ENTRY'!AD103</f>
        <v>0</v>
      </c>
      <c r="O26" s="184"/>
      <c r="P26" s="184"/>
      <c r="Q26" s="184"/>
      <c r="R26" s="184"/>
      <c r="S26" s="184"/>
      <c r="T26" s="184"/>
      <c r="U26" s="184"/>
      <c r="V26" s="184"/>
      <c r="W26" s="184"/>
      <c r="X26" s="184"/>
      <c r="Y26" s="184"/>
      <c r="Z26" s="184"/>
      <c r="AA26" s="184"/>
    </row>
    <row r="27" spans="1:27" x14ac:dyDescent="0.3">
      <c r="A27" s="783"/>
      <c r="B27" s="12" t="str">
        <f t="shared" si="4"/>
        <v>Ext Lighting</v>
      </c>
      <c r="C27" s="3">
        <f>'BIZ kWh ENTRY'!S104</f>
        <v>0</v>
      </c>
      <c r="D27" s="3">
        <f>'BIZ kWh ENTRY'!T104</f>
        <v>0</v>
      </c>
      <c r="E27" s="3">
        <f>'BIZ kWh ENTRY'!U104</f>
        <v>0</v>
      </c>
      <c r="F27" s="3">
        <f>'BIZ kWh ENTRY'!V104</f>
        <v>0</v>
      </c>
      <c r="G27" s="3">
        <f>'BIZ kWh ENTRY'!W104</f>
        <v>0</v>
      </c>
      <c r="H27" s="3">
        <f>'BIZ kWh ENTRY'!X104</f>
        <v>0</v>
      </c>
      <c r="I27" s="3">
        <f>'BIZ kWh ENTRY'!Y104</f>
        <v>0</v>
      </c>
      <c r="J27" s="3">
        <f>'BIZ kWh ENTRY'!Z104</f>
        <v>0</v>
      </c>
      <c r="K27" s="3">
        <f>'BIZ kWh ENTRY'!AA104</f>
        <v>0</v>
      </c>
      <c r="L27" s="3">
        <f>'BIZ kWh ENTRY'!AB104</f>
        <v>0</v>
      </c>
      <c r="M27" s="3">
        <f>'BIZ kWh ENTRY'!AC104</f>
        <v>0</v>
      </c>
      <c r="N27" s="3">
        <f>'BIZ kWh ENTRY'!AD104</f>
        <v>0</v>
      </c>
      <c r="O27" s="184"/>
      <c r="P27" s="184"/>
      <c r="Q27" s="184"/>
      <c r="R27" s="184"/>
      <c r="S27" s="184"/>
      <c r="T27" s="184"/>
      <c r="U27" s="184"/>
      <c r="V27" s="184"/>
      <c r="W27" s="184"/>
      <c r="X27" s="184"/>
      <c r="Y27" s="184"/>
      <c r="Z27" s="184"/>
      <c r="AA27" s="184"/>
    </row>
    <row r="28" spans="1:27" x14ac:dyDescent="0.3">
      <c r="A28" s="783"/>
      <c r="B28" s="11" t="str">
        <f t="shared" si="4"/>
        <v>Heating</v>
      </c>
      <c r="C28" s="3">
        <f>'BIZ kWh ENTRY'!S105</f>
        <v>0</v>
      </c>
      <c r="D28" s="3">
        <f>'BIZ kWh ENTRY'!T105</f>
        <v>0</v>
      </c>
      <c r="E28" s="3">
        <f>'BIZ kWh ENTRY'!U105</f>
        <v>0</v>
      </c>
      <c r="F28" s="3">
        <f>'BIZ kWh ENTRY'!V105</f>
        <v>0</v>
      </c>
      <c r="G28" s="3">
        <f>'BIZ kWh ENTRY'!W105</f>
        <v>0</v>
      </c>
      <c r="H28" s="3">
        <f>'BIZ kWh ENTRY'!X105</f>
        <v>0</v>
      </c>
      <c r="I28" s="3">
        <f>'BIZ kWh ENTRY'!Y105</f>
        <v>0</v>
      </c>
      <c r="J28" s="3">
        <f>'BIZ kWh ENTRY'!Z105</f>
        <v>0</v>
      </c>
      <c r="K28" s="3">
        <f>'BIZ kWh ENTRY'!AA105</f>
        <v>0</v>
      </c>
      <c r="L28" s="3">
        <f>'BIZ kWh ENTRY'!AB105</f>
        <v>0</v>
      </c>
      <c r="M28" s="3">
        <f>'BIZ kWh ENTRY'!AC105</f>
        <v>0</v>
      </c>
      <c r="N28" s="3">
        <f>'BIZ kWh ENTRY'!AD105</f>
        <v>0</v>
      </c>
      <c r="O28" s="184"/>
      <c r="P28" s="184"/>
      <c r="Q28" s="184"/>
      <c r="R28" s="184"/>
      <c r="S28" s="184"/>
      <c r="T28" s="184"/>
      <c r="U28" s="184"/>
      <c r="V28" s="184"/>
      <c r="W28" s="184"/>
      <c r="X28" s="184"/>
      <c r="Y28" s="184"/>
      <c r="Z28" s="184"/>
      <c r="AA28" s="184"/>
    </row>
    <row r="29" spans="1:27" x14ac:dyDescent="0.3">
      <c r="A29" s="783"/>
      <c r="B29" s="11" t="str">
        <f t="shared" si="4"/>
        <v>HVAC</v>
      </c>
      <c r="C29" s="3">
        <f>'BIZ kWh ENTRY'!S106</f>
        <v>0</v>
      </c>
      <c r="D29" s="3">
        <f>'BIZ kWh ENTRY'!T106</f>
        <v>0</v>
      </c>
      <c r="E29" s="3">
        <f>'BIZ kWh ENTRY'!U106</f>
        <v>0</v>
      </c>
      <c r="F29" s="3">
        <f>'BIZ kWh ENTRY'!V106</f>
        <v>0</v>
      </c>
      <c r="G29" s="3">
        <f>'BIZ kWh ENTRY'!W106</f>
        <v>0</v>
      </c>
      <c r="H29" s="3">
        <f>'BIZ kWh ENTRY'!X106</f>
        <v>0</v>
      </c>
      <c r="I29" s="3">
        <f>'BIZ kWh ENTRY'!Y106</f>
        <v>0</v>
      </c>
      <c r="J29" s="3">
        <f>'BIZ kWh ENTRY'!Z106</f>
        <v>0</v>
      </c>
      <c r="K29" s="3">
        <f>'BIZ kWh ENTRY'!AA106</f>
        <v>0</v>
      </c>
      <c r="L29" s="3">
        <f>'BIZ kWh ENTRY'!AB106</f>
        <v>0</v>
      </c>
      <c r="M29" s="3">
        <f>'BIZ kWh ENTRY'!AC106</f>
        <v>0</v>
      </c>
      <c r="N29" s="3">
        <f>'BIZ kWh ENTRY'!AD106</f>
        <v>0</v>
      </c>
      <c r="O29" s="184"/>
      <c r="P29" s="184"/>
      <c r="Q29" s="184"/>
      <c r="R29" s="184"/>
      <c r="S29" s="184"/>
      <c r="T29" s="184"/>
      <c r="U29" s="184"/>
      <c r="V29" s="184"/>
      <c r="W29" s="184"/>
      <c r="X29" s="184"/>
      <c r="Y29" s="184"/>
      <c r="Z29" s="184"/>
      <c r="AA29" s="184"/>
    </row>
    <row r="30" spans="1:27" x14ac:dyDescent="0.3">
      <c r="A30" s="783"/>
      <c r="B30" s="11" t="str">
        <f t="shared" si="4"/>
        <v>Lighting</v>
      </c>
      <c r="C30" s="3">
        <f>'BIZ kWh ENTRY'!S107</f>
        <v>0</v>
      </c>
      <c r="D30" s="3">
        <f>'BIZ kWh ENTRY'!T107</f>
        <v>0</v>
      </c>
      <c r="E30" s="3">
        <f>'BIZ kWh ENTRY'!U107</f>
        <v>0</v>
      </c>
      <c r="F30" s="3">
        <f>'BIZ kWh ENTRY'!V107</f>
        <v>0</v>
      </c>
      <c r="G30" s="3">
        <f>'BIZ kWh ENTRY'!W107</f>
        <v>0</v>
      </c>
      <c r="H30" s="3">
        <f>'BIZ kWh ENTRY'!X107</f>
        <v>0</v>
      </c>
      <c r="I30" s="3">
        <f>'BIZ kWh ENTRY'!Y107</f>
        <v>0</v>
      </c>
      <c r="J30" s="3">
        <f>'BIZ kWh ENTRY'!Z107</f>
        <v>0</v>
      </c>
      <c r="K30" s="3">
        <f>'BIZ kWh ENTRY'!AA107</f>
        <v>0</v>
      </c>
      <c r="L30" s="3">
        <f>'BIZ kWh ENTRY'!AB107</f>
        <v>0</v>
      </c>
      <c r="M30" s="3">
        <f>'BIZ kWh ENTRY'!AC107</f>
        <v>0</v>
      </c>
      <c r="N30" s="3">
        <f>'BIZ kWh ENTRY'!AD107</f>
        <v>0</v>
      </c>
      <c r="O30" s="184"/>
      <c r="P30" s="184"/>
      <c r="Q30" s="184"/>
      <c r="R30" s="184"/>
      <c r="S30" s="184"/>
      <c r="T30" s="184"/>
      <c r="U30" s="184"/>
      <c r="V30" s="184"/>
      <c r="W30" s="184"/>
      <c r="X30" s="184"/>
      <c r="Y30" s="184"/>
      <c r="Z30" s="184"/>
      <c r="AA30" s="184"/>
    </row>
    <row r="31" spans="1:27" x14ac:dyDescent="0.3">
      <c r="A31" s="783"/>
      <c r="B31" s="11" t="str">
        <f t="shared" si="4"/>
        <v>Miscellaneous</v>
      </c>
      <c r="C31" s="3">
        <f>'BIZ kWh ENTRY'!S108</f>
        <v>0</v>
      </c>
      <c r="D31" s="3">
        <f>'BIZ kWh ENTRY'!T108</f>
        <v>0</v>
      </c>
      <c r="E31" s="3">
        <f>'BIZ kWh ENTRY'!U108</f>
        <v>0</v>
      </c>
      <c r="F31" s="3">
        <f>'BIZ kWh ENTRY'!V108</f>
        <v>0</v>
      </c>
      <c r="G31" s="3">
        <f>'BIZ kWh ENTRY'!W108</f>
        <v>0</v>
      </c>
      <c r="H31" s="3">
        <f>'BIZ kWh ENTRY'!X108</f>
        <v>0</v>
      </c>
      <c r="I31" s="3">
        <f>'BIZ kWh ENTRY'!Y108</f>
        <v>0</v>
      </c>
      <c r="J31" s="3">
        <f>'BIZ kWh ENTRY'!Z108</f>
        <v>43739.982724999994</v>
      </c>
      <c r="K31" s="3">
        <f>'BIZ kWh ENTRY'!AA108</f>
        <v>0</v>
      </c>
      <c r="L31" s="3">
        <f>'BIZ kWh ENTRY'!AB108</f>
        <v>302871.58689999982</v>
      </c>
      <c r="M31" s="3">
        <f>'BIZ kWh ENTRY'!AC108</f>
        <v>0</v>
      </c>
      <c r="N31" s="3">
        <f>'BIZ kWh ENTRY'!AD108</f>
        <v>0</v>
      </c>
      <c r="O31" s="184"/>
      <c r="P31" s="184"/>
      <c r="Q31" s="184"/>
      <c r="R31" s="184"/>
      <c r="S31" s="184"/>
      <c r="T31" s="184"/>
      <c r="U31" s="184"/>
      <c r="V31" s="184"/>
      <c r="W31" s="184"/>
      <c r="X31" s="184"/>
      <c r="Y31" s="184"/>
      <c r="Z31" s="184"/>
      <c r="AA31" s="184"/>
    </row>
    <row r="32" spans="1:27" ht="15" customHeight="1" x14ac:dyDescent="0.3">
      <c r="A32" s="783"/>
      <c r="B32" s="11" t="str">
        <f t="shared" si="4"/>
        <v>Motors</v>
      </c>
      <c r="C32" s="3">
        <f>'BIZ kWh ENTRY'!S109</f>
        <v>0</v>
      </c>
      <c r="D32" s="3">
        <f>'BIZ kWh ENTRY'!T109</f>
        <v>0</v>
      </c>
      <c r="E32" s="3">
        <f>'BIZ kWh ENTRY'!U109</f>
        <v>0</v>
      </c>
      <c r="F32" s="3">
        <f>'BIZ kWh ENTRY'!V109</f>
        <v>0</v>
      </c>
      <c r="G32" s="3">
        <f>'BIZ kWh ENTRY'!W109</f>
        <v>0</v>
      </c>
      <c r="H32" s="3">
        <f>'BIZ kWh ENTRY'!X109</f>
        <v>0</v>
      </c>
      <c r="I32" s="3">
        <f>'BIZ kWh ENTRY'!Y109</f>
        <v>0</v>
      </c>
      <c r="J32" s="3">
        <f>'BIZ kWh ENTRY'!Z109</f>
        <v>0</v>
      </c>
      <c r="K32" s="3">
        <f>'BIZ kWh ENTRY'!AA109</f>
        <v>0</v>
      </c>
      <c r="L32" s="3">
        <f>'BIZ kWh ENTRY'!AB109</f>
        <v>0</v>
      </c>
      <c r="M32" s="3">
        <f>'BIZ kWh ENTRY'!AC109</f>
        <v>0</v>
      </c>
      <c r="N32" s="3">
        <f>'BIZ kWh ENTRY'!AD109</f>
        <v>0</v>
      </c>
      <c r="O32" s="184"/>
      <c r="P32" s="184"/>
      <c r="Q32" s="184"/>
      <c r="R32" s="184"/>
      <c r="S32" s="184"/>
      <c r="T32" s="184"/>
      <c r="U32" s="184"/>
      <c r="V32" s="184"/>
      <c r="W32" s="184"/>
      <c r="X32" s="184"/>
      <c r="Y32" s="184"/>
      <c r="Z32" s="184"/>
      <c r="AA32" s="184"/>
    </row>
    <row r="33" spans="1:27" x14ac:dyDescent="0.3">
      <c r="A33" s="783"/>
      <c r="B33" s="11" t="str">
        <f t="shared" si="4"/>
        <v>Process</v>
      </c>
      <c r="C33" s="3">
        <f>'BIZ kWh ENTRY'!S110</f>
        <v>0</v>
      </c>
      <c r="D33" s="3">
        <f>'BIZ kWh ENTRY'!T110</f>
        <v>0</v>
      </c>
      <c r="E33" s="3">
        <f>'BIZ kWh ENTRY'!U110</f>
        <v>0</v>
      </c>
      <c r="F33" s="3">
        <f>'BIZ kWh ENTRY'!V110</f>
        <v>0</v>
      </c>
      <c r="G33" s="3">
        <f>'BIZ kWh ENTRY'!W110</f>
        <v>0</v>
      </c>
      <c r="H33" s="3">
        <f>'BIZ kWh ENTRY'!X110</f>
        <v>0</v>
      </c>
      <c r="I33" s="3">
        <f>'BIZ kWh ENTRY'!Y110</f>
        <v>0</v>
      </c>
      <c r="J33" s="3">
        <f>'BIZ kWh ENTRY'!Z110</f>
        <v>0</v>
      </c>
      <c r="K33" s="3">
        <f>'BIZ kWh ENTRY'!AA110</f>
        <v>0</v>
      </c>
      <c r="L33" s="3">
        <f>'BIZ kWh ENTRY'!AB110</f>
        <v>0</v>
      </c>
      <c r="M33" s="3">
        <f>'BIZ kWh ENTRY'!AC110</f>
        <v>0</v>
      </c>
      <c r="N33" s="3">
        <f>'BIZ kWh ENTRY'!AD110</f>
        <v>0</v>
      </c>
      <c r="O33" s="184"/>
      <c r="P33" s="184"/>
      <c r="Q33" s="184"/>
      <c r="R33" s="184"/>
      <c r="S33" s="184"/>
      <c r="T33" s="184"/>
      <c r="U33" s="184"/>
      <c r="V33" s="184"/>
      <c r="W33" s="184"/>
      <c r="X33" s="184"/>
      <c r="Y33" s="184"/>
      <c r="Z33" s="184"/>
      <c r="AA33" s="184"/>
    </row>
    <row r="34" spans="1:27" x14ac:dyDescent="0.3">
      <c r="A34" s="783"/>
      <c r="B34" s="11" t="str">
        <f t="shared" si="4"/>
        <v>Refrigeration</v>
      </c>
      <c r="C34" s="3">
        <f>'BIZ kWh ENTRY'!S111</f>
        <v>0</v>
      </c>
      <c r="D34" s="3">
        <f>'BIZ kWh ENTRY'!T111</f>
        <v>0</v>
      </c>
      <c r="E34" s="3">
        <f>'BIZ kWh ENTRY'!U111</f>
        <v>0</v>
      </c>
      <c r="F34" s="3">
        <f>'BIZ kWh ENTRY'!V111</f>
        <v>0</v>
      </c>
      <c r="G34" s="3">
        <f>'BIZ kWh ENTRY'!W111</f>
        <v>0</v>
      </c>
      <c r="H34" s="3">
        <f>'BIZ kWh ENTRY'!X111</f>
        <v>0</v>
      </c>
      <c r="I34" s="3">
        <f>'BIZ kWh ENTRY'!Y111</f>
        <v>0</v>
      </c>
      <c r="J34" s="3">
        <f>'BIZ kWh ENTRY'!Z111</f>
        <v>0</v>
      </c>
      <c r="K34" s="3">
        <f>'BIZ kWh ENTRY'!AA111</f>
        <v>0</v>
      </c>
      <c r="L34" s="3">
        <f>'BIZ kWh ENTRY'!AB111</f>
        <v>0</v>
      </c>
      <c r="M34" s="3">
        <f>'BIZ kWh ENTRY'!AC111</f>
        <v>0</v>
      </c>
      <c r="N34" s="3">
        <f>'BIZ kWh ENTRY'!AD111</f>
        <v>0</v>
      </c>
      <c r="O34" s="184"/>
      <c r="P34" s="184"/>
      <c r="Q34" s="184"/>
      <c r="R34" s="184"/>
      <c r="S34" s="184"/>
      <c r="T34" s="184"/>
      <c r="U34" s="184"/>
      <c r="V34" s="184"/>
      <c r="W34" s="184"/>
      <c r="X34" s="184"/>
      <c r="Y34" s="184"/>
      <c r="Z34" s="184"/>
      <c r="AA34" s="184"/>
    </row>
    <row r="35" spans="1:27" x14ac:dyDescent="0.3">
      <c r="A35" s="783"/>
      <c r="B35" s="11" t="str">
        <f t="shared" si="4"/>
        <v>Water Heating</v>
      </c>
      <c r="C35" s="3">
        <f>'BIZ kWh ENTRY'!S112</f>
        <v>0</v>
      </c>
      <c r="D35" s="3">
        <f>'BIZ kWh ENTRY'!T112</f>
        <v>0</v>
      </c>
      <c r="E35" s="3">
        <f>'BIZ kWh ENTRY'!U112</f>
        <v>0</v>
      </c>
      <c r="F35" s="3">
        <f>'BIZ kWh ENTRY'!V112</f>
        <v>0</v>
      </c>
      <c r="G35" s="3">
        <f>'BIZ kWh ENTRY'!W112</f>
        <v>0</v>
      </c>
      <c r="H35" s="3">
        <f>'BIZ kWh ENTRY'!X112</f>
        <v>0</v>
      </c>
      <c r="I35" s="3">
        <f>'BIZ kWh ENTRY'!Y112</f>
        <v>0</v>
      </c>
      <c r="J35" s="3">
        <f>'BIZ kWh ENTRY'!Z112</f>
        <v>0</v>
      </c>
      <c r="K35" s="3">
        <f>'BIZ kWh ENTRY'!AA112</f>
        <v>0</v>
      </c>
      <c r="L35" s="3">
        <f>'BIZ kWh ENTRY'!AB112</f>
        <v>0</v>
      </c>
      <c r="M35" s="3">
        <f>'BIZ kWh ENTRY'!AC112</f>
        <v>0</v>
      </c>
      <c r="N35" s="3">
        <f>'BIZ kWh ENTRY'!AD112</f>
        <v>0</v>
      </c>
      <c r="O35" s="184"/>
      <c r="P35" s="184"/>
      <c r="Q35" s="184"/>
      <c r="R35" s="184"/>
      <c r="S35" s="184"/>
      <c r="T35" s="184"/>
      <c r="U35" s="184"/>
      <c r="V35" s="184"/>
      <c r="W35" s="184"/>
      <c r="X35" s="184"/>
      <c r="Y35" s="184"/>
      <c r="Z35" s="184"/>
      <c r="AA35" s="184"/>
    </row>
    <row r="36" spans="1:27" ht="15" customHeight="1" x14ac:dyDescent="0.3">
      <c r="A36" s="783"/>
      <c r="B36" s="11" t="str">
        <f t="shared" si="4"/>
        <v xml:space="preserve"> </v>
      </c>
      <c r="C36" s="3"/>
      <c r="D36" s="3"/>
      <c r="E36" s="3"/>
      <c r="F36" s="3"/>
      <c r="G36" s="3"/>
      <c r="H36" s="3"/>
      <c r="I36" s="3"/>
      <c r="J36" s="3"/>
      <c r="K36" s="3"/>
      <c r="L36" s="3"/>
      <c r="M36" s="3"/>
      <c r="N36" s="3"/>
      <c r="O36" s="184"/>
      <c r="P36" s="184"/>
      <c r="Q36" s="184"/>
      <c r="R36" s="184"/>
      <c r="S36" s="184"/>
      <c r="T36" s="184"/>
      <c r="U36" s="184"/>
      <c r="V36" s="184"/>
      <c r="W36" s="184"/>
      <c r="X36" s="184"/>
      <c r="Y36" s="184"/>
      <c r="Z36" s="184"/>
      <c r="AA36" s="184"/>
    </row>
    <row r="37" spans="1:27" ht="15" customHeight="1" thickBot="1" x14ac:dyDescent="0.35">
      <c r="A37" s="784"/>
      <c r="B37" s="258" t="str">
        <f t="shared" si="4"/>
        <v>Monthly kWh</v>
      </c>
      <c r="C37" s="259">
        <f>SUM(C23:C36)</f>
        <v>0</v>
      </c>
      <c r="D37" s="259">
        <f t="shared" ref="D37:N37" si="5">SUM(D23:D36)</f>
        <v>0</v>
      </c>
      <c r="E37" s="259">
        <f t="shared" si="5"/>
        <v>0</v>
      </c>
      <c r="F37" s="259">
        <f t="shared" si="5"/>
        <v>0</v>
      </c>
      <c r="G37" s="259">
        <f t="shared" si="5"/>
        <v>0</v>
      </c>
      <c r="H37" s="259">
        <f t="shared" si="5"/>
        <v>0</v>
      </c>
      <c r="I37" s="259">
        <f t="shared" si="5"/>
        <v>0</v>
      </c>
      <c r="J37" s="259">
        <f t="shared" si="5"/>
        <v>43739.982724999994</v>
      </c>
      <c r="K37" s="259">
        <f t="shared" si="5"/>
        <v>0</v>
      </c>
      <c r="L37" s="259">
        <f t="shared" si="5"/>
        <v>302871.58689999982</v>
      </c>
      <c r="M37" s="259">
        <f t="shared" si="5"/>
        <v>0</v>
      </c>
      <c r="N37" s="259">
        <f t="shared" si="5"/>
        <v>0</v>
      </c>
      <c r="O37" s="294"/>
      <c r="P37" s="294"/>
      <c r="Q37" s="294"/>
      <c r="R37" s="294"/>
      <c r="S37" s="294"/>
      <c r="T37" s="294"/>
      <c r="U37" s="294"/>
      <c r="V37" s="294"/>
      <c r="W37" s="294"/>
      <c r="X37" s="294"/>
      <c r="Y37" s="294"/>
      <c r="Z37" s="294"/>
      <c r="AA37" s="294"/>
    </row>
    <row r="38" spans="1:27" s="42" customFormat="1" x14ac:dyDescent="0.3">
      <c r="A38" s="8"/>
      <c r="B38" s="285"/>
      <c r="C38" s="9"/>
      <c r="D38" s="285"/>
      <c r="E38" s="9"/>
      <c r="F38" s="285"/>
      <c r="G38" s="285"/>
      <c r="H38" s="9"/>
      <c r="I38" s="285"/>
      <c r="J38" s="285"/>
      <c r="K38" s="9"/>
      <c r="L38" s="285"/>
      <c r="M38" s="373" t="s">
        <v>246</v>
      </c>
      <c r="N38" s="374">
        <f>SUM(C37:N37)</f>
        <v>346611.56962499983</v>
      </c>
      <c r="O38" s="373" t="s">
        <v>247</v>
      </c>
      <c r="P38" s="375">
        <f>'BIZ kWh ENTRY'!AE113</f>
        <v>346611.56962499983</v>
      </c>
      <c r="Q38" s="9"/>
      <c r="R38" s="285"/>
      <c r="S38" s="285"/>
      <c r="T38" s="9"/>
      <c r="U38" s="285"/>
      <c r="V38" s="285"/>
      <c r="W38" s="9"/>
      <c r="X38" s="285"/>
      <c r="Y38" s="285"/>
      <c r="Z38" s="9"/>
      <c r="AA38" s="285"/>
    </row>
    <row r="39" spans="1:27" s="42" customFormat="1" ht="15" thickBot="1" x14ac:dyDescent="0.35">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row>
    <row r="40" spans="1:27" ht="16.2" thickBot="1" x14ac:dyDescent="0.35">
      <c r="A40" s="785" t="s">
        <v>32</v>
      </c>
      <c r="B40" s="17" t="str">
        <f t="shared" ref="B40" si="6">B22</f>
        <v>End Use</v>
      </c>
      <c r="C40" s="158">
        <f>C$4</f>
        <v>44197</v>
      </c>
      <c r="D40" s="158">
        <f t="shared" ref="D40:AA40" si="7">D$4</f>
        <v>44228</v>
      </c>
      <c r="E40" s="158">
        <f t="shared" si="7"/>
        <v>44256</v>
      </c>
      <c r="F40" s="158">
        <f t="shared" si="7"/>
        <v>44287</v>
      </c>
      <c r="G40" s="158">
        <f t="shared" si="7"/>
        <v>44317</v>
      </c>
      <c r="H40" s="158">
        <f t="shared" si="7"/>
        <v>44348</v>
      </c>
      <c r="I40" s="158">
        <f t="shared" si="7"/>
        <v>44378</v>
      </c>
      <c r="J40" s="158">
        <f t="shared" si="7"/>
        <v>44409</v>
      </c>
      <c r="K40" s="158">
        <f t="shared" si="7"/>
        <v>44440</v>
      </c>
      <c r="L40" s="158">
        <f t="shared" si="7"/>
        <v>44470</v>
      </c>
      <c r="M40" s="158">
        <f t="shared" si="7"/>
        <v>44501</v>
      </c>
      <c r="N40" s="158">
        <f t="shared" si="7"/>
        <v>44531</v>
      </c>
      <c r="O40" s="158">
        <f t="shared" si="7"/>
        <v>44562</v>
      </c>
      <c r="P40" s="158">
        <f t="shared" si="7"/>
        <v>44593</v>
      </c>
      <c r="Q40" s="158">
        <f t="shared" si="7"/>
        <v>44621</v>
      </c>
      <c r="R40" s="158">
        <f t="shared" si="7"/>
        <v>44652</v>
      </c>
      <c r="S40" s="158">
        <f t="shared" si="7"/>
        <v>44682</v>
      </c>
      <c r="T40" s="158">
        <f t="shared" si="7"/>
        <v>44713</v>
      </c>
      <c r="U40" s="158">
        <f t="shared" si="7"/>
        <v>44743</v>
      </c>
      <c r="V40" s="158">
        <f t="shared" si="7"/>
        <v>44774</v>
      </c>
      <c r="W40" s="158">
        <f t="shared" si="7"/>
        <v>44805</v>
      </c>
      <c r="X40" s="158">
        <f t="shared" si="7"/>
        <v>44835</v>
      </c>
      <c r="Y40" s="158">
        <f t="shared" si="7"/>
        <v>44866</v>
      </c>
      <c r="Z40" s="158">
        <f t="shared" si="7"/>
        <v>44896</v>
      </c>
      <c r="AA40" s="158">
        <f t="shared" si="7"/>
        <v>44927</v>
      </c>
    </row>
    <row r="41" spans="1:27" ht="15" customHeight="1" x14ac:dyDescent="0.3">
      <c r="A41" s="786"/>
      <c r="B41" s="11" t="str">
        <f t="shared" ref="B41:B55" si="8">B23</f>
        <v>Air Comp</v>
      </c>
      <c r="C41" s="3">
        <f>'BIZ kWh ENTRY'!AI100</f>
        <v>0</v>
      </c>
      <c r="D41" s="3">
        <f>'BIZ kWh ENTRY'!AJ100</f>
        <v>0</v>
      </c>
      <c r="E41" s="3">
        <f>'BIZ kWh ENTRY'!AK100</f>
        <v>0</v>
      </c>
      <c r="F41" s="3">
        <f>'BIZ kWh ENTRY'!AL100</f>
        <v>0</v>
      </c>
      <c r="G41" s="3">
        <f>'BIZ kWh ENTRY'!AM100</f>
        <v>0</v>
      </c>
      <c r="H41" s="3">
        <f>'BIZ kWh ENTRY'!AN100</f>
        <v>0</v>
      </c>
      <c r="I41" s="3">
        <f>'BIZ kWh ENTRY'!AO100</f>
        <v>0</v>
      </c>
      <c r="J41" s="3">
        <f>'BIZ kWh ENTRY'!AP100</f>
        <v>0</v>
      </c>
      <c r="K41" s="3">
        <f>'BIZ kWh ENTRY'!AQ100</f>
        <v>0</v>
      </c>
      <c r="L41" s="3">
        <f>'BIZ kWh ENTRY'!AR100</f>
        <v>0</v>
      </c>
      <c r="M41" s="3">
        <f>'BIZ kWh ENTRY'!AS100</f>
        <v>0</v>
      </c>
      <c r="N41" s="3">
        <f>'BIZ kWh ENTRY'!AT100</f>
        <v>0</v>
      </c>
      <c r="O41" s="184"/>
      <c r="P41" s="184"/>
      <c r="Q41" s="184"/>
      <c r="R41" s="184"/>
      <c r="S41" s="184"/>
      <c r="T41" s="184"/>
      <c r="U41" s="184"/>
      <c r="V41" s="184"/>
      <c r="W41" s="184"/>
      <c r="X41" s="184"/>
      <c r="Y41" s="184"/>
      <c r="Z41" s="184"/>
      <c r="AA41" s="184"/>
    </row>
    <row r="42" spans="1:27" x14ac:dyDescent="0.3">
      <c r="A42" s="786"/>
      <c r="B42" s="12" t="str">
        <f t="shared" si="8"/>
        <v>Building Shell</v>
      </c>
      <c r="C42" s="3">
        <f>'BIZ kWh ENTRY'!AI101</f>
        <v>0</v>
      </c>
      <c r="D42" s="3">
        <f>'BIZ kWh ENTRY'!AJ101</f>
        <v>0</v>
      </c>
      <c r="E42" s="3">
        <f>'BIZ kWh ENTRY'!AK101</f>
        <v>0</v>
      </c>
      <c r="F42" s="3">
        <f>'BIZ kWh ENTRY'!AL101</f>
        <v>0</v>
      </c>
      <c r="G42" s="3">
        <f>'BIZ kWh ENTRY'!AM101</f>
        <v>0</v>
      </c>
      <c r="H42" s="3">
        <f>'BIZ kWh ENTRY'!AN101</f>
        <v>0</v>
      </c>
      <c r="I42" s="3">
        <f>'BIZ kWh ENTRY'!AO101</f>
        <v>0</v>
      </c>
      <c r="J42" s="3">
        <f>'BIZ kWh ENTRY'!AP101</f>
        <v>0</v>
      </c>
      <c r="K42" s="3">
        <f>'BIZ kWh ENTRY'!AQ101</f>
        <v>0</v>
      </c>
      <c r="L42" s="3">
        <f>'BIZ kWh ENTRY'!AR101</f>
        <v>0</v>
      </c>
      <c r="M42" s="3">
        <f>'BIZ kWh ENTRY'!AS101</f>
        <v>0</v>
      </c>
      <c r="N42" s="3">
        <f>'BIZ kWh ENTRY'!AT101</f>
        <v>0</v>
      </c>
      <c r="O42" s="184"/>
      <c r="P42" s="184"/>
      <c r="Q42" s="184"/>
      <c r="R42" s="184"/>
      <c r="S42" s="184"/>
      <c r="T42" s="184"/>
      <c r="U42" s="184"/>
      <c r="V42" s="184"/>
      <c r="W42" s="184"/>
      <c r="X42" s="184"/>
      <c r="Y42" s="184"/>
      <c r="Z42" s="184"/>
      <c r="AA42" s="184"/>
    </row>
    <row r="43" spans="1:27" x14ac:dyDescent="0.3">
      <c r="A43" s="786"/>
      <c r="B43" s="11" t="str">
        <f t="shared" si="8"/>
        <v>Cooking</v>
      </c>
      <c r="C43" s="3">
        <f>'BIZ kWh ENTRY'!AI102</f>
        <v>0</v>
      </c>
      <c r="D43" s="3">
        <f>'BIZ kWh ENTRY'!AJ102</f>
        <v>0</v>
      </c>
      <c r="E43" s="3">
        <f>'BIZ kWh ENTRY'!AK102</f>
        <v>0</v>
      </c>
      <c r="F43" s="3">
        <f>'BIZ kWh ENTRY'!AL102</f>
        <v>0</v>
      </c>
      <c r="G43" s="3">
        <f>'BIZ kWh ENTRY'!AM102</f>
        <v>0</v>
      </c>
      <c r="H43" s="3">
        <f>'BIZ kWh ENTRY'!AN102</f>
        <v>0</v>
      </c>
      <c r="I43" s="3">
        <f>'BIZ kWh ENTRY'!AO102</f>
        <v>0</v>
      </c>
      <c r="J43" s="3">
        <f>'BIZ kWh ENTRY'!AP102</f>
        <v>0</v>
      </c>
      <c r="K43" s="3">
        <f>'BIZ kWh ENTRY'!AQ102</f>
        <v>0</v>
      </c>
      <c r="L43" s="3">
        <f>'BIZ kWh ENTRY'!AR102</f>
        <v>0</v>
      </c>
      <c r="M43" s="3">
        <f>'BIZ kWh ENTRY'!AS102</f>
        <v>0</v>
      </c>
      <c r="N43" s="3">
        <f>'BIZ kWh ENTRY'!AT102</f>
        <v>0</v>
      </c>
      <c r="O43" s="184"/>
      <c r="P43" s="184"/>
      <c r="Q43" s="184"/>
      <c r="R43" s="184"/>
      <c r="S43" s="184"/>
      <c r="T43" s="184"/>
      <c r="U43" s="184"/>
      <c r="V43" s="184"/>
      <c r="W43" s="184"/>
      <c r="X43" s="184"/>
      <c r="Y43" s="184"/>
      <c r="Z43" s="184"/>
      <c r="AA43" s="184"/>
    </row>
    <row r="44" spans="1:27" x14ac:dyDescent="0.3">
      <c r="A44" s="786"/>
      <c r="B44" s="11" t="str">
        <f t="shared" si="8"/>
        <v>Cooling</v>
      </c>
      <c r="C44" s="3">
        <f>'BIZ kWh ENTRY'!AI103</f>
        <v>0</v>
      </c>
      <c r="D44" s="3">
        <f>'BIZ kWh ENTRY'!AJ103</f>
        <v>0</v>
      </c>
      <c r="E44" s="3">
        <f>'BIZ kWh ENTRY'!AK103</f>
        <v>0</v>
      </c>
      <c r="F44" s="3">
        <f>'BIZ kWh ENTRY'!AL103</f>
        <v>0</v>
      </c>
      <c r="G44" s="3">
        <f>'BIZ kWh ENTRY'!AM103</f>
        <v>0</v>
      </c>
      <c r="H44" s="3">
        <f>'BIZ kWh ENTRY'!AN103</f>
        <v>0</v>
      </c>
      <c r="I44" s="3">
        <f>'BIZ kWh ENTRY'!AO103</f>
        <v>0</v>
      </c>
      <c r="J44" s="3">
        <f>'BIZ kWh ENTRY'!AP103</f>
        <v>0</v>
      </c>
      <c r="K44" s="3">
        <f>'BIZ kWh ENTRY'!AQ103</f>
        <v>0</v>
      </c>
      <c r="L44" s="3">
        <f>'BIZ kWh ENTRY'!AR103</f>
        <v>0</v>
      </c>
      <c r="M44" s="3">
        <f>'BIZ kWh ENTRY'!AS103</f>
        <v>0</v>
      </c>
      <c r="N44" s="3">
        <f>'BIZ kWh ENTRY'!AT103</f>
        <v>0</v>
      </c>
      <c r="O44" s="184"/>
      <c r="P44" s="184"/>
      <c r="Q44" s="184"/>
      <c r="R44" s="184"/>
      <c r="S44" s="184"/>
      <c r="T44" s="184"/>
      <c r="U44" s="184"/>
      <c r="V44" s="184"/>
      <c r="W44" s="184"/>
      <c r="X44" s="184"/>
      <c r="Y44" s="184"/>
      <c r="Z44" s="184"/>
      <c r="AA44" s="184"/>
    </row>
    <row r="45" spans="1:27" x14ac:dyDescent="0.3">
      <c r="A45" s="786"/>
      <c r="B45" s="12" t="str">
        <f t="shared" si="8"/>
        <v>Ext Lighting</v>
      </c>
      <c r="C45" s="3">
        <f>'BIZ kWh ENTRY'!AI104</f>
        <v>0</v>
      </c>
      <c r="D45" s="3">
        <f>'BIZ kWh ENTRY'!AJ104</f>
        <v>0</v>
      </c>
      <c r="E45" s="3">
        <f>'BIZ kWh ENTRY'!AK104</f>
        <v>0</v>
      </c>
      <c r="F45" s="3">
        <f>'BIZ kWh ENTRY'!AL104</f>
        <v>0</v>
      </c>
      <c r="G45" s="3">
        <f>'BIZ kWh ENTRY'!AM104</f>
        <v>0</v>
      </c>
      <c r="H45" s="3">
        <f>'BIZ kWh ENTRY'!AN104</f>
        <v>0</v>
      </c>
      <c r="I45" s="3">
        <f>'BIZ kWh ENTRY'!AO104</f>
        <v>0</v>
      </c>
      <c r="J45" s="3">
        <f>'BIZ kWh ENTRY'!AP104</f>
        <v>0</v>
      </c>
      <c r="K45" s="3">
        <f>'BIZ kWh ENTRY'!AQ104</f>
        <v>0</v>
      </c>
      <c r="L45" s="3">
        <f>'BIZ kWh ENTRY'!AR104</f>
        <v>0</v>
      </c>
      <c r="M45" s="3">
        <f>'BIZ kWh ENTRY'!AS104</f>
        <v>0</v>
      </c>
      <c r="N45" s="3">
        <f>'BIZ kWh ENTRY'!AT104</f>
        <v>0</v>
      </c>
      <c r="O45" s="184"/>
      <c r="P45" s="184"/>
      <c r="Q45" s="184"/>
      <c r="R45" s="184"/>
      <c r="S45" s="184"/>
      <c r="T45" s="184"/>
      <c r="U45" s="184"/>
      <c r="V45" s="184"/>
      <c r="W45" s="184"/>
      <c r="X45" s="184"/>
      <c r="Y45" s="184"/>
      <c r="Z45" s="184"/>
      <c r="AA45" s="184"/>
    </row>
    <row r="46" spans="1:27" x14ac:dyDescent="0.3">
      <c r="A46" s="786"/>
      <c r="B46" s="11" t="str">
        <f t="shared" si="8"/>
        <v>Heating</v>
      </c>
      <c r="C46" s="3">
        <f>'BIZ kWh ENTRY'!AI105</f>
        <v>0</v>
      </c>
      <c r="D46" s="3">
        <f>'BIZ kWh ENTRY'!AJ105</f>
        <v>0</v>
      </c>
      <c r="E46" s="3">
        <f>'BIZ kWh ENTRY'!AK105</f>
        <v>0</v>
      </c>
      <c r="F46" s="3">
        <f>'BIZ kWh ENTRY'!AL105</f>
        <v>0</v>
      </c>
      <c r="G46" s="3">
        <f>'BIZ kWh ENTRY'!AM105</f>
        <v>0</v>
      </c>
      <c r="H46" s="3">
        <f>'BIZ kWh ENTRY'!AN105</f>
        <v>0</v>
      </c>
      <c r="I46" s="3">
        <f>'BIZ kWh ENTRY'!AO105</f>
        <v>0</v>
      </c>
      <c r="J46" s="3">
        <f>'BIZ kWh ENTRY'!AP105</f>
        <v>0</v>
      </c>
      <c r="K46" s="3">
        <f>'BIZ kWh ENTRY'!AQ105</f>
        <v>0</v>
      </c>
      <c r="L46" s="3">
        <f>'BIZ kWh ENTRY'!AR105</f>
        <v>0</v>
      </c>
      <c r="M46" s="3">
        <f>'BIZ kWh ENTRY'!AS105</f>
        <v>0</v>
      </c>
      <c r="N46" s="3">
        <f>'BIZ kWh ENTRY'!AT105</f>
        <v>0</v>
      </c>
      <c r="O46" s="184"/>
      <c r="P46" s="184"/>
      <c r="Q46" s="184"/>
      <c r="R46" s="184"/>
      <c r="S46" s="184"/>
      <c r="T46" s="184"/>
      <c r="U46" s="184"/>
      <c r="V46" s="184"/>
      <c r="W46" s="184"/>
      <c r="X46" s="184"/>
      <c r="Y46" s="184"/>
      <c r="Z46" s="184"/>
      <c r="AA46" s="184"/>
    </row>
    <row r="47" spans="1:27" x14ac:dyDescent="0.3">
      <c r="A47" s="786"/>
      <c r="B47" s="11" t="str">
        <f t="shared" si="8"/>
        <v>HVAC</v>
      </c>
      <c r="C47" s="3">
        <f>'BIZ kWh ENTRY'!AI106</f>
        <v>0</v>
      </c>
      <c r="D47" s="3">
        <f>'BIZ kWh ENTRY'!AJ106</f>
        <v>0</v>
      </c>
      <c r="E47" s="3">
        <f>'BIZ kWh ENTRY'!AK106</f>
        <v>0</v>
      </c>
      <c r="F47" s="3">
        <f>'BIZ kWh ENTRY'!AL106</f>
        <v>0</v>
      </c>
      <c r="G47" s="3">
        <f>'BIZ kWh ENTRY'!AM106</f>
        <v>0</v>
      </c>
      <c r="H47" s="3">
        <f>'BIZ kWh ENTRY'!AN106</f>
        <v>0</v>
      </c>
      <c r="I47" s="3">
        <f>'BIZ kWh ENTRY'!AO106</f>
        <v>0</v>
      </c>
      <c r="J47" s="3">
        <f>'BIZ kWh ENTRY'!AP106</f>
        <v>0</v>
      </c>
      <c r="K47" s="3">
        <f>'BIZ kWh ENTRY'!AQ106</f>
        <v>0</v>
      </c>
      <c r="L47" s="3">
        <f>'BIZ kWh ENTRY'!AR106</f>
        <v>0</v>
      </c>
      <c r="M47" s="3">
        <f>'BIZ kWh ENTRY'!AS106</f>
        <v>0</v>
      </c>
      <c r="N47" s="3">
        <f>'BIZ kWh ENTRY'!AT106</f>
        <v>0</v>
      </c>
      <c r="O47" s="184"/>
      <c r="P47" s="184"/>
      <c r="Q47" s="184"/>
      <c r="R47" s="184"/>
      <c r="S47" s="184"/>
      <c r="T47" s="184"/>
      <c r="U47" s="184"/>
      <c r="V47" s="184"/>
      <c r="W47" s="184"/>
      <c r="X47" s="184"/>
      <c r="Y47" s="184"/>
      <c r="Z47" s="184"/>
      <c r="AA47" s="184"/>
    </row>
    <row r="48" spans="1:27" x14ac:dyDescent="0.3">
      <c r="A48" s="786"/>
      <c r="B48" s="11" t="str">
        <f t="shared" si="8"/>
        <v>Lighting</v>
      </c>
      <c r="C48" s="3">
        <f>'BIZ kWh ENTRY'!AI107</f>
        <v>0</v>
      </c>
      <c r="D48" s="3">
        <f>'BIZ kWh ENTRY'!AJ107</f>
        <v>0</v>
      </c>
      <c r="E48" s="3">
        <f>'BIZ kWh ENTRY'!AK107</f>
        <v>0</v>
      </c>
      <c r="F48" s="3">
        <f>'BIZ kWh ENTRY'!AL107</f>
        <v>0</v>
      </c>
      <c r="G48" s="3">
        <f>'BIZ kWh ENTRY'!AM107</f>
        <v>0</v>
      </c>
      <c r="H48" s="3">
        <f>'BIZ kWh ENTRY'!AN107</f>
        <v>0</v>
      </c>
      <c r="I48" s="3">
        <f>'BIZ kWh ENTRY'!AO107</f>
        <v>0</v>
      </c>
      <c r="J48" s="3">
        <f>'BIZ kWh ENTRY'!AP107</f>
        <v>0</v>
      </c>
      <c r="K48" s="3">
        <f>'BIZ kWh ENTRY'!AQ107</f>
        <v>0</v>
      </c>
      <c r="L48" s="3">
        <f>'BIZ kWh ENTRY'!AR107</f>
        <v>0</v>
      </c>
      <c r="M48" s="3">
        <f>'BIZ kWh ENTRY'!AS107</f>
        <v>0</v>
      </c>
      <c r="N48" s="3">
        <f>'BIZ kWh ENTRY'!AT107</f>
        <v>0</v>
      </c>
      <c r="O48" s="184"/>
      <c r="P48" s="184"/>
      <c r="Q48" s="184"/>
      <c r="R48" s="184"/>
      <c r="S48" s="184"/>
      <c r="T48" s="184"/>
      <c r="U48" s="184"/>
      <c r="V48" s="184"/>
      <c r="W48" s="184"/>
      <c r="X48" s="184"/>
      <c r="Y48" s="184"/>
      <c r="Z48" s="184"/>
      <c r="AA48" s="184"/>
    </row>
    <row r="49" spans="1:27" x14ac:dyDescent="0.3">
      <c r="A49" s="786"/>
      <c r="B49" s="11" t="str">
        <f t="shared" si="8"/>
        <v>Miscellaneous</v>
      </c>
      <c r="C49" s="3">
        <f>'BIZ kWh ENTRY'!AI108</f>
        <v>0</v>
      </c>
      <c r="D49" s="3">
        <f>'BIZ kWh ENTRY'!AJ108</f>
        <v>0</v>
      </c>
      <c r="E49" s="3">
        <f>'BIZ kWh ENTRY'!AK108</f>
        <v>0</v>
      </c>
      <c r="F49" s="3">
        <f>'BIZ kWh ENTRY'!AL108</f>
        <v>0</v>
      </c>
      <c r="G49" s="3">
        <f>'BIZ kWh ENTRY'!AM108</f>
        <v>0</v>
      </c>
      <c r="H49" s="3">
        <f>'BIZ kWh ENTRY'!AN108</f>
        <v>0</v>
      </c>
      <c r="I49" s="3">
        <f>'BIZ kWh ENTRY'!AO108</f>
        <v>0</v>
      </c>
      <c r="J49" s="3">
        <f>'BIZ kWh ENTRY'!AP108</f>
        <v>49374.943025000059</v>
      </c>
      <c r="K49" s="3">
        <f>'BIZ kWh ENTRY'!AQ108</f>
        <v>0</v>
      </c>
      <c r="L49" s="3">
        <f>'BIZ kWh ENTRY'!AR108</f>
        <v>421439.49732500024</v>
      </c>
      <c r="M49" s="3">
        <f>'BIZ kWh ENTRY'!AS108</f>
        <v>0</v>
      </c>
      <c r="N49" s="3">
        <f>'BIZ kWh ENTRY'!AT108</f>
        <v>0</v>
      </c>
      <c r="O49" s="184"/>
      <c r="P49" s="184"/>
      <c r="Q49" s="184"/>
      <c r="R49" s="184"/>
      <c r="S49" s="184"/>
      <c r="T49" s="184"/>
      <c r="U49" s="184"/>
      <c r="V49" s="184"/>
      <c r="W49" s="184"/>
      <c r="X49" s="184"/>
      <c r="Y49" s="184"/>
      <c r="Z49" s="184"/>
      <c r="AA49" s="184"/>
    </row>
    <row r="50" spans="1:27" ht="15" customHeight="1" x14ac:dyDescent="0.3">
      <c r="A50" s="786"/>
      <c r="B50" s="11" t="str">
        <f t="shared" si="8"/>
        <v>Motors</v>
      </c>
      <c r="C50" s="3">
        <f>'BIZ kWh ENTRY'!AI109</f>
        <v>0</v>
      </c>
      <c r="D50" s="3">
        <f>'BIZ kWh ENTRY'!AJ109</f>
        <v>0</v>
      </c>
      <c r="E50" s="3">
        <f>'BIZ kWh ENTRY'!AK109</f>
        <v>0</v>
      </c>
      <c r="F50" s="3">
        <f>'BIZ kWh ENTRY'!AL109</f>
        <v>0</v>
      </c>
      <c r="G50" s="3">
        <f>'BIZ kWh ENTRY'!AM109</f>
        <v>0</v>
      </c>
      <c r="H50" s="3">
        <f>'BIZ kWh ENTRY'!AN109</f>
        <v>0</v>
      </c>
      <c r="I50" s="3">
        <f>'BIZ kWh ENTRY'!AO109</f>
        <v>0</v>
      </c>
      <c r="J50" s="3">
        <f>'BIZ kWh ENTRY'!AP109</f>
        <v>0</v>
      </c>
      <c r="K50" s="3">
        <f>'BIZ kWh ENTRY'!AQ109</f>
        <v>0</v>
      </c>
      <c r="L50" s="3">
        <f>'BIZ kWh ENTRY'!AR109</f>
        <v>0</v>
      </c>
      <c r="M50" s="3">
        <f>'BIZ kWh ENTRY'!AS109</f>
        <v>0</v>
      </c>
      <c r="N50" s="3">
        <f>'BIZ kWh ENTRY'!AT109</f>
        <v>0</v>
      </c>
      <c r="O50" s="184"/>
      <c r="P50" s="184"/>
      <c r="Q50" s="184"/>
      <c r="R50" s="184"/>
      <c r="S50" s="184"/>
      <c r="T50" s="184"/>
      <c r="U50" s="184"/>
      <c r="V50" s="184"/>
      <c r="W50" s="184"/>
      <c r="X50" s="184"/>
      <c r="Y50" s="184"/>
      <c r="Z50" s="184"/>
      <c r="AA50" s="184"/>
    </row>
    <row r="51" spans="1:27" x14ac:dyDescent="0.3">
      <c r="A51" s="786"/>
      <c r="B51" s="11" t="str">
        <f t="shared" si="8"/>
        <v>Process</v>
      </c>
      <c r="C51" s="3">
        <f>'BIZ kWh ENTRY'!AI110</f>
        <v>0</v>
      </c>
      <c r="D51" s="3">
        <f>'BIZ kWh ENTRY'!AJ110</f>
        <v>0</v>
      </c>
      <c r="E51" s="3">
        <f>'BIZ kWh ENTRY'!AK110</f>
        <v>0</v>
      </c>
      <c r="F51" s="3">
        <f>'BIZ kWh ENTRY'!AL110</f>
        <v>0</v>
      </c>
      <c r="G51" s="3">
        <f>'BIZ kWh ENTRY'!AM110</f>
        <v>0</v>
      </c>
      <c r="H51" s="3">
        <f>'BIZ kWh ENTRY'!AN110</f>
        <v>0</v>
      </c>
      <c r="I51" s="3">
        <f>'BIZ kWh ENTRY'!AO110</f>
        <v>0</v>
      </c>
      <c r="J51" s="3">
        <f>'BIZ kWh ENTRY'!AP110</f>
        <v>0</v>
      </c>
      <c r="K51" s="3">
        <f>'BIZ kWh ENTRY'!AQ110</f>
        <v>0</v>
      </c>
      <c r="L51" s="3">
        <f>'BIZ kWh ENTRY'!AR110</f>
        <v>0</v>
      </c>
      <c r="M51" s="3">
        <f>'BIZ kWh ENTRY'!AS110</f>
        <v>0</v>
      </c>
      <c r="N51" s="3">
        <f>'BIZ kWh ENTRY'!AT110</f>
        <v>0</v>
      </c>
      <c r="O51" s="184"/>
      <c r="P51" s="184"/>
      <c r="Q51" s="184"/>
      <c r="R51" s="184"/>
      <c r="S51" s="184"/>
      <c r="T51" s="184"/>
      <c r="U51" s="184"/>
      <c r="V51" s="184"/>
      <c r="W51" s="184"/>
      <c r="X51" s="184"/>
      <c r="Y51" s="184"/>
      <c r="Z51" s="184"/>
      <c r="AA51" s="184"/>
    </row>
    <row r="52" spans="1:27" x14ac:dyDescent="0.3">
      <c r="A52" s="786"/>
      <c r="B52" s="11" t="str">
        <f t="shared" si="8"/>
        <v>Refrigeration</v>
      </c>
      <c r="C52" s="3">
        <f>'BIZ kWh ENTRY'!AI111</f>
        <v>0</v>
      </c>
      <c r="D52" s="3">
        <f>'BIZ kWh ENTRY'!AJ111</f>
        <v>0</v>
      </c>
      <c r="E52" s="3">
        <f>'BIZ kWh ENTRY'!AK111</f>
        <v>0</v>
      </c>
      <c r="F52" s="3">
        <f>'BIZ kWh ENTRY'!AL111</f>
        <v>0</v>
      </c>
      <c r="G52" s="3">
        <f>'BIZ kWh ENTRY'!AM111</f>
        <v>0</v>
      </c>
      <c r="H52" s="3">
        <f>'BIZ kWh ENTRY'!AN111</f>
        <v>0</v>
      </c>
      <c r="I52" s="3">
        <f>'BIZ kWh ENTRY'!AO111</f>
        <v>0</v>
      </c>
      <c r="J52" s="3">
        <f>'BIZ kWh ENTRY'!AP111</f>
        <v>0</v>
      </c>
      <c r="K52" s="3">
        <f>'BIZ kWh ENTRY'!AQ111</f>
        <v>0</v>
      </c>
      <c r="L52" s="3">
        <f>'BIZ kWh ENTRY'!AR111</f>
        <v>0</v>
      </c>
      <c r="M52" s="3">
        <f>'BIZ kWh ENTRY'!AS111</f>
        <v>0</v>
      </c>
      <c r="N52" s="3">
        <f>'BIZ kWh ENTRY'!AT111</f>
        <v>0</v>
      </c>
      <c r="O52" s="184"/>
      <c r="P52" s="184"/>
      <c r="Q52" s="184"/>
      <c r="R52" s="184"/>
      <c r="S52" s="184"/>
      <c r="T52" s="184"/>
      <c r="U52" s="184"/>
      <c r="V52" s="184"/>
      <c r="W52" s="184"/>
      <c r="X52" s="184"/>
      <c r="Y52" s="184"/>
      <c r="Z52" s="184"/>
      <c r="AA52" s="184"/>
    </row>
    <row r="53" spans="1:27" x14ac:dyDescent="0.3">
      <c r="A53" s="786"/>
      <c r="B53" s="11" t="str">
        <f t="shared" si="8"/>
        <v>Water Heating</v>
      </c>
      <c r="C53" s="3">
        <f>'BIZ kWh ENTRY'!AI112</f>
        <v>0</v>
      </c>
      <c r="D53" s="3">
        <f>'BIZ kWh ENTRY'!AJ112</f>
        <v>0</v>
      </c>
      <c r="E53" s="3">
        <f>'BIZ kWh ENTRY'!AK112</f>
        <v>0</v>
      </c>
      <c r="F53" s="3">
        <f>'BIZ kWh ENTRY'!AL112</f>
        <v>0</v>
      </c>
      <c r="G53" s="3">
        <f>'BIZ kWh ENTRY'!AM112</f>
        <v>0</v>
      </c>
      <c r="H53" s="3">
        <f>'BIZ kWh ENTRY'!AN112</f>
        <v>0</v>
      </c>
      <c r="I53" s="3">
        <f>'BIZ kWh ENTRY'!AO112</f>
        <v>0</v>
      </c>
      <c r="J53" s="3">
        <f>'BIZ kWh ENTRY'!AP112</f>
        <v>0</v>
      </c>
      <c r="K53" s="3">
        <f>'BIZ kWh ENTRY'!AQ112</f>
        <v>0</v>
      </c>
      <c r="L53" s="3">
        <f>'BIZ kWh ENTRY'!AR112</f>
        <v>0</v>
      </c>
      <c r="M53" s="3">
        <f>'BIZ kWh ENTRY'!AS112</f>
        <v>0</v>
      </c>
      <c r="N53" s="3">
        <f>'BIZ kWh ENTRY'!AT112</f>
        <v>0</v>
      </c>
      <c r="O53" s="184"/>
      <c r="P53" s="184"/>
      <c r="Q53" s="184"/>
      <c r="R53" s="184"/>
      <c r="S53" s="184"/>
      <c r="T53" s="184"/>
      <c r="U53" s="184"/>
      <c r="V53" s="184"/>
      <c r="W53" s="184"/>
      <c r="X53" s="184"/>
      <c r="Y53" s="184"/>
      <c r="Z53" s="184"/>
      <c r="AA53" s="184"/>
    </row>
    <row r="54" spans="1:27" ht="15" customHeight="1" x14ac:dyDescent="0.3">
      <c r="A54" s="786"/>
      <c r="B54" s="11" t="str">
        <f t="shared" si="8"/>
        <v xml:space="preserve"> </v>
      </c>
      <c r="C54" s="3"/>
      <c r="D54" s="3"/>
      <c r="E54" s="3"/>
      <c r="F54" s="3"/>
      <c r="G54" s="3"/>
      <c r="H54" s="3"/>
      <c r="I54" s="3"/>
      <c r="J54" s="3"/>
      <c r="K54" s="3"/>
      <c r="L54" s="3"/>
      <c r="M54" s="3"/>
      <c r="N54" s="3"/>
      <c r="O54" s="184"/>
      <c r="P54" s="184"/>
      <c r="Q54" s="184"/>
      <c r="R54" s="184"/>
      <c r="S54" s="184"/>
      <c r="T54" s="184"/>
      <c r="U54" s="184"/>
      <c r="V54" s="184"/>
      <c r="W54" s="184"/>
      <c r="X54" s="184"/>
      <c r="Y54" s="184"/>
      <c r="Z54" s="184"/>
      <c r="AA54" s="184"/>
    </row>
    <row r="55" spans="1:27" ht="15" customHeight="1" thickBot="1" x14ac:dyDescent="0.35">
      <c r="A55" s="787"/>
      <c r="B55" s="258" t="str">
        <f t="shared" si="8"/>
        <v>Monthly kWh</v>
      </c>
      <c r="C55" s="259">
        <f>SUM(C41:C54)</f>
        <v>0</v>
      </c>
      <c r="D55" s="259">
        <f t="shared" ref="D55:N55" si="9">SUM(D41:D54)</f>
        <v>0</v>
      </c>
      <c r="E55" s="259">
        <f t="shared" si="9"/>
        <v>0</v>
      </c>
      <c r="F55" s="259">
        <f t="shared" si="9"/>
        <v>0</v>
      </c>
      <c r="G55" s="259">
        <f t="shared" si="9"/>
        <v>0</v>
      </c>
      <c r="H55" s="259">
        <f t="shared" si="9"/>
        <v>0</v>
      </c>
      <c r="I55" s="259">
        <f t="shared" si="9"/>
        <v>0</v>
      </c>
      <c r="J55" s="259">
        <f t="shared" si="9"/>
        <v>49374.943025000059</v>
      </c>
      <c r="K55" s="259">
        <f t="shared" si="9"/>
        <v>0</v>
      </c>
      <c r="L55" s="259">
        <f t="shared" si="9"/>
        <v>421439.49732500024</v>
      </c>
      <c r="M55" s="259">
        <f t="shared" si="9"/>
        <v>0</v>
      </c>
      <c r="N55" s="259">
        <f t="shared" si="9"/>
        <v>0</v>
      </c>
      <c r="O55" s="294"/>
      <c r="P55" s="294"/>
      <c r="Q55" s="294"/>
      <c r="R55" s="294"/>
      <c r="S55" s="294"/>
      <c r="T55" s="294"/>
      <c r="U55" s="294"/>
      <c r="V55" s="294"/>
      <c r="W55" s="294"/>
      <c r="X55" s="294"/>
      <c r="Y55" s="294"/>
      <c r="Z55" s="294"/>
      <c r="AA55" s="294"/>
    </row>
    <row r="56" spans="1:27" s="42" customFormat="1" ht="15" customHeight="1" x14ac:dyDescent="0.3">
      <c r="A56" s="8"/>
      <c r="B56" s="285"/>
      <c r="C56" s="9"/>
      <c r="D56" s="285"/>
      <c r="E56" s="9"/>
      <c r="F56" s="86"/>
      <c r="G56" s="86"/>
      <c r="H56" s="86"/>
      <c r="I56" s="86"/>
      <c r="J56" s="86"/>
      <c r="K56" s="86"/>
      <c r="L56" s="86"/>
      <c r="M56" s="373" t="s">
        <v>246</v>
      </c>
      <c r="N56" s="374">
        <f>SUM(C55:N55)</f>
        <v>470814.44035000028</v>
      </c>
      <c r="O56" s="373" t="s">
        <v>247</v>
      </c>
      <c r="P56" s="375">
        <f>'BIZ kWh ENTRY'!AU113</f>
        <v>470814.44035000028</v>
      </c>
      <c r="Q56" s="86"/>
      <c r="R56" s="86"/>
      <c r="S56" s="86"/>
      <c r="T56" s="86"/>
      <c r="U56" s="86"/>
      <c r="V56" s="86"/>
      <c r="W56" s="86"/>
      <c r="X56" s="86"/>
      <c r="Y56" s="86"/>
      <c r="Z56" s="86"/>
      <c r="AA56" s="86"/>
    </row>
    <row r="57" spans="1:27" s="42" customFormat="1" ht="15" thickBot="1" x14ac:dyDescent="0.35">
      <c r="C57" s="142"/>
      <c r="D57" s="142"/>
      <c r="E57" s="142"/>
      <c r="F57" s="285"/>
      <c r="G57" s="285"/>
      <c r="H57" s="9"/>
      <c r="I57" s="285"/>
      <c r="J57" s="285"/>
      <c r="K57" s="9"/>
      <c r="L57" s="285"/>
      <c r="M57" s="285"/>
      <c r="N57" s="9"/>
      <c r="O57" s="285"/>
      <c r="P57" s="285"/>
      <c r="Q57" s="9"/>
      <c r="R57" s="285"/>
      <c r="S57" s="285"/>
      <c r="T57" s="9"/>
      <c r="U57" s="285"/>
      <c r="V57" s="285"/>
      <c r="W57" s="9"/>
      <c r="X57" s="285"/>
      <c r="Y57" s="285"/>
      <c r="Z57" s="9"/>
      <c r="AA57" s="285"/>
    </row>
    <row r="58" spans="1:27" ht="16.2" thickBot="1" x14ac:dyDescent="0.35">
      <c r="A58" s="842" t="s">
        <v>33</v>
      </c>
      <c r="B58" s="17" t="str">
        <f t="shared" ref="B58" si="10">B40</f>
        <v>End Use</v>
      </c>
      <c r="C58" s="158">
        <f>C$4</f>
        <v>44197</v>
      </c>
      <c r="D58" s="158">
        <f t="shared" ref="D58:AA58" si="11">D$4</f>
        <v>44228</v>
      </c>
      <c r="E58" s="158">
        <f t="shared" si="11"/>
        <v>44256</v>
      </c>
      <c r="F58" s="158">
        <f t="shared" si="11"/>
        <v>44287</v>
      </c>
      <c r="G58" s="158">
        <f t="shared" si="11"/>
        <v>44317</v>
      </c>
      <c r="H58" s="158">
        <f t="shared" si="11"/>
        <v>44348</v>
      </c>
      <c r="I58" s="158">
        <f t="shared" si="11"/>
        <v>44378</v>
      </c>
      <c r="J58" s="158">
        <f t="shared" si="11"/>
        <v>44409</v>
      </c>
      <c r="K58" s="158">
        <f t="shared" si="11"/>
        <v>44440</v>
      </c>
      <c r="L58" s="158">
        <f t="shared" si="11"/>
        <v>44470</v>
      </c>
      <c r="M58" s="158">
        <f t="shared" si="11"/>
        <v>44501</v>
      </c>
      <c r="N58" s="158">
        <f t="shared" si="11"/>
        <v>44531</v>
      </c>
      <c r="O58" s="158">
        <f t="shared" si="11"/>
        <v>44562</v>
      </c>
      <c r="P58" s="158">
        <f t="shared" si="11"/>
        <v>44593</v>
      </c>
      <c r="Q58" s="158">
        <f t="shared" si="11"/>
        <v>44621</v>
      </c>
      <c r="R58" s="158">
        <f t="shared" si="11"/>
        <v>44652</v>
      </c>
      <c r="S58" s="158">
        <f t="shared" si="11"/>
        <v>44682</v>
      </c>
      <c r="T58" s="158">
        <f t="shared" si="11"/>
        <v>44713</v>
      </c>
      <c r="U58" s="158">
        <f t="shared" si="11"/>
        <v>44743</v>
      </c>
      <c r="V58" s="158">
        <f t="shared" si="11"/>
        <v>44774</v>
      </c>
      <c r="W58" s="158">
        <f t="shared" si="11"/>
        <v>44805</v>
      </c>
      <c r="X58" s="158">
        <f t="shared" si="11"/>
        <v>44835</v>
      </c>
      <c r="Y58" s="158">
        <f t="shared" si="11"/>
        <v>44866</v>
      </c>
      <c r="Z58" s="158">
        <f t="shared" si="11"/>
        <v>44896</v>
      </c>
      <c r="AA58" s="158">
        <f t="shared" si="11"/>
        <v>44927</v>
      </c>
    </row>
    <row r="59" spans="1:27" x14ac:dyDescent="0.3">
      <c r="A59" s="843"/>
      <c r="B59" s="11" t="str">
        <f t="shared" ref="B59:B73" si="12">B41</f>
        <v>Air Comp</v>
      </c>
      <c r="C59" s="3">
        <f>'BIZ kWh ENTRY'!AY100</f>
        <v>0</v>
      </c>
      <c r="D59" s="3">
        <f>'BIZ kWh ENTRY'!AZ100</f>
        <v>0</v>
      </c>
      <c r="E59" s="3">
        <f>'BIZ kWh ENTRY'!BA100</f>
        <v>0</v>
      </c>
      <c r="F59" s="3">
        <f>'BIZ kWh ENTRY'!BB100</f>
        <v>0</v>
      </c>
      <c r="G59" s="3">
        <f>'BIZ kWh ENTRY'!BC100</f>
        <v>0</v>
      </c>
      <c r="H59" s="3">
        <f>'BIZ kWh ENTRY'!BD100</f>
        <v>0</v>
      </c>
      <c r="I59" s="3">
        <f>'BIZ kWh ENTRY'!BE100</f>
        <v>0</v>
      </c>
      <c r="J59" s="3">
        <f>'BIZ kWh ENTRY'!BF100</f>
        <v>0</v>
      </c>
      <c r="K59" s="3">
        <f>'BIZ kWh ENTRY'!BG100</f>
        <v>0</v>
      </c>
      <c r="L59" s="3">
        <f>'BIZ kWh ENTRY'!BH100</f>
        <v>0</v>
      </c>
      <c r="M59" s="3">
        <f>'BIZ kWh ENTRY'!BI100</f>
        <v>0</v>
      </c>
      <c r="N59" s="3">
        <f>'BIZ kWh ENTRY'!BJ100</f>
        <v>0</v>
      </c>
      <c r="O59" s="184"/>
      <c r="P59" s="184"/>
      <c r="Q59" s="184"/>
      <c r="R59" s="184"/>
      <c r="S59" s="184"/>
      <c r="T59" s="184"/>
      <c r="U59" s="184"/>
      <c r="V59" s="184"/>
      <c r="W59" s="184"/>
      <c r="X59" s="184"/>
      <c r="Y59" s="184"/>
      <c r="Z59" s="184"/>
      <c r="AA59" s="184"/>
    </row>
    <row r="60" spans="1:27" ht="15" customHeight="1" x14ac:dyDescent="0.3">
      <c r="A60" s="843"/>
      <c r="B60" s="11" t="str">
        <f t="shared" si="12"/>
        <v>Building Shell</v>
      </c>
      <c r="C60" s="3">
        <f>'BIZ kWh ENTRY'!AY101</f>
        <v>0</v>
      </c>
      <c r="D60" s="3">
        <f>'BIZ kWh ENTRY'!AZ101</f>
        <v>0</v>
      </c>
      <c r="E60" s="3">
        <f>'BIZ kWh ENTRY'!BA101</f>
        <v>0</v>
      </c>
      <c r="F60" s="3">
        <f>'BIZ kWh ENTRY'!BB101</f>
        <v>0</v>
      </c>
      <c r="G60" s="3">
        <f>'BIZ kWh ENTRY'!BC101</f>
        <v>0</v>
      </c>
      <c r="H60" s="3">
        <f>'BIZ kWh ENTRY'!BD101</f>
        <v>0</v>
      </c>
      <c r="I60" s="3">
        <f>'BIZ kWh ENTRY'!BE101</f>
        <v>0</v>
      </c>
      <c r="J60" s="3">
        <f>'BIZ kWh ENTRY'!BF101</f>
        <v>0</v>
      </c>
      <c r="K60" s="3">
        <f>'BIZ kWh ENTRY'!BG101</f>
        <v>0</v>
      </c>
      <c r="L60" s="3">
        <f>'BIZ kWh ENTRY'!BH101</f>
        <v>0</v>
      </c>
      <c r="M60" s="3">
        <f>'BIZ kWh ENTRY'!BI101</f>
        <v>0</v>
      </c>
      <c r="N60" s="3">
        <f>'BIZ kWh ENTRY'!BJ101</f>
        <v>0</v>
      </c>
      <c r="O60" s="184"/>
      <c r="P60" s="184"/>
      <c r="Q60" s="184"/>
      <c r="R60" s="184"/>
      <c r="S60" s="184"/>
      <c r="T60" s="184"/>
      <c r="U60" s="184"/>
      <c r="V60" s="184"/>
      <c r="W60" s="184"/>
      <c r="X60" s="184"/>
      <c r="Y60" s="184"/>
      <c r="Z60" s="184"/>
      <c r="AA60" s="184"/>
    </row>
    <row r="61" spans="1:27" x14ac:dyDescent="0.3">
      <c r="A61" s="843"/>
      <c r="B61" s="11" t="str">
        <f t="shared" si="12"/>
        <v>Cooking</v>
      </c>
      <c r="C61" s="3">
        <f>'BIZ kWh ENTRY'!AY102</f>
        <v>0</v>
      </c>
      <c r="D61" s="3">
        <f>'BIZ kWh ENTRY'!AZ102</f>
        <v>0</v>
      </c>
      <c r="E61" s="3">
        <f>'BIZ kWh ENTRY'!BA102</f>
        <v>0</v>
      </c>
      <c r="F61" s="3">
        <f>'BIZ kWh ENTRY'!BB102</f>
        <v>0</v>
      </c>
      <c r="G61" s="3">
        <f>'BIZ kWh ENTRY'!BC102</f>
        <v>0</v>
      </c>
      <c r="H61" s="3">
        <f>'BIZ kWh ENTRY'!BD102</f>
        <v>0</v>
      </c>
      <c r="I61" s="3">
        <f>'BIZ kWh ENTRY'!BE102</f>
        <v>0</v>
      </c>
      <c r="J61" s="3">
        <f>'BIZ kWh ENTRY'!BF102</f>
        <v>0</v>
      </c>
      <c r="K61" s="3">
        <f>'BIZ kWh ENTRY'!BG102</f>
        <v>0</v>
      </c>
      <c r="L61" s="3">
        <f>'BIZ kWh ENTRY'!BH102</f>
        <v>0</v>
      </c>
      <c r="M61" s="3">
        <f>'BIZ kWh ENTRY'!BI102</f>
        <v>0</v>
      </c>
      <c r="N61" s="3">
        <f>'BIZ kWh ENTRY'!BJ102</f>
        <v>0</v>
      </c>
      <c r="O61" s="184"/>
      <c r="P61" s="184"/>
      <c r="Q61" s="184"/>
      <c r="R61" s="184"/>
      <c r="S61" s="184"/>
      <c r="T61" s="184"/>
      <c r="U61" s="184"/>
      <c r="V61" s="184"/>
      <c r="W61" s="184"/>
      <c r="X61" s="184"/>
      <c r="Y61" s="184"/>
      <c r="Z61" s="184"/>
      <c r="AA61" s="184"/>
    </row>
    <row r="62" spans="1:27" x14ac:dyDescent="0.3">
      <c r="A62" s="843"/>
      <c r="B62" s="11" t="str">
        <f t="shared" si="12"/>
        <v>Cooling</v>
      </c>
      <c r="C62" s="3">
        <f>'BIZ kWh ENTRY'!AY103</f>
        <v>0</v>
      </c>
      <c r="D62" s="3">
        <f>'BIZ kWh ENTRY'!AZ103</f>
        <v>0</v>
      </c>
      <c r="E62" s="3">
        <f>'BIZ kWh ENTRY'!BA103</f>
        <v>0</v>
      </c>
      <c r="F62" s="3">
        <f>'BIZ kWh ENTRY'!BB103</f>
        <v>0</v>
      </c>
      <c r="G62" s="3">
        <f>'BIZ kWh ENTRY'!BC103</f>
        <v>0</v>
      </c>
      <c r="H62" s="3">
        <f>'BIZ kWh ENTRY'!BD103</f>
        <v>0</v>
      </c>
      <c r="I62" s="3">
        <f>'BIZ kWh ENTRY'!BE103</f>
        <v>0</v>
      </c>
      <c r="J62" s="3">
        <f>'BIZ kWh ENTRY'!BF103</f>
        <v>0</v>
      </c>
      <c r="K62" s="3">
        <f>'BIZ kWh ENTRY'!BG103</f>
        <v>0</v>
      </c>
      <c r="L62" s="3">
        <f>'BIZ kWh ENTRY'!BH103</f>
        <v>0</v>
      </c>
      <c r="M62" s="3">
        <f>'BIZ kWh ENTRY'!BI103</f>
        <v>0</v>
      </c>
      <c r="N62" s="3">
        <f>'BIZ kWh ENTRY'!BJ103</f>
        <v>0</v>
      </c>
      <c r="O62" s="184"/>
      <c r="P62" s="184"/>
      <c r="Q62" s="184"/>
      <c r="R62" s="184"/>
      <c r="S62" s="184"/>
      <c r="T62" s="184"/>
      <c r="U62" s="184"/>
      <c r="V62" s="184"/>
      <c r="W62" s="184"/>
      <c r="X62" s="184"/>
      <c r="Y62" s="184"/>
      <c r="Z62" s="184"/>
      <c r="AA62" s="184"/>
    </row>
    <row r="63" spans="1:27" x14ac:dyDescent="0.3">
      <c r="A63" s="843"/>
      <c r="B63" s="11" t="str">
        <f t="shared" si="12"/>
        <v>Ext Lighting</v>
      </c>
      <c r="C63" s="3">
        <f>'BIZ kWh ENTRY'!AY104</f>
        <v>0</v>
      </c>
      <c r="D63" s="3">
        <f>'BIZ kWh ENTRY'!AZ104</f>
        <v>0</v>
      </c>
      <c r="E63" s="3">
        <f>'BIZ kWh ENTRY'!BA104</f>
        <v>0</v>
      </c>
      <c r="F63" s="3">
        <f>'BIZ kWh ENTRY'!BB104</f>
        <v>0</v>
      </c>
      <c r="G63" s="3">
        <f>'BIZ kWh ENTRY'!BC104</f>
        <v>0</v>
      </c>
      <c r="H63" s="3">
        <f>'BIZ kWh ENTRY'!BD104</f>
        <v>0</v>
      </c>
      <c r="I63" s="3">
        <f>'BIZ kWh ENTRY'!BE104</f>
        <v>0</v>
      </c>
      <c r="J63" s="3">
        <f>'BIZ kWh ENTRY'!BF104</f>
        <v>0</v>
      </c>
      <c r="K63" s="3">
        <f>'BIZ kWh ENTRY'!BG104</f>
        <v>0</v>
      </c>
      <c r="L63" s="3">
        <f>'BIZ kWh ENTRY'!BH104</f>
        <v>0</v>
      </c>
      <c r="M63" s="3">
        <f>'BIZ kWh ENTRY'!BI104</f>
        <v>0</v>
      </c>
      <c r="N63" s="3">
        <f>'BIZ kWh ENTRY'!BJ104</f>
        <v>0</v>
      </c>
      <c r="O63" s="184"/>
      <c r="P63" s="184"/>
      <c r="Q63" s="184"/>
      <c r="R63" s="184"/>
      <c r="S63" s="184"/>
      <c r="T63" s="184"/>
      <c r="U63" s="184"/>
      <c r="V63" s="184"/>
      <c r="W63" s="184"/>
      <c r="X63" s="184"/>
      <c r="Y63" s="184"/>
      <c r="Z63" s="184"/>
      <c r="AA63" s="184"/>
    </row>
    <row r="64" spans="1:27" x14ac:dyDescent="0.3">
      <c r="A64" s="843"/>
      <c r="B64" s="11" t="str">
        <f t="shared" si="12"/>
        <v>Heating</v>
      </c>
      <c r="C64" s="3">
        <f>'BIZ kWh ENTRY'!AY105</f>
        <v>0</v>
      </c>
      <c r="D64" s="3">
        <f>'BIZ kWh ENTRY'!AZ105</f>
        <v>0</v>
      </c>
      <c r="E64" s="3">
        <f>'BIZ kWh ENTRY'!BA105</f>
        <v>0</v>
      </c>
      <c r="F64" s="3">
        <f>'BIZ kWh ENTRY'!BB105</f>
        <v>0</v>
      </c>
      <c r="G64" s="3">
        <f>'BIZ kWh ENTRY'!BC105</f>
        <v>0</v>
      </c>
      <c r="H64" s="3">
        <f>'BIZ kWh ENTRY'!BD105</f>
        <v>0</v>
      </c>
      <c r="I64" s="3">
        <f>'BIZ kWh ENTRY'!BE105</f>
        <v>0</v>
      </c>
      <c r="J64" s="3">
        <f>'BIZ kWh ENTRY'!BF105</f>
        <v>0</v>
      </c>
      <c r="K64" s="3">
        <f>'BIZ kWh ENTRY'!BG105</f>
        <v>0</v>
      </c>
      <c r="L64" s="3">
        <f>'BIZ kWh ENTRY'!BH105</f>
        <v>0</v>
      </c>
      <c r="M64" s="3">
        <f>'BIZ kWh ENTRY'!BI105</f>
        <v>0</v>
      </c>
      <c r="N64" s="3">
        <f>'BIZ kWh ENTRY'!BJ105</f>
        <v>0</v>
      </c>
      <c r="O64" s="184"/>
      <c r="P64" s="184"/>
      <c r="Q64" s="184"/>
      <c r="R64" s="184"/>
      <c r="S64" s="184"/>
      <c r="T64" s="184"/>
      <c r="U64" s="184"/>
      <c r="V64" s="184"/>
      <c r="W64" s="184"/>
      <c r="X64" s="184"/>
      <c r="Y64" s="184"/>
      <c r="Z64" s="184"/>
      <c r="AA64" s="184"/>
    </row>
    <row r="65" spans="1:27" x14ac:dyDescent="0.3">
      <c r="A65" s="843"/>
      <c r="B65" s="11" t="str">
        <f t="shared" si="12"/>
        <v>HVAC</v>
      </c>
      <c r="C65" s="3">
        <f>'BIZ kWh ENTRY'!AY106</f>
        <v>0</v>
      </c>
      <c r="D65" s="3">
        <f>'BIZ kWh ENTRY'!AZ106</f>
        <v>0</v>
      </c>
      <c r="E65" s="3">
        <f>'BIZ kWh ENTRY'!BA106</f>
        <v>0</v>
      </c>
      <c r="F65" s="3">
        <f>'BIZ kWh ENTRY'!BB106</f>
        <v>0</v>
      </c>
      <c r="G65" s="3">
        <f>'BIZ kWh ENTRY'!BC106</f>
        <v>0</v>
      </c>
      <c r="H65" s="3">
        <f>'BIZ kWh ENTRY'!BD106</f>
        <v>0</v>
      </c>
      <c r="I65" s="3">
        <f>'BIZ kWh ENTRY'!BE106</f>
        <v>0</v>
      </c>
      <c r="J65" s="3">
        <f>'BIZ kWh ENTRY'!BF106</f>
        <v>0</v>
      </c>
      <c r="K65" s="3">
        <f>'BIZ kWh ENTRY'!BG106</f>
        <v>0</v>
      </c>
      <c r="L65" s="3">
        <f>'BIZ kWh ENTRY'!BH106</f>
        <v>0</v>
      </c>
      <c r="M65" s="3">
        <f>'BIZ kWh ENTRY'!BI106</f>
        <v>0</v>
      </c>
      <c r="N65" s="3">
        <f>'BIZ kWh ENTRY'!BJ106</f>
        <v>0</v>
      </c>
      <c r="O65" s="184"/>
      <c r="P65" s="184"/>
      <c r="Q65" s="184"/>
      <c r="R65" s="184"/>
      <c r="S65" s="184"/>
      <c r="T65" s="184"/>
      <c r="U65" s="184"/>
      <c r="V65" s="184"/>
      <c r="W65" s="184"/>
      <c r="X65" s="184"/>
      <c r="Y65" s="184"/>
      <c r="Z65" s="184"/>
      <c r="AA65" s="184"/>
    </row>
    <row r="66" spans="1:27" x14ac:dyDescent="0.3">
      <c r="A66" s="843"/>
      <c r="B66" s="11" t="str">
        <f t="shared" si="12"/>
        <v>Lighting</v>
      </c>
      <c r="C66" s="3">
        <f>'BIZ kWh ENTRY'!AY107</f>
        <v>0</v>
      </c>
      <c r="D66" s="3">
        <f>'BIZ kWh ENTRY'!AZ107</f>
        <v>0</v>
      </c>
      <c r="E66" s="3">
        <f>'BIZ kWh ENTRY'!BA107</f>
        <v>0</v>
      </c>
      <c r="F66" s="3">
        <f>'BIZ kWh ENTRY'!BB107</f>
        <v>0</v>
      </c>
      <c r="G66" s="3">
        <f>'BIZ kWh ENTRY'!BC107</f>
        <v>0</v>
      </c>
      <c r="H66" s="3">
        <f>'BIZ kWh ENTRY'!BD107</f>
        <v>0</v>
      </c>
      <c r="I66" s="3">
        <f>'BIZ kWh ENTRY'!BE107</f>
        <v>0</v>
      </c>
      <c r="J66" s="3">
        <f>'BIZ kWh ENTRY'!BF107</f>
        <v>0</v>
      </c>
      <c r="K66" s="3">
        <f>'BIZ kWh ENTRY'!BG107</f>
        <v>0</v>
      </c>
      <c r="L66" s="3">
        <f>'BIZ kWh ENTRY'!BH107</f>
        <v>0</v>
      </c>
      <c r="M66" s="3">
        <f>'BIZ kWh ENTRY'!BI107</f>
        <v>0</v>
      </c>
      <c r="N66" s="3">
        <f>'BIZ kWh ENTRY'!BJ107</f>
        <v>0</v>
      </c>
      <c r="O66" s="184"/>
      <c r="P66" s="184"/>
      <c r="Q66" s="184"/>
      <c r="R66" s="184"/>
      <c r="S66" s="184"/>
      <c r="T66" s="184"/>
      <c r="U66" s="184"/>
      <c r="V66" s="184"/>
      <c r="W66" s="184"/>
      <c r="X66" s="184"/>
      <c r="Y66" s="184"/>
      <c r="Z66" s="184"/>
      <c r="AA66" s="184"/>
    </row>
    <row r="67" spans="1:27" x14ac:dyDescent="0.3">
      <c r="A67" s="843"/>
      <c r="B67" s="11" t="str">
        <f t="shared" si="12"/>
        <v>Miscellaneous</v>
      </c>
      <c r="C67" s="3">
        <f>'BIZ kWh ENTRY'!AY108</f>
        <v>0</v>
      </c>
      <c r="D67" s="3">
        <f>'BIZ kWh ENTRY'!AZ108</f>
        <v>0</v>
      </c>
      <c r="E67" s="3">
        <f>'BIZ kWh ENTRY'!BA108</f>
        <v>0</v>
      </c>
      <c r="F67" s="3">
        <f>'BIZ kWh ENTRY'!BB108</f>
        <v>0</v>
      </c>
      <c r="G67" s="3">
        <f>'BIZ kWh ENTRY'!BC108</f>
        <v>0</v>
      </c>
      <c r="H67" s="3">
        <f>'BIZ kWh ENTRY'!BD108</f>
        <v>0</v>
      </c>
      <c r="I67" s="3">
        <f>'BIZ kWh ENTRY'!BE108</f>
        <v>0</v>
      </c>
      <c r="J67" s="3">
        <f>'BIZ kWh ENTRY'!BF108</f>
        <v>-3846.56000000003</v>
      </c>
      <c r="K67" s="3">
        <f>'BIZ kWh ENTRY'!BG108</f>
        <v>0</v>
      </c>
      <c r="L67" s="3">
        <f>'BIZ kWh ENTRY'!BH108</f>
        <v>10166.071624999982</v>
      </c>
      <c r="M67" s="3">
        <f>'BIZ kWh ENTRY'!BI108</f>
        <v>0</v>
      </c>
      <c r="N67" s="3">
        <f>'BIZ kWh ENTRY'!BJ108</f>
        <v>0</v>
      </c>
      <c r="O67" s="184"/>
      <c r="P67" s="184"/>
      <c r="Q67" s="184"/>
      <c r="R67" s="184"/>
      <c r="S67" s="184"/>
      <c r="T67" s="184"/>
      <c r="U67" s="184"/>
      <c r="V67" s="184"/>
      <c r="W67" s="184"/>
      <c r="X67" s="184"/>
      <c r="Y67" s="184"/>
      <c r="Z67" s="184"/>
      <c r="AA67" s="184"/>
    </row>
    <row r="68" spans="1:27" x14ac:dyDescent="0.3">
      <c r="A68" s="843"/>
      <c r="B68" s="11" t="str">
        <f t="shared" si="12"/>
        <v>Motors</v>
      </c>
      <c r="C68" s="3">
        <f>'BIZ kWh ENTRY'!AY109</f>
        <v>0</v>
      </c>
      <c r="D68" s="3">
        <f>'BIZ kWh ENTRY'!AZ109</f>
        <v>0</v>
      </c>
      <c r="E68" s="3">
        <f>'BIZ kWh ENTRY'!BA109</f>
        <v>0</v>
      </c>
      <c r="F68" s="3">
        <f>'BIZ kWh ENTRY'!BB109</f>
        <v>0</v>
      </c>
      <c r="G68" s="3">
        <f>'BIZ kWh ENTRY'!BC109</f>
        <v>0</v>
      </c>
      <c r="H68" s="3">
        <f>'BIZ kWh ENTRY'!BD109</f>
        <v>0</v>
      </c>
      <c r="I68" s="3">
        <f>'BIZ kWh ENTRY'!BE109</f>
        <v>0</v>
      </c>
      <c r="J68" s="3">
        <f>'BIZ kWh ENTRY'!BF109</f>
        <v>0</v>
      </c>
      <c r="K68" s="3">
        <f>'BIZ kWh ENTRY'!BG109</f>
        <v>0</v>
      </c>
      <c r="L68" s="3">
        <f>'BIZ kWh ENTRY'!BH109</f>
        <v>0</v>
      </c>
      <c r="M68" s="3">
        <f>'BIZ kWh ENTRY'!BI109</f>
        <v>0</v>
      </c>
      <c r="N68" s="3">
        <f>'BIZ kWh ENTRY'!BJ109</f>
        <v>0</v>
      </c>
      <c r="O68" s="184"/>
      <c r="P68" s="184"/>
      <c r="Q68" s="184"/>
      <c r="R68" s="184"/>
      <c r="S68" s="184"/>
      <c r="T68" s="184"/>
      <c r="U68" s="184"/>
      <c r="V68" s="184"/>
      <c r="W68" s="184"/>
      <c r="X68" s="184"/>
      <c r="Y68" s="184"/>
      <c r="Z68" s="184"/>
      <c r="AA68" s="184"/>
    </row>
    <row r="69" spans="1:27" ht="15.75" customHeight="1" x14ac:dyDescent="0.3">
      <c r="A69" s="843"/>
      <c r="B69" s="11" t="str">
        <f t="shared" si="12"/>
        <v>Process</v>
      </c>
      <c r="C69" s="3">
        <f>'BIZ kWh ENTRY'!AY110</f>
        <v>0</v>
      </c>
      <c r="D69" s="3">
        <f>'BIZ kWh ENTRY'!AZ110</f>
        <v>0</v>
      </c>
      <c r="E69" s="3">
        <f>'BIZ kWh ENTRY'!BA110</f>
        <v>0</v>
      </c>
      <c r="F69" s="3">
        <f>'BIZ kWh ENTRY'!BB110</f>
        <v>0</v>
      </c>
      <c r="G69" s="3">
        <f>'BIZ kWh ENTRY'!BC110</f>
        <v>0</v>
      </c>
      <c r="H69" s="3">
        <f>'BIZ kWh ENTRY'!BD110</f>
        <v>0</v>
      </c>
      <c r="I69" s="3">
        <f>'BIZ kWh ENTRY'!BE110</f>
        <v>0</v>
      </c>
      <c r="J69" s="3">
        <f>'BIZ kWh ENTRY'!BF110</f>
        <v>0</v>
      </c>
      <c r="K69" s="3">
        <f>'BIZ kWh ENTRY'!BG110</f>
        <v>0</v>
      </c>
      <c r="L69" s="3">
        <f>'BIZ kWh ENTRY'!BH110</f>
        <v>0</v>
      </c>
      <c r="M69" s="3">
        <f>'BIZ kWh ENTRY'!BI110</f>
        <v>0</v>
      </c>
      <c r="N69" s="3">
        <f>'BIZ kWh ENTRY'!BJ110</f>
        <v>0</v>
      </c>
      <c r="O69" s="184"/>
      <c r="P69" s="184"/>
      <c r="Q69" s="184"/>
      <c r="R69" s="184"/>
      <c r="S69" s="184"/>
      <c r="T69" s="184"/>
      <c r="U69" s="184"/>
      <c r="V69" s="184"/>
      <c r="W69" s="184"/>
      <c r="X69" s="184"/>
      <c r="Y69" s="184"/>
      <c r="Z69" s="184"/>
      <c r="AA69" s="184"/>
    </row>
    <row r="70" spans="1:27" x14ac:dyDescent="0.3">
      <c r="A70" s="843"/>
      <c r="B70" s="11" t="str">
        <f t="shared" si="12"/>
        <v>Refrigeration</v>
      </c>
      <c r="C70" s="3">
        <f>'BIZ kWh ENTRY'!AY111</f>
        <v>0</v>
      </c>
      <c r="D70" s="3">
        <f>'BIZ kWh ENTRY'!AZ111</f>
        <v>0</v>
      </c>
      <c r="E70" s="3">
        <f>'BIZ kWh ENTRY'!BA111</f>
        <v>0</v>
      </c>
      <c r="F70" s="3">
        <f>'BIZ kWh ENTRY'!BB111</f>
        <v>0</v>
      </c>
      <c r="G70" s="3">
        <f>'BIZ kWh ENTRY'!BC111</f>
        <v>0</v>
      </c>
      <c r="H70" s="3">
        <f>'BIZ kWh ENTRY'!BD111</f>
        <v>0</v>
      </c>
      <c r="I70" s="3">
        <f>'BIZ kWh ENTRY'!BE111</f>
        <v>0</v>
      </c>
      <c r="J70" s="3">
        <f>'BIZ kWh ENTRY'!BF111</f>
        <v>0</v>
      </c>
      <c r="K70" s="3">
        <f>'BIZ kWh ENTRY'!BG111</f>
        <v>0</v>
      </c>
      <c r="L70" s="3">
        <f>'BIZ kWh ENTRY'!BH111</f>
        <v>0</v>
      </c>
      <c r="M70" s="3">
        <f>'BIZ kWh ENTRY'!BI111</f>
        <v>0</v>
      </c>
      <c r="N70" s="3">
        <f>'BIZ kWh ENTRY'!BJ111</f>
        <v>0</v>
      </c>
      <c r="O70" s="184"/>
      <c r="P70" s="184"/>
      <c r="Q70" s="184"/>
      <c r="R70" s="184"/>
      <c r="S70" s="184"/>
      <c r="T70" s="184"/>
      <c r="U70" s="184"/>
      <c r="V70" s="184"/>
      <c r="W70" s="184"/>
      <c r="X70" s="184"/>
      <c r="Y70" s="184"/>
      <c r="Z70" s="184"/>
      <c r="AA70" s="184"/>
    </row>
    <row r="71" spans="1:27" x14ac:dyDescent="0.3">
      <c r="A71" s="843"/>
      <c r="B71" s="11" t="str">
        <f t="shared" si="12"/>
        <v>Water Heating</v>
      </c>
      <c r="C71" s="3">
        <f>'BIZ kWh ENTRY'!AY112</f>
        <v>0</v>
      </c>
      <c r="D71" s="3">
        <f>'BIZ kWh ENTRY'!AZ112</f>
        <v>0</v>
      </c>
      <c r="E71" s="3">
        <f>'BIZ kWh ENTRY'!BA112</f>
        <v>0</v>
      </c>
      <c r="F71" s="3">
        <f>'BIZ kWh ENTRY'!BB112</f>
        <v>0</v>
      </c>
      <c r="G71" s="3">
        <f>'BIZ kWh ENTRY'!BC112</f>
        <v>0</v>
      </c>
      <c r="H71" s="3">
        <f>'BIZ kWh ENTRY'!BD112</f>
        <v>0</v>
      </c>
      <c r="I71" s="3">
        <f>'BIZ kWh ENTRY'!BE112</f>
        <v>0</v>
      </c>
      <c r="J71" s="3">
        <f>'BIZ kWh ENTRY'!BF112</f>
        <v>0</v>
      </c>
      <c r="K71" s="3">
        <f>'BIZ kWh ENTRY'!BG112</f>
        <v>0</v>
      </c>
      <c r="L71" s="3">
        <f>'BIZ kWh ENTRY'!BH112</f>
        <v>0</v>
      </c>
      <c r="M71" s="3">
        <f>'BIZ kWh ENTRY'!BI112</f>
        <v>0</v>
      </c>
      <c r="N71" s="3">
        <f>'BIZ kWh ENTRY'!BJ112</f>
        <v>0</v>
      </c>
      <c r="O71" s="184"/>
      <c r="P71" s="184"/>
      <c r="Q71" s="184"/>
      <c r="R71" s="184"/>
      <c r="S71" s="184"/>
      <c r="T71" s="184"/>
      <c r="U71" s="184"/>
      <c r="V71" s="184"/>
      <c r="W71" s="184"/>
      <c r="X71" s="184"/>
      <c r="Y71" s="184"/>
      <c r="Z71" s="184"/>
      <c r="AA71" s="184"/>
    </row>
    <row r="72" spans="1:27" x14ac:dyDescent="0.3">
      <c r="A72" s="843"/>
      <c r="B72" s="11" t="str">
        <f t="shared" si="12"/>
        <v xml:space="preserve"> </v>
      </c>
      <c r="C72" s="3"/>
      <c r="D72" s="3"/>
      <c r="E72" s="3"/>
      <c r="F72" s="3"/>
      <c r="G72" s="3"/>
      <c r="H72" s="3"/>
      <c r="I72" s="3"/>
      <c r="J72" s="3"/>
      <c r="K72" s="3"/>
      <c r="L72" s="3"/>
      <c r="M72" s="3"/>
      <c r="N72" s="3"/>
      <c r="O72" s="184"/>
      <c r="P72" s="184"/>
      <c r="Q72" s="184"/>
      <c r="R72" s="184"/>
      <c r="S72" s="184"/>
      <c r="T72" s="184"/>
      <c r="U72" s="184"/>
      <c r="V72" s="184"/>
      <c r="W72" s="184"/>
      <c r="X72" s="184"/>
      <c r="Y72" s="184"/>
      <c r="Z72" s="184"/>
      <c r="AA72" s="184"/>
    </row>
    <row r="73" spans="1:27" ht="15.75" customHeight="1" thickBot="1" x14ac:dyDescent="0.35">
      <c r="A73" s="844"/>
      <c r="B73" s="258" t="str">
        <f t="shared" si="12"/>
        <v>Monthly kWh</v>
      </c>
      <c r="C73" s="259">
        <f>SUM(C59:C72)</f>
        <v>0</v>
      </c>
      <c r="D73" s="259">
        <f t="shared" ref="D73:N73" si="13">SUM(D59:D72)</f>
        <v>0</v>
      </c>
      <c r="E73" s="259">
        <f t="shared" si="13"/>
        <v>0</v>
      </c>
      <c r="F73" s="259">
        <f t="shared" si="13"/>
        <v>0</v>
      </c>
      <c r="G73" s="259">
        <f t="shared" si="13"/>
        <v>0</v>
      </c>
      <c r="H73" s="259">
        <f t="shared" si="13"/>
        <v>0</v>
      </c>
      <c r="I73" s="259">
        <f t="shared" si="13"/>
        <v>0</v>
      </c>
      <c r="J73" s="259">
        <f t="shared" si="13"/>
        <v>-3846.56000000003</v>
      </c>
      <c r="K73" s="259">
        <f t="shared" si="13"/>
        <v>0</v>
      </c>
      <c r="L73" s="259">
        <f t="shared" si="13"/>
        <v>10166.071624999982</v>
      </c>
      <c r="M73" s="259">
        <f t="shared" si="13"/>
        <v>0</v>
      </c>
      <c r="N73" s="259">
        <f t="shared" si="13"/>
        <v>0</v>
      </c>
      <c r="O73" s="294"/>
      <c r="P73" s="294"/>
      <c r="Q73" s="294"/>
      <c r="R73" s="294"/>
      <c r="S73" s="294"/>
      <c r="T73" s="294"/>
      <c r="U73" s="294"/>
      <c r="V73" s="294"/>
      <c r="W73" s="294"/>
      <c r="X73" s="294"/>
      <c r="Y73" s="294"/>
      <c r="Z73" s="294"/>
      <c r="AA73" s="294"/>
    </row>
    <row r="74" spans="1:27" s="42" customFormat="1" ht="15.75" customHeight="1" x14ac:dyDescent="0.3">
      <c r="A74" s="8"/>
      <c r="B74" s="285"/>
      <c r="C74" s="9"/>
      <c r="D74" s="285"/>
      <c r="E74" s="9"/>
      <c r="F74" s="86"/>
      <c r="G74" s="285"/>
      <c r="H74" s="285"/>
      <c r="I74" s="9"/>
      <c r="J74" s="285"/>
      <c r="K74" s="285"/>
      <c r="L74" s="9"/>
      <c r="M74" s="373" t="s">
        <v>246</v>
      </c>
      <c r="N74" s="374">
        <f>SUM(C73:N73)</f>
        <v>6319.5116249999519</v>
      </c>
      <c r="O74" s="373" t="s">
        <v>247</v>
      </c>
      <c r="P74" s="375">
        <f>'BIZ kWh ENTRY'!BK113</f>
        <v>6319.5116249999519</v>
      </c>
      <c r="Q74" s="285"/>
      <c r="R74" s="9"/>
      <c r="S74" s="285"/>
      <c r="T74" s="285"/>
      <c r="U74" s="9"/>
      <c r="V74" s="285"/>
      <c r="W74" s="285"/>
      <c r="X74" s="9"/>
      <c r="Y74" s="285"/>
      <c r="Z74" s="285"/>
      <c r="AA74" s="9"/>
    </row>
    <row r="75" spans="1:27" s="42" customFormat="1" ht="15.75" customHeight="1" thickBot="1" x14ac:dyDescent="0.35">
      <c r="P75" s="377">
        <f>P20+P38+P56+P74</f>
        <v>867886.38560000004</v>
      </c>
    </row>
    <row r="76" spans="1:27" ht="16.5" customHeight="1" thickBot="1" x14ac:dyDescent="0.35">
      <c r="A76" s="771" t="s">
        <v>17</v>
      </c>
      <c r="B76" s="17" t="s">
        <v>110</v>
      </c>
      <c r="C76" s="158">
        <f>C$4</f>
        <v>44197</v>
      </c>
      <c r="D76" s="158">
        <f t="shared" ref="D76:AA76" si="14">D$4</f>
        <v>44228</v>
      </c>
      <c r="E76" s="158">
        <f t="shared" si="14"/>
        <v>44256</v>
      </c>
      <c r="F76" s="158">
        <f t="shared" si="14"/>
        <v>44287</v>
      </c>
      <c r="G76" s="158">
        <f t="shared" si="14"/>
        <v>44317</v>
      </c>
      <c r="H76" s="158">
        <f t="shared" si="14"/>
        <v>44348</v>
      </c>
      <c r="I76" s="158">
        <f t="shared" si="14"/>
        <v>44378</v>
      </c>
      <c r="J76" s="158">
        <f t="shared" si="14"/>
        <v>44409</v>
      </c>
      <c r="K76" s="158">
        <f t="shared" si="14"/>
        <v>44440</v>
      </c>
      <c r="L76" s="158">
        <f t="shared" si="14"/>
        <v>44470</v>
      </c>
      <c r="M76" s="158">
        <f t="shared" si="14"/>
        <v>44501</v>
      </c>
      <c r="N76" s="158">
        <f t="shared" si="14"/>
        <v>44531</v>
      </c>
      <c r="O76" s="158">
        <f t="shared" si="14"/>
        <v>44562</v>
      </c>
      <c r="P76" s="158">
        <f t="shared" si="14"/>
        <v>44593</v>
      </c>
      <c r="Q76" s="158">
        <f t="shared" si="14"/>
        <v>44621</v>
      </c>
      <c r="R76" s="158">
        <f t="shared" si="14"/>
        <v>44652</v>
      </c>
      <c r="S76" s="158">
        <f t="shared" si="14"/>
        <v>44682</v>
      </c>
      <c r="T76" s="158">
        <f t="shared" si="14"/>
        <v>44713</v>
      </c>
      <c r="U76" s="158">
        <f t="shared" si="14"/>
        <v>44743</v>
      </c>
      <c r="V76" s="158">
        <f t="shared" si="14"/>
        <v>44774</v>
      </c>
      <c r="W76" s="158">
        <f t="shared" si="14"/>
        <v>44805</v>
      </c>
      <c r="X76" s="158">
        <f t="shared" si="14"/>
        <v>44835</v>
      </c>
      <c r="Y76" s="158">
        <f t="shared" si="14"/>
        <v>44866</v>
      </c>
      <c r="Z76" s="158">
        <f t="shared" si="14"/>
        <v>44896</v>
      </c>
      <c r="AA76" s="158">
        <f t="shared" si="14"/>
        <v>44927</v>
      </c>
    </row>
    <row r="77" spans="1:27" ht="15.6" x14ac:dyDescent="0.3">
      <c r="A77" s="772"/>
      <c r="B77" s="13" t="s">
        <v>30</v>
      </c>
      <c r="C77" s="26">
        <f>((C19*C$90))*C$2</f>
        <v>0</v>
      </c>
      <c r="D77" s="26">
        <f t="shared" ref="D77:AA77" si="15">((D19*D$90))*D$2</f>
        <v>0</v>
      </c>
      <c r="E77" s="26">
        <f t="shared" si="15"/>
        <v>0</v>
      </c>
      <c r="F77" s="26">
        <f t="shared" si="15"/>
        <v>0</v>
      </c>
      <c r="G77" s="26">
        <f t="shared" si="15"/>
        <v>0</v>
      </c>
      <c r="H77" s="26">
        <f t="shared" si="15"/>
        <v>0</v>
      </c>
      <c r="I77" s="26">
        <f t="shared" si="15"/>
        <v>0</v>
      </c>
      <c r="J77" s="26">
        <f t="shared" si="15"/>
        <v>-268.27262352000014</v>
      </c>
      <c r="K77" s="26">
        <f t="shared" si="15"/>
        <v>0</v>
      </c>
      <c r="L77" s="26">
        <f t="shared" si="15"/>
        <v>2390.9734672852001</v>
      </c>
      <c r="M77" s="26">
        <f t="shared" si="15"/>
        <v>0</v>
      </c>
      <c r="N77" s="26">
        <f t="shared" si="15"/>
        <v>0</v>
      </c>
      <c r="O77" s="26">
        <f t="shared" si="15"/>
        <v>0</v>
      </c>
      <c r="P77" s="26">
        <f t="shared" si="15"/>
        <v>0</v>
      </c>
      <c r="Q77" s="26">
        <f t="shared" si="15"/>
        <v>0</v>
      </c>
      <c r="R77" s="26">
        <f t="shared" si="15"/>
        <v>0</v>
      </c>
      <c r="S77" s="26">
        <f t="shared" si="15"/>
        <v>0</v>
      </c>
      <c r="T77" s="26">
        <f t="shared" si="15"/>
        <v>0</v>
      </c>
      <c r="U77" s="26">
        <f t="shared" si="15"/>
        <v>0</v>
      </c>
      <c r="V77" s="26">
        <f t="shared" si="15"/>
        <v>0</v>
      </c>
      <c r="W77" s="26">
        <f t="shared" si="15"/>
        <v>0</v>
      </c>
      <c r="X77" s="26">
        <f t="shared" si="15"/>
        <v>0</v>
      </c>
      <c r="Y77" s="26">
        <f t="shared" si="15"/>
        <v>0</v>
      </c>
      <c r="Z77" s="26">
        <f t="shared" si="15"/>
        <v>0</v>
      </c>
      <c r="AA77" s="26">
        <f t="shared" si="15"/>
        <v>0</v>
      </c>
    </row>
    <row r="78" spans="1:27" ht="15.6" x14ac:dyDescent="0.3">
      <c r="A78" s="772"/>
      <c r="B78" s="13" t="s">
        <v>31</v>
      </c>
      <c r="C78" s="26">
        <f>((C37*C$91))*C$2</f>
        <v>0</v>
      </c>
      <c r="D78" s="26">
        <f t="shared" ref="D78:AA78" si="16">((D37*D$91))*D$2</f>
        <v>0</v>
      </c>
      <c r="E78" s="26">
        <f t="shared" si="16"/>
        <v>0</v>
      </c>
      <c r="F78" s="26">
        <f t="shared" si="16"/>
        <v>0</v>
      </c>
      <c r="G78" s="26">
        <f t="shared" si="16"/>
        <v>0</v>
      </c>
      <c r="H78" s="26">
        <f t="shared" si="16"/>
        <v>0</v>
      </c>
      <c r="I78" s="26">
        <f t="shared" si="16"/>
        <v>0</v>
      </c>
      <c r="J78" s="26">
        <f t="shared" si="16"/>
        <v>2531.5542891687783</v>
      </c>
      <c r="K78" s="26">
        <f t="shared" si="16"/>
        <v>0</v>
      </c>
      <c r="L78" s="26">
        <f t="shared" si="16"/>
        <v>9193.7275946668742</v>
      </c>
      <c r="M78" s="26">
        <f t="shared" si="16"/>
        <v>0</v>
      </c>
      <c r="N78" s="26">
        <f t="shared" si="16"/>
        <v>0</v>
      </c>
      <c r="O78" s="26">
        <f t="shared" si="16"/>
        <v>0</v>
      </c>
      <c r="P78" s="26">
        <f t="shared" si="16"/>
        <v>0</v>
      </c>
      <c r="Q78" s="26">
        <f t="shared" si="16"/>
        <v>0</v>
      </c>
      <c r="R78" s="26">
        <f t="shared" si="16"/>
        <v>0</v>
      </c>
      <c r="S78" s="26">
        <f t="shared" si="16"/>
        <v>0</v>
      </c>
      <c r="T78" s="26">
        <f t="shared" si="16"/>
        <v>0</v>
      </c>
      <c r="U78" s="26">
        <f t="shared" si="16"/>
        <v>0</v>
      </c>
      <c r="V78" s="26">
        <f t="shared" si="16"/>
        <v>0</v>
      </c>
      <c r="W78" s="26">
        <f t="shared" si="16"/>
        <v>0</v>
      </c>
      <c r="X78" s="26">
        <f t="shared" si="16"/>
        <v>0</v>
      </c>
      <c r="Y78" s="26">
        <f t="shared" si="16"/>
        <v>0</v>
      </c>
      <c r="Z78" s="26">
        <f t="shared" si="16"/>
        <v>0</v>
      </c>
      <c r="AA78" s="26">
        <f t="shared" si="16"/>
        <v>0</v>
      </c>
    </row>
    <row r="79" spans="1:27" ht="15.6" x14ac:dyDescent="0.3">
      <c r="A79" s="772"/>
      <c r="B79" s="13" t="s">
        <v>32</v>
      </c>
      <c r="C79" s="26">
        <f>((C55*C$92))*C$2</f>
        <v>0</v>
      </c>
      <c r="D79" s="26">
        <f t="shared" ref="D79:AA79" si="17">((D55*D$92))*D$2</f>
        <v>0</v>
      </c>
      <c r="E79" s="26">
        <f t="shared" si="17"/>
        <v>0</v>
      </c>
      <c r="F79" s="26">
        <f t="shared" si="17"/>
        <v>0</v>
      </c>
      <c r="G79" s="26">
        <f t="shared" si="17"/>
        <v>0</v>
      </c>
      <c r="H79" s="26">
        <f t="shared" si="17"/>
        <v>0</v>
      </c>
      <c r="I79" s="26">
        <f t="shared" si="17"/>
        <v>0</v>
      </c>
      <c r="J79" s="26">
        <f t="shared" si="17"/>
        <v>2776.1876402366192</v>
      </c>
      <c r="K79" s="26">
        <f t="shared" si="17"/>
        <v>0</v>
      </c>
      <c r="L79" s="26">
        <f t="shared" si="17"/>
        <v>12793.954899918024</v>
      </c>
      <c r="M79" s="26">
        <f t="shared" si="17"/>
        <v>0</v>
      </c>
      <c r="N79" s="26">
        <f t="shared" si="17"/>
        <v>0</v>
      </c>
      <c r="O79" s="26">
        <f t="shared" si="17"/>
        <v>0</v>
      </c>
      <c r="P79" s="26">
        <f t="shared" si="17"/>
        <v>0</v>
      </c>
      <c r="Q79" s="26">
        <f t="shared" si="17"/>
        <v>0</v>
      </c>
      <c r="R79" s="26">
        <f t="shared" si="17"/>
        <v>0</v>
      </c>
      <c r="S79" s="26">
        <f t="shared" si="17"/>
        <v>0</v>
      </c>
      <c r="T79" s="26">
        <f t="shared" si="17"/>
        <v>0</v>
      </c>
      <c r="U79" s="26">
        <f t="shared" si="17"/>
        <v>0</v>
      </c>
      <c r="V79" s="26">
        <f t="shared" si="17"/>
        <v>0</v>
      </c>
      <c r="W79" s="26">
        <f t="shared" si="17"/>
        <v>0</v>
      </c>
      <c r="X79" s="26">
        <f t="shared" si="17"/>
        <v>0</v>
      </c>
      <c r="Y79" s="26">
        <f t="shared" si="17"/>
        <v>0</v>
      </c>
      <c r="Z79" s="26">
        <f t="shared" si="17"/>
        <v>0</v>
      </c>
      <c r="AA79" s="26">
        <f t="shared" si="17"/>
        <v>0</v>
      </c>
    </row>
    <row r="80" spans="1:27" ht="15.75" customHeight="1" x14ac:dyDescent="0.3">
      <c r="A80" s="772"/>
      <c r="B80" s="13" t="s">
        <v>33</v>
      </c>
      <c r="C80" s="26">
        <f>((C73*C$93))*C$2</f>
        <v>0</v>
      </c>
      <c r="D80" s="26">
        <f t="shared" ref="D80:AA80" si="18">((D73*D$93))*D$2</f>
        <v>0</v>
      </c>
      <c r="E80" s="26">
        <f t="shared" si="18"/>
        <v>0</v>
      </c>
      <c r="F80" s="26">
        <f t="shared" si="18"/>
        <v>0</v>
      </c>
      <c r="G80" s="26">
        <f t="shared" si="18"/>
        <v>0</v>
      </c>
      <c r="H80" s="26">
        <f t="shared" si="18"/>
        <v>0</v>
      </c>
      <c r="I80" s="26">
        <f t="shared" si="18"/>
        <v>0</v>
      </c>
      <c r="J80" s="26">
        <f t="shared" si="18"/>
        <v>-163.32839950400128</v>
      </c>
      <c r="K80" s="26">
        <f t="shared" si="18"/>
        <v>0</v>
      </c>
      <c r="L80" s="26">
        <f t="shared" si="18"/>
        <v>279.99089487426204</v>
      </c>
      <c r="M80" s="26">
        <f t="shared" si="18"/>
        <v>0</v>
      </c>
      <c r="N80" s="26">
        <f t="shared" si="18"/>
        <v>0</v>
      </c>
      <c r="O80" s="26">
        <f t="shared" si="18"/>
        <v>0</v>
      </c>
      <c r="P80" s="26">
        <f t="shared" si="18"/>
        <v>0</v>
      </c>
      <c r="Q80" s="26">
        <f t="shared" si="18"/>
        <v>0</v>
      </c>
      <c r="R80" s="26">
        <f t="shared" si="18"/>
        <v>0</v>
      </c>
      <c r="S80" s="26">
        <f t="shared" si="18"/>
        <v>0</v>
      </c>
      <c r="T80" s="26">
        <f t="shared" si="18"/>
        <v>0</v>
      </c>
      <c r="U80" s="26">
        <f t="shared" si="18"/>
        <v>0</v>
      </c>
      <c r="V80" s="26">
        <f t="shared" si="18"/>
        <v>0</v>
      </c>
      <c r="W80" s="26">
        <f t="shared" si="18"/>
        <v>0</v>
      </c>
      <c r="X80" s="26">
        <f t="shared" si="18"/>
        <v>0</v>
      </c>
      <c r="Y80" s="26">
        <f t="shared" si="18"/>
        <v>0</v>
      </c>
      <c r="Z80" s="26">
        <f t="shared" si="18"/>
        <v>0</v>
      </c>
      <c r="AA80" s="26">
        <f t="shared" si="18"/>
        <v>0</v>
      </c>
    </row>
    <row r="81" spans="1:29" ht="15.6" x14ac:dyDescent="0.3">
      <c r="A81" s="772"/>
      <c r="B81" s="13" t="str">
        <f>B54</f>
        <v xml:space="preserve"> </v>
      </c>
      <c r="C81" s="3"/>
      <c r="D81" s="3"/>
      <c r="E81" s="3"/>
      <c r="F81" s="3"/>
      <c r="G81" s="3"/>
      <c r="H81" s="3"/>
      <c r="I81" s="3"/>
      <c r="J81" s="3"/>
      <c r="K81" s="3"/>
      <c r="L81" s="3"/>
      <c r="M81" s="3"/>
      <c r="N81" s="3"/>
      <c r="O81" s="3"/>
      <c r="P81" s="3"/>
      <c r="Q81" s="3"/>
      <c r="R81" s="3"/>
      <c r="S81" s="3"/>
      <c r="T81" s="3"/>
      <c r="U81" s="3"/>
      <c r="V81" s="3"/>
      <c r="W81" s="3"/>
      <c r="X81" s="3"/>
      <c r="Y81" s="3"/>
      <c r="Z81" s="3"/>
      <c r="AA81" s="3"/>
    </row>
    <row r="82" spans="1:29" ht="15.6" x14ac:dyDescent="0.3">
      <c r="A82" s="772"/>
      <c r="B82" s="13" t="s">
        <v>106</v>
      </c>
      <c r="C82" s="26">
        <f>C77</f>
        <v>0</v>
      </c>
      <c r="D82" s="26">
        <f>C82+D77</f>
        <v>0</v>
      </c>
      <c r="E82" s="26">
        <f t="shared" ref="E82:AA82" si="19">D82+E77</f>
        <v>0</v>
      </c>
      <c r="F82" s="26">
        <f t="shared" si="19"/>
        <v>0</v>
      </c>
      <c r="G82" s="26">
        <f t="shared" si="19"/>
        <v>0</v>
      </c>
      <c r="H82" s="26">
        <f t="shared" si="19"/>
        <v>0</v>
      </c>
      <c r="I82" s="26">
        <f t="shared" si="19"/>
        <v>0</v>
      </c>
      <c r="J82" s="26">
        <f t="shared" si="19"/>
        <v>-268.27262352000014</v>
      </c>
      <c r="K82" s="26">
        <f t="shared" si="19"/>
        <v>-268.27262352000014</v>
      </c>
      <c r="L82" s="26">
        <f t="shared" si="19"/>
        <v>2122.7008437651998</v>
      </c>
      <c r="M82" s="26">
        <f t="shared" si="19"/>
        <v>2122.7008437651998</v>
      </c>
      <c r="N82" s="26">
        <f t="shared" si="19"/>
        <v>2122.7008437651998</v>
      </c>
      <c r="O82" s="26">
        <f t="shared" si="19"/>
        <v>2122.7008437651998</v>
      </c>
      <c r="P82" s="26">
        <f t="shared" si="19"/>
        <v>2122.7008437651998</v>
      </c>
      <c r="Q82" s="26">
        <f t="shared" si="19"/>
        <v>2122.7008437651998</v>
      </c>
      <c r="R82" s="26">
        <f t="shared" si="19"/>
        <v>2122.7008437651998</v>
      </c>
      <c r="S82" s="26">
        <f t="shared" si="19"/>
        <v>2122.7008437651998</v>
      </c>
      <c r="T82" s="26">
        <f t="shared" si="19"/>
        <v>2122.7008437651998</v>
      </c>
      <c r="U82" s="26">
        <f t="shared" si="19"/>
        <v>2122.7008437651998</v>
      </c>
      <c r="V82" s="26">
        <f t="shared" si="19"/>
        <v>2122.7008437651998</v>
      </c>
      <c r="W82" s="26">
        <f t="shared" si="19"/>
        <v>2122.7008437651998</v>
      </c>
      <c r="X82" s="26">
        <f t="shared" si="19"/>
        <v>2122.7008437651998</v>
      </c>
      <c r="Y82" s="26">
        <f t="shared" si="19"/>
        <v>2122.7008437651998</v>
      </c>
      <c r="Z82" s="26">
        <f t="shared" si="19"/>
        <v>2122.7008437651998</v>
      </c>
      <c r="AA82" s="26">
        <f t="shared" si="19"/>
        <v>2122.7008437651998</v>
      </c>
    </row>
    <row r="83" spans="1:29" ht="15.6" x14ac:dyDescent="0.3">
      <c r="A83" s="772"/>
      <c r="B83" s="13" t="s">
        <v>107</v>
      </c>
      <c r="C83" s="26">
        <f t="shared" ref="C83:C85" si="20">C78</f>
        <v>0</v>
      </c>
      <c r="D83" s="26">
        <f>C83+D78</f>
        <v>0</v>
      </c>
      <c r="E83" s="26">
        <f t="shared" ref="E83:AA83" si="21">D83+E78</f>
        <v>0</v>
      </c>
      <c r="F83" s="26">
        <f t="shared" si="21"/>
        <v>0</v>
      </c>
      <c r="G83" s="26">
        <f t="shared" si="21"/>
        <v>0</v>
      </c>
      <c r="H83" s="26">
        <f t="shared" si="21"/>
        <v>0</v>
      </c>
      <c r="I83" s="26">
        <f t="shared" si="21"/>
        <v>0</v>
      </c>
      <c r="J83" s="26">
        <f t="shared" si="21"/>
        <v>2531.5542891687783</v>
      </c>
      <c r="K83" s="26">
        <f t="shared" si="21"/>
        <v>2531.5542891687783</v>
      </c>
      <c r="L83" s="26">
        <f t="shared" si="21"/>
        <v>11725.281883835652</v>
      </c>
      <c r="M83" s="26">
        <f t="shared" si="21"/>
        <v>11725.281883835652</v>
      </c>
      <c r="N83" s="26">
        <f t="shared" si="21"/>
        <v>11725.281883835652</v>
      </c>
      <c r="O83" s="26">
        <f t="shared" si="21"/>
        <v>11725.281883835652</v>
      </c>
      <c r="P83" s="26">
        <f t="shared" si="21"/>
        <v>11725.281883835652</v>
      </c>
      <c r="Q83" s="26">
        <f t="shared" si="21"/>
        <v>11725.281883835652</v>
      </c>
      <c r="R83" s="26">
        <f t="shared" si="21"/>
        <v>11725.281883835652</v>
      </c>
      <c r="S83" s="26">
        <f t="shared" si="21"/>
        <v>11725.281883835652</v>
      </c>
      <c r="T83" s="26">
        <f t="shared" si="21"/>
        <v>11725.281883835652</v>
      </c>
      <c r="U83" s="26">
        <f t="shared" si="21"/>
        <v>11725.281883835652</v>
      </c>
      <c r="V83" s="26">
        <f t="shared" si="21"/>
        <v>11725.281883835652</v>
      </c>
      <c r="W83" s="26">
        <f t="shared" si="21"/>
        <v>11725.281883835652</v>
      </c>
      <c r="X83" s="26">
        <f t="shared" si="21"/>
        <v>11725.281883835652</v>
      </c>
      <c r="Y83" s="26">
        <f t="shared" si="21"/>
        <v>11725.281883835652</v>
      </c>
      <c r="Z83" s="26">
        <f t="shared" si="21"/>
        <v>11725.281883835652</v>
      </c>
      <c r="AA83" s="26">
        <f t="shared" si="21"/>
        <v>11725.281883835652</v>
      </c>
    </row>
    <row r="84" spans="1:29" ht="15.6" x14ac:dyDescent="0.3">
      <c r="A84" s="772"/>
      <c r="B84" s="13" t="s">
        <v>108</v>
      </c>
      <c r="C84" s="26">
        <f t="shared" si="20"/>
        <v>0</v>
      </c>
      <c r="D84" s="26">
        <f>C84+D79</f>
        <v>0</v>
      </c>
      <c r="E84" s="26">
        <f t="shared" ref="E84:AA84" si="22">D84+E79</f>
        <v>0</v>
      </c>
      <c r="F84" s="26">
        <f t="shared" si="22"/>
        <v>0</v>
      </c>
      <c r="G84" s="26">
        <f t="shared" si="22"/>
        <v>0</v>
      </c>
      <c r="H84" s="26">
        <f t="shared" si="22"/>
        <v>0</v>
      </c>
      <c r="I84" s="26">
        <f t="shared" si="22"/>
        <v>0</v>
      </c>
      <c r="J84" s="26">
        <f t="shared" si="22"/>
        <v>2776.1876402366192</v>
      </c>
      <c r="K84" s="26">
        <f t="shared" si="22"/>
        <v>2776.1876402366192</v>
      </c>
      <c r="L84" s="26">
        <f t="shared" si="22"/>
        <v>15570.142540154644</v>
      </c>
      <c r="M84" s="26">
        <f t="shared" si="22"/>
        <v>15570.142540154644</v>
      </c>
      <c r="N84" s="26">
        <f t="shared" si="22"/>
        <v>15570.142540154644</v>
      </c>
      <c r="O84" s="26">
        <f t="shared" si="22"/>
        <v>15570.142540154644</v>
      </c>
      <c r="P84" s="26">
        <f t="shared" si="22"/>
        <v>15570.142540154644</v>
      </c>
      <c r="Q84" s="26">
        <f t="shared" si="22"/>
        <v>15570.142540154644</v>
      </c>
      <c r="R84" s="26">
        <f t="shared" si="22"/>
        <v>15570.142540154644</v>
      </c>
      <c r="S84" s="26">
        <f t="shared" si="22"/>
        <v>15570.142540154644</v>
      </c>
      <c r="T84" s="26">
        <f t="shared" si="22"/>
        <v>15570.142540154644</v>
      </c>
      <c r="U84" s="26">
        <f t="shared" si="22"/>
        <v>15570.142540154644</v>
      </c>
      <c r="V84" s="26">
        <f t="shared" si="22"/>
        <v>15570.142540154644</v>
      </c>
      <c r="W84" s="26">
        <f t="shared" si="22"/>
        <v>15570.142540154644</v>
      </c>
      <c r="X84" s="26">
        <f t="shared" si="22"/>
        <v>15570.142540154644</v>
      </c>
      <c r="Y84" s="26">
        <f t="shared" si="22"/>
        <v>15570.142540154644</v>
      </c>
      <c r="Z84" s="26">
        <f t="shared" si="22"/>
        <v>15570.142540154644</v>
      </c>
      <c r="AA84" s="26">
        <f t="shared" si="22"/>
        <v>15570.142540154644</v>
      </c>
    </row>
    <row r="85" spans="1:29" ht="16.2" thickBot="1" x14ac:dyDescent="0.35">
      <c r="A85" s="773"/>
      <c r="B85" s="14" t="s">
        <v>109</v>
      </c>
      <c r="C85" s="27">
        <f t="shared" si="20"/>
        <v>0</v>
      </c>
      <c r="D85" s="27">
        <f>C85+D80</f>
        <v>0</v>
      </c>
      <c r="E85" s="27">
        <f t="shared" ref="E85:AA85" si="23">D85+E80</f>
        <v>0</v>
      </c>
      <c r="F85" s="27">
        <f t="shared" si="23"/>
        <v>0</v>
      </c>
      <c r="G85" s="27">
        <f t="shared" si="23"/>
        <v>0</v>
      </c>
      <c r="H85" s="27">
        <f t="shared" si="23"/>
        <v>0</v>
      </c>
      <c r="I85" s="27">
        <f t="shared" si="23"/>
        <v>0</v>
      </c>
      <c r="J85" s="27">
        <f t="shared" si="23"/>
        <v>-163.32839950400128</v>
      </c>
      <c r="K85" s="27">
        <f t="shared" si="23"/>
        <v>-163.32839950400128</v>
      </c>
      <c r="L85" s="27">
        <f t="shared" si="23"/>
        <v>116.66249537026076</v>
      </c>
      <c r="M85" s="27">
        <f t="shared" si="23"/>
        <v>116.66249537026076</v>
      </c>
      <c r="N85" s="27">
        <f t="shared" si="23"/>
        <v>116.66249537026076</v>
      </c>
      <c r="O85" s="27">
        <f t="shared" si="23"/>
        <v>116.66249537026076</v>
      </c>
      <c r="P85" s="27">
        <f t="shared" si="23"/>
        <v>116.66249537026076</v>
      </c>
      <c r="Q85" s="27">
        <f t="shared" si="23"/>
        <v>116.66249537026076</v>
      </c>
      <c r="R85" s="27">
        <f t="shared" si="23"/>
        <v>116.66249537026076</v>
      </c>
      <c r="S85" s="27">
        <f t="shared" si="23"/>
        <v>116.66249537026076</v>
      </c>
      <c r="T85" s="27">
        <f t="shared" si="23"/>
        <v>116.66249537026076</v>
      </c>
      <c r="U85" s="27">
        <f t="shared" si="23"/>
        <v>116.66249537026076</v>
      </c>
      <c r="V85" s="27">
        <f t="shared" si="23"/>
        <v>116.66249537026076</v>
      </c>
      <c r="W85" s="27">
        <f t="shared" si="23"/>
        <v>116.66249537026076</v>
      </c>
      <c r="X85" s="27">
        <f t="shared" si="23"/>
        <v>116.66249537026076</v>
      </c>
      <c r="Y85" s="27">
        <f t="shared" si="23"/>
        <v>116.66249537026076</v>
      </c>
      <c r="Z85" s="27">
        <f t="shared" si="23"/>
        <v>116.66249537026076</v>
      </c>
      <c r="AA85" s="27">
        <f t="shared" si="23"/>
        <v>116.66249537026076</v>
      </c>
    </row>
    <row r="86" spans="1:29" x14ac:dyDescent="0.3">
      <c r="A86" s="8"/>
      <c r="B86" s="34"/>
      <c r="C86" s="31"/>
      <c r="D86" s="36"/>
      <c r="E86" s="31"/>
      <c r="F86" s="36"/>
      <c r="G86" s="31"/>
      <c r="H86" s="36"/>
      <c r="I86" s="31"/>
      <c r="J86" s="36"/>
      <c r="K86" s="31"/>
      <c r="L86" s="36"/>
      <c r="M86" s="31"/>
      <c r="N86" s="36"/>
      <c r="O86" s="31"/>
      <c r="P86" s="36"/>
      <c r="Q86" s="31"/>
      <c r="R86" s="36"/>
      <c r="S86" s="31"/>
      <c r="T86" s="36"/>
      <c r="U86" s="31"/>
      <c r="V86" s="36"/>
      <c r="W86" s="31"/>
      <c r="X86" s="36"/>
      <c r="Y86" s="31"/>
      <c r="Z86" s="36"/>
      <c r="AA86" s="31"/>
    </row>
    <row r="87" spans="1:29" x14ac:dyDescent="0.3">
      <c r="B87" s="16"/>
      <c r="C87" s="8"/>
      <c r="D87" s="8"/>
      <c r="E87" s="8"/>
      <c r="F87" s="8"/>
      <c r="G87" s="8"/>
      <c r="H87" s="8"/>
      <c r="I87" s="8"/>
      <c r="J87" s="8"/>
      <c r="K87" s="8"/>
      <c r="L87" s="8"/>
      <c r="M87" s="8"/>
      <c r="N87" s="8"/>
      <c r="O87" s="8"/>
      <c r="P87" s="8"/>
      <c r="Q87" s="8"/>
      <c r="R87" s="8"/>
      <c r="S87" s="8"/>
      <c r="T87" s="8"/>
      <c r="U87" s="8"/>
      <c r="V87" s="8"/>
      <c r="W87" s="8"/>
      <c r="X87" s="8"/>
      <c r="Y87" s="8"/>
      <c r="Z87" s="8"/>
      <c r="AA87" s="8"/>
    </row>
    <row r="88" spans="1:29" ht="15" thickBot="1" x14ac:dyDescent="0.35">
      <c r="A88" s="7"/>
      <c r="E88" s="214" t="s">
        <v>252</v>
      </c>
    </row>
    <row r="89" spans="1:29" ht="15" customHeight="1" thickBot="1" x14ac:dyDescent="0.35">
      <c r="A89" s="747" t="s">
        <v>124</v>
      </c>
      <c r="B89" s="291" t="s">
        <v>105</v>
      </c>
      <c r="C89" s="158">
        <f>C$4</f>
        <v>44197</v>
      </c>
      <c r="D89" s="158">
        <f t="shared" ref="D89:AA89" si="24">D$4</f>
        <v>44228</v>
      </c>
      <c r="E89" s="158">
        <f t="shared" si="24"/>
        <v>44256</v>
      </c>
      <c r="F89" s="158">
        <f t="shared" si="24"/>
        <v>44287</v>
      </c>
      <c r="G89" s="158">
        <f t="shared" si="24"/>
        <v>44317</v>
      </c>
      <c r="H89" s="158">
        <f t="shared" si="24"/>
        <v>44348</v>
      </c>
      <c r="I89" s="158">
        <f t="shared" si="24"/>
        <v>44378</v>
      </c>
      <c r="J89" s="158">
        <f t="shared" si="24"/>
        <v>44409</v>
      </c>
      <c r="K89" s="158">
        <f t="shared" si="24"/>
        <v>44440</v>
      </c>
      <c r="L89" s="158">
        <f t="shared" si="24"/>
        <v>44470</v>
      </c>
      <c r="M89" s="158">
        <f t="shared" si="24"/>
        <v>44501</v>
      </c>
      <c r="N89" s="158">
        <f t="shared" si="24"/>
        <v>44531</v>
      </c>
      <c r="O89" s="158">
        <f t="shared" si="24"/>
        <v>44562</v>
      </c>
      <c r="P89" s="158">
        <f t="shared" si="24"/>
        <v>44593</v>
      </c>
      <c r="Q89" s="158">
        <f t="shared" si="24"/>
        <v>44621</v>
      </c>
      <c r="R89" s="158">
        <f t="shared" si="24"/>
        <v>44652</v>
      </c>
      <c r="S89" s="158">
        <f t="shared" si="24"/>
        <v>44682</v>
      </c>
      <c r="T89" s="158">
        <f t="shared" si="24"/>
        <v>44713</v>
      </c>
      <c r="U89" s="158">
        <f t="shared" si="24"/>
        <v>44743</v>
      </c>
      <c r="V89" s="158">
        <f t="shared" si="24"/>
        <v>44774</v>
      </c>
      <c r="W89" s="158">
        <f t="shared" si="24"/>
        <v>44805</v>
      </c>
      <c r="X89" s="158">
        <f t="shared" si="24"/>
        <v>44835</v>
      </c>
      <c r="Y89" s="158">
        <f t="shared" si="24"/>
        <v>44866</v>
      </c>
      <c r="Z89" s="158">
        <f t="shared" si="24"/>
        <v>44896</v>
      </c>
      <c r="AA89" s="158">
        <f t="shared" si="24"/>
        <v>44927</v>
      </c>
    </row>
    <row r="90" spans="1:29" ht="15.75" customHeight="1" x14ac:dyDescent="0.3">
      <c r="A90" s="748"/>
      <c r="B90" s="11" t="s">
        <v>30</v>
      </c>
      <c r="C90" s="337">
        <f>'LI 2M - SGS'!C93</f>
        <v>5.3661E-2</v>
      </c>
      <c r="D90" s="337">
        <f>'LI 2M - SGS'!D93</f>
        <v>5.5252000000000002E-2</v>
      </c>
      <c r="E90" s="337">
        <f>'LI 2M - SGS'!E93</f>
        <v>5.7793999999999998E-2</v>
      </c>
      <c r="F90" s="337">
        <f>'LI 2M - SGS'!F93</f>
        <v>5.8521999999999998E-2</v>
      </c>
      <c r="G90" s="337">
        <f>'LI 2M - SGS'!G93</f>
        <v>6.1238000000000001E-2</v>
      </c>
      <c r="H90" s="337">
        <f>'LI 2M - SGS'!H93</f>
        <v>9.0992000000000003E-2</v>
      </c>
      <c r="I90" s="337">
        <f>'LI 2M - SGS'!I93</f>
        <v>9.0992000000000003E-2</v>
      </c>
      <c r="J90" s="337">
        <f>'LI 2M - SGS'!J93</f>
        <v>9.0992000000000003E-2</v>
      </c>
      <c r="K90" s="337">
        <f>'LI 2M - SGS'!K93</f>
        <v>9.0992000000000003E-2</v>
      </c>
      <c r="L90" s="337">
        <f>'LI 2M - SGS'!L93</f>
        <v>5.9082999999999997E-2</v>
      </c>
      <c r="M90" s="337">
        <f>'LI 2M - SGS'!M93</f>
        <v>6.0645999999999999E-2</v>
      </c>
      <c r="N90" s="337">
        <f>'LI 2M - SGS'!N93</f>
        <v>5.6723000000000003E-2</v>
      </c>
      <c r="O90" s="337">
        <f>'LI 2M - SGS'!O93</f>
        <v>5.3661E-2</v>
      </c>
      <c r="P90" s="337">
        <f>'LI 2M - SGS'!P93</f>
        <v>5.5252000000000002E-2</v>
      </c>
      <c r="Q90" s="337">
        <f>'LI 2M - SGS'!Q93</f>
        <v>5.7793999999999998E-2</v>
      </c>
      <c r="R90" s="337">
        <f>'LI 2M - SGS'!R93</f>
        <v>5.8521999999999998E-2</v>
      </c>
      <c r="S90" s="337">
        <f>'LI 2M - SGS'!S93</f>
        <v>6.1238000000000001E-2</v>
      </c>
      <c r="T90" s="337">
        <f>'LI 2M - SGS'!T93</f>
        <v>9.0992000000000003E-2</v>
      </c>
      <c r="U90" s="337">
        <f>'LI 2M - SGS'!U93</f>
        <v>9.0992000000000003E-2</v>
      </c>
      <c r="V90" s="337">
        <f>'LI 2M - SGS'!V93</f>
        <v>9.0992000000000003E-2</v>
      </c>
      <c r="W90" s="337">
        <f>'LI 2M - SGS'!W93</f>
        <v>9.0992000000000003E-2</v>
      </c>
      <c r="X90" s="337">
        <f>'LI 2M - SGS'!X93</f>
        <v>5.9082999999999997E-2</v>
      </c>
      <c r="Y90" s="337">
        <f>'LI 2M - SGS'!Y93</f>
        <v>6.0645999999999999E-2</v>
      </c>
      <c r="Z90" s="337">
        <f>'LI 2M - SGS'!Z93</f>
        <v>5.6723000000000003E-2</v>
      </c>
      <c r="AA90" s="337">
        <f>'LI 2M - SGS'!AA93</f>
        <v>5.3661E-2</v>
      </c>
      <c r="AC90" s="216" t="s">
        <v>195</v>
      </c>
    </row>
    <row r="91" spans="1:29" x14ac:dyDescent="0.3">
      <c r="A91" s="748"/>
      <c r="B91" s="11" t="s">
        <v>31</v>
      </c>
      <c r="C91" s="337">
        <f>'LI 3M - LGS'!C101</f>
        <v>3.2899999999999999E-2</v>
      </c>
      <c r="D91" s="337">
        <f>'LI 3M - LGS'!D101</f>
        <v>3.3628999999999999E-2</v>
      </c>
      <c r="E91" s="337">
        <f>'LI 3M - LGS'!E101</f>
        <v>3.4622E-2</v>
      </c>
      <c r="F91" s="337">
        <f>'LI 3M - LGS'!F101</f>
        <v>3.3774999999999999E-2</v>
      </c>
      <c r="G91" s="337">
        <f>'LI 3M - LGS'!G101</f>
        <v>3.6714999999999998E-2</v>
      </c>
      <c r="H91" s="337">
        <f>'LI 3M - LGS'!H101</f>
        <v>6.8380999999999997E-2</v>
      </c>
      <c r="I91" s="337">
        <f>'LI 3M - LGS'!I101</f>
        <v>6.6040000000000001E-2</v>
      </c>
      <c r="J91" s="337">
        <f>'LI 3M - LGS'!J101</f>
        <v>6.8090999999999999E-2</v>
      </c>
      <c r="K91" s="337">
        <f>'LI 3M - LGS'!K101</f>
        <v>6.6092999999999999E-2</v>
      </c>
      <c r="L91" s="337">
        <f>'LI 3M - LGS'!L101</f>
        <v>3.5712000000000001E-2</v>
      </c>
      <c r="M91" s="337">
        <f>'LI 3M - LGS'!M101</f>
        <v>3.6135E-2</v>
      </c>
      <c r="N91" s="337">
        <f>'LI 3M - LGS'!N101</f>
        <v>3.3574E-2</v>
      </c>
      <c r="O91" s="337">
        <f>'LI 3M - LGS'!O101</f>
        <v>3.2899999999999999E-2</v>
      </c>
      <c r="P91" s="337">
        <f>'LI 3M - LGS'!P101</f>
        <v>3.3628999999999999E-2</v>
      </c>
      <c r="Q91" s="337">
        <f>'LI 3M - LGS'!Q101</f>
        <v>3.4622E-2</v>
      </c>
      <c r="R91" s="337">
        <f>'LI 3M - LGS'!R101</f>
        <v>3.3774999999999999E-2</v>
      </c>
      <c r="S91" s="337">
        <f>'LI 3M - LGS'!S101</f>
        <v>3.6714999999999998E-2</v>
      </c>
      <c r="T91" s="337">
        <f>'LI 3M - LGS'!T101</f>
        <v>6.8380999999999997E-2</v>
      </c>
      <c r="U91" s="337">
        <f>'LI 3M - LGS'!U101</f>
        <v>6.6040000000000001E-2</v>
      </c>
      <c r="V91" s="337">
        <f>'LI 3M - LGS'!V101</f>
        <v>6.8090999999999999E-2</v>
      </c>
      <c r="W91" s="337">
        <f>'LI 3M - LGS'!W101</f>
        <v>6.6092999999999999E-2</v>
      </c>
      <c r="X91" s="337">
        <f>'LI 3M - LGS'!X101</f>
        <v>3.5712000000000001E-2</v>
      </c>
      <c r="Y91" s="337">
        <f>'LI 3M - LGS'!Y101</f>
        <v>3.6135E-2</v>
      </c>
      <c r="Z91" s="337">
        <f>'LI 3M - LGS'!Z101</f>
        <v>3.3574E-2</v>
      </c>
      <c r="AA91" s="337">
        <f>'LI 3M - LGS'!AA101</f>
        <v>3.2899999999999999E-2</v>
      </c>
      <c r="AC91" s="216" t="s">
        <v>209</v>
      </c>
    </row>
    <row r="92" spans="1:29" x14ac:dyDescent="0.3">
      <c r="A92" s="748"/>
      <c r="B92" s="11" t="s">
        <v>32</v>
      </c>
      <c r="C92" s="337">
        <f>'LI 4M - SPS'!C101</f>
        <v>3.2612000000000002E-2</v>
      </c>
      <c r="D92" s="337">
        <f>'LI 4M - SPS'!D101</f>
        <v>3.3308999999999998E-2</v>
      </c>
      <c r="E92" s="337">
        <f>'LI 4M - SPS'!E101</f>
        <v>3.3845E-2</v>
      </c>
      <c r="F92" s="337">
        <f>'LI 4M - SPS'!F101</f>
        <v>3.4296E-2</v>
      </c>
      <c r="G92" s="337">
        <f>'LI 4M - SPS'!G101</f>
        <v>3.6755000000000003E-2</v>
      </c>
      <c r="H92" s="337">
        <f>'LI 4M - SPS'!H101</f>
        <v>6.7155999999999993E-2</v>
      </c>
      <c r="I92" s="337">
        <f>'LI 4M - SPS'!I101</f>
        <v>6.5257999999999997E-2</v>
      </c>
      <c r="J92" s="337">
        <f>'LI 4M - SPS'!J101</f>
        <v>6.6148999999999999E-2</v>
      </c>
      <c r="K92" s="337">
        <f>'LI 4M - SPS'!K101</f>
        <v>6.4668000000000003E-2</v>
      </c>
      <c r="L92" s="337">
        <f>'LI 4M - SPS'!L101</f>
        <v>3.5714999999999997E-2</v>
      </c>
      <c r="M92" s="337">
        <f>'LI 4M - SPS'!M101</f>
        <v>3.5963000000000002E-2</v>
      </c>
      <c r="N92" s="337">
        <f>'LI 4M - SPS'!N101</f>
        <v>3.1724000000000002E-2</v>
      </c>
      <c r="O92" s="337">
        <f>'LI 4M - SPS'!O101</f>
        <v>3.2612000000000002E-2</v>
      </c>
      <c r="P92" s="337">
        <f>'LI 4M - SPS'!P101</f>
        <v>3.3308999999999998E-2</v>
      </c>
      <c r="Q92" s="337">
        <f>'LI 4M - SPS'!Q101</f>
        <v>3.3845E-2</v>
      </c>
      <c r="R92" s="337">
        <f>'LI 4M - SPS'!R101</f>
        <v>3.4296E-2</v>
      </c>
      <c r="S92" s="337">
        <f>'LI 4M - SPS'!S101</f>
        <v>3.6755000000000003E-2</v>
      </c>
      <c r="T92" s="337">
        <f>'LI 4M - SPS'!T101</f>
        <v>6.7155999999999993E-2</v>
      </c>
      <c r="U92" s="337">
        <f>'LI 4M - SPS'!U101</f>
        <v>6.5257999999999997E-2</v>
      </c>
      <c r="V92" s="337">
        <f>'LI 4M - SPS'!V101</f>
        <v>6.6148999999999999E-2</v>
      </c>
      <c r="W92" s="337">
        <f>'LI 4M - SPS'!W101</f>
        <v>6.4668000000000003E-2</v>
      </c>
      <c r="X92" s="337">
        <f>'LI 4M - SPS'!X101</f>
        <v>3.5714999999999997E-2</v>
      </c>
      <c r="Y92" s="337">
        <f>'LI 4M - SPS'!Y101</f>
        <v>3.5963000000000002E-2</v>
      </c>
      <c r="Z92" s="337">
        <f>'LI 4M - SPS'!Z101</f>
        <v>3.1724000000000002E-2</v>
      </c>
      <c r="AA92" s="337">
        <f>'LI 4M - SPS'!AA101</f>
        <v>3.2612000000000002E-2</v>
      </c>
    </row>
    <row r="93" spans="1:29" ht="15" thickBot="1" x14ac:dyDescent="0.35">
      <c r="A93" s="749"/>
      <c r="B93" s="15" t="s">
        <v>33</v>
      </c>
      <c r="C93" s="336">
        <f>'LI 11M - LPS'!C101</f>
        <v>2.6759000000000002E-2</v>
      </c>
      <c r="D93" s="336">
        <f>'LI 11M - LPS'!D101</f>
        <v>2.7252999999999999E-2</v>
      </c>
      <c r="E93" s="336">
        <f>'LI 11M - LPS'!E101</f>
        <v>2.7386000000000001E-2</v>
      </c>
      <c r="F93" s="336">
        <f>'LI 11M - LPS'!F101</f>
        <v>2.7399E-2</v>
      </c>
      <c r="G93" s="336">
        <f>'LI 11M - LPS'!G101</f>
        <v>3.1260000000000003E-2</v>
      </c>
      <c r="H93" s="336">
        <f>'LI 11M - LPS'!H101</f>
        <v>5.3324000000000003E-2</v>
      </c>
      <c r="I93" s="336">
        <f>'LI 11M - LPS'!I101</f>
        <v>5.024E-2</v>
      </c>
      <c r="J93" s="336">
        <f>'LI 11M - LPS'!J101</f>
        <v>4.9953999999999998E-2</v>
      </c>
      <c r="K93" s="336">
        <f>'LI 11M - LPS'!K101</f>
        <v>5.0927E-2</v>
      </c>
      <c r="L93" s="336">
        <f>'LI 11M - LPS'!L101</f>
        <v>3.2402E-2</v>
      </c>
      <c r="M93" s="336">
        <f>'LI 11M - LPS'!M101</f>
        <v>3.0643E-2</v>
      </c>
      <c r="N93" s="336">
        <f>'LI 11M - LPS'!N101</f>
        <v>2.8851999999999999E-2</v>
      </c>
      <c r="O93" s="336">
        <f>'LI 11M - LPS'!O101</f>
        <v>2.6759000000000002E-2</v>
      </c>
      <c r="P93" s="336">
        <f>'LI 11M - LPS'!P101</f>
        <v>2.7252999999999999E-2</v>
      </c>
      <c r="Q93" s="336">
        <f>'LI 11M - LPS'!Q101</f>
        <v>2.7386000000000001E-2</v>
      </c>
      <c r="R93" s="336">
        <f>'LI 11M - LPS'!R101</f>
        <v>2.7399E-2</v>
      </c>
      <c r="S93" s="336">
        <f>'LI 11M - LPS'!S101</f>
        <v>3.1260000000000003E-2</v>
      </c>
      <c r="T93" s="336">
        <f>'LI 11M - LPS'!T101</f>
        <v>5.3324000000000003E-2</v>
      </c>
      <c r="U93" s="336">
        <f>'LI 11M - LPS'!U101</f>
        <v>5.024E-2</v>
      </c>
      <c r="V93" s="336">
        <f>'LI 11M - LPS'!V101</f>
        <v>4.9953999999999998E-2</v>
      </c>
      <c r="W93" s="336">
        <f>'LI 11M - LPS'!W101</f>
        <v>5.0927E-2</v>
      </c>
      <c r="X93" s="336">
        <f>'LI 11M - LPS'!X101</f>
        <v>3.2402E-2</v>
      </c>
      <c r="Y93" s="336">
        <f>'LI 11M - LPS'!Y101</f>
        <v>3.0643E-2</v>
      </c>
      <c r="Z93" s="336">
        <f>'LI 11M - LPS'!Z101</f>
        <v>2.8851999999999999E-2</v>
      </c>
      <c r="AA93" s="336">
        <f>'LI 11M - LPS'!AA101</f>
        <v>2.6759000000000002E-2</v>
      </c>
    </row>
    <row r="108" spans="4:10" x14ac:dyDescent="0.3">
      <c r="J108" s="5"/>
    </row>
    <row r="109" spans="4:10" x14ac:dyDescent="0.3">
      <c r="D109" s="6"/>
    </row>
  </sheetData>
  <mergeCells count="6">
    <mergeCell ref="A89:A93"/>
    <mergeCell ref="A58:A73"/>
    <mergeCell ref="A4:A19"/>
    <mergeCell ref="A22:A37"/>
    <mergeCell ref="A40:A55"/>
    <mergeCell ref="A76:A8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workbookViewId="0">
      <selection activeCell="E30" sqref="E30"/>
    </sheetView>
  </sheetViews>
  <sheetFormatPr defaultRowHeight="14.4" x14ac:dyDescent="0.3"/>
  <cols>
    <col min="1" max="1" width="22" customWidth="1"/>
    <col min="2" max="2" width="6.44140625" customWidth="1"/>
    <col min="3" max="3" width="15.5546875" customWidth="1"/>
    <col min="18" max="18" width="11.6640625" customWidth="1"/>
  </cols>
  <sheetData>
    <row r="1" spans="1:30" x14ac:dyDescent="0.3">
      <c r="A1" s="1" t="s">
        <v>226</v>
      </c>
    </row>
    <row r="3" spans="1:30" x14ac:dyDescent="0.3">
      <c r="A3" s="408" t="s">
        <v>250</v>
      </c>
      <c r="R3" t="s">
        <v>267</v>
      </c>
    </row>
    <row r="4" spans="1:30" x14ac:dyDescent="0.3">
      <c r="D4" s="376">
        <v>44217</v>
      </c>
      <c r="E4" s="376">
        <v>44248</v>
      </c>
      <c r="F4" s="376">
        <v>44276</v>
      </c>
      <c r="G4" s="376">
        <v>44307</v>
      </c>
      <c r="H4" s="376">
        <v>44337</v>
      </c>
      <c r="I4" s="376">
        <v>44368</v>
      </c>
      <c r="J4" s="376">
        <v>44398</v>
      </c>
      <c r="K4" s="376">
        <v>44429</v>
      </c>
      <c r="L4" s="376">
        <v>44460</v>
      </c>
      <c r="M4" s="376">
        <v>44490</v>
      </c>
      <c r="N4" s="376">
        <v>44521</v>
      </c>
      <c r="O4" s="376">
        <v>44551</v>
      </c>
      <c r="S4" s="376">
        <v>44217</v>
      </c>
      <c r="T4" s="376">
        <v>44248</v>
      </c>
      <c r="U4" s="376">
        <v>44276</v>
      </c>
      <c r="V4" s="376">
        <v>44307</v>
      </c>
      <c r="W4" s="376">
        <v>44337</v>
      </c>
      <c r="X4" s="376">
        <v>44368</v>
      </c>
      <c r="Y4" s="376">
        <v>44398</v>
      </c>
      <c r="Z4" s="376">
        <v>44429</v>
      </c>
      <c r="AA4" s="376">
        <v>44460</v>
      </c>
      <c r="AB4" s="376">
        <v>44490</v>
      </c>
      <c r="AC4" s="376">
        <v>44521</v>
      </c>
      <c r="AD4" s="376">
        <v>44551</v>
      </c>
    </row>
    <row r="5" spans="1:30" x14ac:dyDescent="0.3">
      <c r="A5" t="s">
        <v>248</v>
      </c>
      <c r="B5" t="s">
        <v>34</v>
      </c>
      <c r="C5" t="s">
        <v>249</v>
      </c>
      <c r="D5" t="b">
        <f>'YTD PROGRAM SUMMARY'!C11='YTD PROGRAM SUMMARY'!C12</f>
        <v>1</v>
      </c>
      <c r="E5" t="b">
        <f>'YTD PROGRAM SUMMARY'!D11='YTD PROGRAM SUMMARY'!D12</f>
        <v>1</v>
      </c>
      <c r="F5" t="b">
        <f>'YTD PROGRAM SUMMARY'!E11='YTD PROGRAM SUMMARY'!E12</f>
        <v>1</v>
      </c>
      <c r="G5" t="b">
        <f>'YTD PROGRAM SUMMARY'!F11='YTD PROGRAM SUMMARY'!F12</f>
        <v>1</v>
      </c>
      <c r="H5" t="b">
        <f>'YTD PROGRAM SUMMARY'!G11='YTD PROGRAM SUMMARY'!G12</f>
        <v>1</v>
      </c>
      <c r="I5" t="b">
        <f>'YTD PROGRAM SUMMARY'!H11='YTD PROGRAM SUMMARY'!H12</f>
        <v>1</v>
      </c>
      <c r="J5" t="b">
        <f>'YTD PROGRAM SUMMARY'!I11='YTD PROGRAM SUMMARY'!I12</f>
        <v>1</v>
      </c>
      <c r="K5" t="b">
        <f>'YTD PROGRAM SUMMARY'!J11='YTD PROGRAM SUMMARY'!J12</f>
        <v>1</v>
      </c>
      <c r="L5" t="b">
        <f>'YTD PROGRAM SUMMARY'!K11='YTD PROGRAM SUMMARY'!K12</f>
        <v>1</v>
      </c>
      <c r="M5" t="b">
        <f>'YTD PROGRAM SUMMARY'!L11='YTD PROGRAM SUMMARY'!L12</f>
        <v>1</v>
      </c>
      <c r="N5" t="b">
        <f>'YTD PROGRAM SUMMARY'!M11='YTD PROGRAM SUMMARY'!M12</f>
        <v>1</v>
      </c>
      <c r="O5" t="b">
        <f>'YTD PROGRAM SUMMARY'!N11='YTD PROGRAM SUMMARY'!N12</f>
        <v>0</v>
      </c>
      <c r="R5" t="s">
        <v>268</v>
      </c>
      <c r="S5" s="413" t="str">
        <f>IF('YTD PROGRAM SUMMARY'!AC54=0,"NO INPUTS","OK")</f>
        <v>NO INPUTS</v>
      </c>
      <c r="T5" s="413" t="str">
        <f>IF('YTD PROGRAM SUMMARY'!AD54=0,"NO INPUTS","OK")</f>
        <v>OK</v>
      </c>
      <c r="U5" s="413" t="str">
        <f>IF('YTD PROGRAM SUMMARY'!AE54=0,"NO INPUTS","OK")</f>
        <v>OK</v>
      </c>
      <c r="V5" s="413" t="str">
        <f>IF('YTD PROGRAM SUMMARY'!AF54=0,"NO INPUTS","OK")</f>
        <v>OK</v>
      </c>
      <c r="W5" s="413" t="str">
        <f>IF('YTD PROGRAM SUMMARY'!AG54=0,"NO INPUTS","OK")</f>
        <v>OK</v>
      </c>
      <c r="X5" s="413" t="str">
        <f>IF('YTD PROGRAM SUMMARY'!AH54=0,"NO INPUTS","OK")</f>
        <v>OK</v>
      </c>
      <c r="Y5" s="413" t="str">
        <f>IF('YTD PROGRAM SUMMARY'!AI54=0,"NO INPUTS","OK")</f>
        <v>OK</v>
      </c>
      <c r="Z5" s="413" t="str">
        <f>IF('YTD PROGRAM SUMMARY'!AJ54=0,"NO INPUTS","OK")</f>
        <v>OK</v>
      </c>
      <c r="AA5" t="str">
        <f>IF('YTD PROGRAM SUMMARY'!AK54=0,"NO INPUTS","OK")</f>
        <v>NO INPUTS</v>
      </c>
      <c r="AB5" t="str">
        <f>IF('YTD PROGRAM SUMMARY'!AL54=0,"NO INPUTS","OK")</f>
        <v>NO INPUTS</v>
      </c>
      <c r="AC5" t="str">
        <f>IF('YTD PROGRAM SUMMARY'!AM54=0,"NO INPUTS","OK")</f>
        <v>NO INPUTS</v>
      </c>
      <c r="AD5" t="str">
        <f>IF('YTD PROGRAM SUMMARY'!AN54=0,"NO INPUTS","OK")</f>
        <v>NO INPUTS</v>
      </c>
    </row>
    <row r="8" spans="1:30" x14ac:dyDescent="0.3">
      <c r="A8" s="408" t="s">
        <v>251</v>
      </c>
    </row>
    <row r="9" spans="1:30" x14ac:dyDescent="0.3">
      <c r="A9" t="s">
        <v>227</v>
      </c>
      <c r="B9" t="s">
        <v>29</v>
      </c>
      <c r="C9" t="s">
        <v>228</v>
      </c>
      <c r="D9" t="b">
        <f>'RES kWh ENTRY'!O197='RES kWh ENTRY'!P198</f>
        <v>1</v>
      </c>
    </row>
    <row r="10" spans="1:30" x14ac:dyDescent="0.3">
      <c r="B10" t="s">
        <v>29</v>
      </c>
      <c r="C10" t="s">
        <v>229</v>
      </c>
      <c r="D10" t="b">
        <f>'RES kWh ENTRY'!O211='RES kWh ENTRY'!P211</f>
        <v>1</v>
      </c>
    </row>
    <row r="11" spans="1:30" x14ac:dyDescent="0.3">
      <c r="B11" t="s">
        <v>29</v>
      </c>
      <c r="C11" t="s">
        <v>230</v>
      </c>
      <c r="D11" t="b">
        <f>'RES kWh ENTRY'!O212='RES kWh ENTRY'!P212</f>
        <v>1</v>
      </c>
    </row>
    <row r="12" spans="1:30" x14ac:dyDescent="0.3">
      <c r="A12" t="s">
        <v>231</v>
      </c>
      <c r="B12" t="s">
        <v>30</v>
      </c>
      <c r="C12" t="s">
        <v>228</v>
      </c>
      <c r="D12" t="b">
        <f>'BIZ kWh ENTRY'!O177='BIZ kWh ENTRY'!P177</f>
        <v>1</v>
      </c>
    </row>
    <row r="13" spans="1:30" x14ac:dyDescent="0.3">
      <c r="B13" t="s">
        <v>30</v>
      </c>
      <c r="C13" t="s">
        <v>229</v>
      </c>
      <c r="D13" t="b">
        <f>'BIZ kWh ENTRY'!O193='BIZ kWh ENTRY'!P193</f>
        <v>1</v>
      </c>
    </row>
    <row r="14" spans="1:30" x14ac:dyDescent="0.3">
      <c r="B14" t="s">
        <v>30</v>
      </c>
      <c r="C14" t="s">
        <v>232</v>
      </c>
      <c r="D14" t="b">
        <f>'BIZ kWh ENTRY'!O113='BIZ kWh ENTRY'!P113</f>
        <v>1</v>
      </c>
    </row>
    <row r="15" spans="1:30" x14ac:dyDescent="0.3">
      <c r="B15" t="s">
        <v>30</v>
      </c>
      <c r="C15" t="s">
        <v>230</v>
      </c>
      <c r="D15" t="b">
        <f>'BIZ kWh ENTRY'!O194='BIZ kWh ENTRY'!P194</f>
        <v>1</v>
      </c>
    </row>
    <row r="16" spans="1:30" x14ac:dyDescent="0.3">
      <c r="B16" t="s">
        <v>31</v>
      </c>
      <c r="C16" t="s">
        <v>228</v>
      </c>
      <c r="D16" t="b">
        <f>'BIZ kWh ENTRY'!AE177='BIZ kWh ENTRY'!AF177</f>
        <v>1</v>
      </c>
    </row>
    <row r="17" spans="1:5" x14ac:dyDescent="0.3">
      <c r="B17" t="s">
        <v>31</v>
      </c>
      <c r="C17" t="s">
        <v>229</v>
      </c>
      <c r="D17" t="b">
        <f>'BIZ kWh ENTRY'!AE193='BIZ kWh ENTRY'!AF193</f>
        <v>1</v>
      </c>
    </row>
    <row r="18" spans="1:5" x14ac:dyDescent="0.3">
      <c r="B18" t="s">
        <v>31</v>
      </c>
      <c r="C18" t="s">
        <v>232</v>
      </c>
      <c r="D18" t="b">
        <f>'BIZ kWh ENTRY'!AE113='BIZ kWh ENTRY'!AF113</f>
        <v>1</v>
      </c>
    </row>
    <row r="19" spans="1:5" x14ac:dyDescent="0.3">
      <c r="B19" t="s">
        <v>31</v>
      </c>
      <c r="C19" t="s">
        <v>230</v>
      </c>
      <c r="D19" t="b">
        <f>'BIZ kWh ENTRY'!AE194='BIZ kWh ENTRY'!AF194</f>
        <v>1</v>
      </c>
    </row>
    <row r="20" spans="1:5" x14ac:dyDescent="0.3">
      <c r="B20" t="s">
        <v>32</v>
      </c>
      <c r="C20" t="s">
        <v>228</v>
      </c>
      <c r="D20" t="b">
        <f>'BIZ kWh ENTRY'!AU177='BIZ kWh ENTRY'!AV177</f>
        <v>1</v>
      </c>
    </row>
    <row r="21" spans="1:5" x14ac:dyDescent="0.3">
      <c r="B21" t="s">
        <v>32</v>
      </c>
      <c r="C21" t="s">
        <v>229</v>
      </c>
      <c r="D21" t="b">
        <f>'BIZ kWh ENTRY'!AU193='BIZ kWh ENTRY'!AV193</f>
        <v>1</v>
      </c>
    </row>
    <row r="22" spans="1:5" x14ac:dyDescent="0.3">
      <c r="B22" t="s">
        <v>32</v>
      </c>
      <c r="C22" t="s">
        <v>232</v>
      </c>
      <c r="D22" t="b">
        <f>'BIZ kWh ENTRY'!AU113='BIZ kWh ENTRY'!AV113</f>
        <v>1</v>
      </c>
    </row>
    <row r="23" spans="1:5" x14ac:dyDescent="0.3">
      <c r="B23" t="s">
        <v>32</v>
      </c>
      <c r="C23" t="s">
        <v>230</v>
      </c>
      <c r="D23" t="b">
        <f>'BIZ kWh ENTRY'!AU194='BIZ kWh ENTRY'!AV194</f>
        <v>1</v>
      </c>
    </row>
    <row r="24" spans="1:5" x14ac:dyDescent="0.3">
      <c r="B24" t="s">
        <v>33</v>
      </c>
      <c r="C24" t="s">
        <v>228</v>
      </c>
      <c r="D24" t="b">
        <f>'BIZ kWh ENTRY'!BK177='BIZ kWh ENTRY'!BL177</f>
        <v>1</v>
      </c>
    </row>
    <row r="25" spans="1:5" x14ac:dyDescent="0.3">
      <c r="B25" t="s">
        <v>33</v>
      </c>
      <c r="C25" t="s">
        <v>229</v>
      </c>
      <c r="D25" t="b">
        <f>'BIZ kWh ENTRY'!BK193='BIZ kWh ENTRY'!BL193</f>
        <v>1</v>
      </c>
    </row>
    <row r="26" spans="1:5" x14ac:dyDescent="0.3">
      <c r="B26" t="s">
        <v>33</v>
      </c>
      <c r="C26" t="s">
        <v>232</v>
      </c>
      <c r="D26" t="b">
        <f>'BIZ kWh ENTRY'!BK113='BIZ kWh ENTRY'!BL113</f>
        <v>0</v>
      </c>
    </row>
    <row r="27" spans="1:5" x14ac:dyDescent="0.3">
      <c r="B27" t="s">
        <v>33</v>
      </c>
      <c r="C27" t="s">
        <v>230</v>
      </c>
      <c r="D27" t="b">
        <f>'BIZ kWh ENTRY'!BK194='BIZ kWh ENTRY'!BL194</f>
        <v>0</v>
      </c>
    </row>
    <row r="28" spans="1:5" x14ac:dyDescent="0.3">
      <c r="A28" t="s">
        <v>233</v>
      </c>
      <c r="C28" t="s">
        <v>228</v>
      </c>
      <c r="D28" t="b">
        <f>'BIZ SUM'!O177='BIZ SUM'!P177</f>
        <v>1</v>
      </c>
      <c r="E28" t="e">
        <f>'BIZ SUM'!O177='BIZ SUM'!#REF!</f>
        <v>#REF!</v>
      </c>
    </row>
    <row r="29" spans="1:5" x14ac:dyDescent="0.3">
      <c r="C29" t="s">
        <v>229</v>
      </c>
      <c r="D29" t="b">
        <f>'BIZ SUM'!O193='BIZ SUM'!P193</f>
        <v>1</v>
      </c>
      <c r="E29" t="e">
        <f>'BIZ SUM'!O193='BIZ SUM'!#REF!</f>
        <v>#REF!</v>
      </c>
    </row>
    <row r="30" spans="1:5" x14ac:dyDescent="0.3">
      <c r="C30" t="s">
        <v>232</v>
      </c>
      <c r="D30" t="b">
        <f>'BIZ SUM'!O113='BIZ SUM'!P113</f>
        <v>1</v>
      </c>
      <c r="E30" t="b">
        <f>'BIZ SUM'!O113='BIZ SUM'!P113</f>
        <v>1</v>
      </c>
    </row>
    <row r="31" spans="1:5" x14ac:dyDescent="0.3">
      <c r="C31" t="s">
        <v>230</v>
      </c>
      <c r="D31" t="b">
        <f>'BIZ SUM'!O194='BIZ SUM'!P194</f>
        <v>1</v>
      </c>
      <c r="E31" t="e">
        <f>'BIZ SUM'!O194='BIZ SUM'!#REF!</f>
        <v>#REF!</v>
      </c>
    </row>
    <row r="32" spans="1:5" x14ac:dyDescent="0.3">
      <c r="A32" t="s">
        <v>234</v>
      </c>
      <c r="C32" t="s">
        <v>245</v>
      </c>
      <c r="D32" t="b">
        <f>' 1M - RES'!O31=' 1M - RES'!O32</f>
        <v>1</v>
      </c>
    </row>
    <row r="33" spans="1:4" x14ac:dyDescent="0.3">
      <c r="A33" t="s">
        <v>238</v>
      </c>
      <c r="C33" t="s">
        <v>245</v>
      </c>
      <c r="D33" t="b">
        <f>'2M - SGS'!O37='2M - SGS'!O38</f>
        <v>0</v>
      </c>
    </row>
    <row r="34" spans="1:4" x14ac:dyDescent="0.3">
      <c r="A34" t="s">
        <v>237</v>
      </c>
      <c r="C34" t="s">
        <v>245</v>
      </c>
      <c r="D34" t="b">
        <f>'3M - LGS'!O37='3M - LGS'!O38</f>
        <v>1</v>
      </c>
    </row>
    <row r="35" spans="1:4" x14ac:dyDescent="0.3">
      <c r="A35" t="s">
        <v>236</v>
      </c>
      <c r="C35" t="s">
        <v>245</v>
      </c>
      <c r="D35" t="b">
        <f>'4M - SPS'!O37='4M - SPS'!O38</f>
        <v>1</v>
      </c>
    </row>
    <row r="36" spans="1:4" x14ac:dyDescent="0.3">
      <c r="A36" t="s">
        <v>235</v>
      </c>
      <c r="C36" t="s">
        <v>245</v>
      </c>
      <c r="D36" t="b">
        <f>'11M - LPS'!O37='11M - LPS'!O38</f>
        <v>1</v>
      </c>
    </row>
    <row r="37" spans="1:4" x14ac:dyDescent="0.3">
      <c r="A37" t="s">
        <v>239</v>
      </c>
      <c r="C37" t="s">
        <v>245</v>
      </c>
      <c r="D37" t="b">
        <f>' LI 1M - RES'!O31=' LI 1M - RES'!O32</f>
        <v>0</v>
      </c>
    </row>
    <row r="38" spans="1:4" x14ac:dyDescent="0.3">
      <c r="A38" t="s">
        <v>240</v>
      </c>
      <c r="C38" t="s">
        <v>245</v>
      </c>
      <c r="D38" t="b">
        <f>'LI 2M - SGS'!O37='LI 2M - SGS'!O38</f>
        <v>1</v>
      </c>
    </row>
    <row r="39" spans="1:4" x14ac:dyDescent="0.3">
      <c r="A39" t="s">
        <v>241</v>
      </c>
      <c r="C39" t="s">
        <v>245</v>
      </c>
      <c r="D39" t="b">
        <f>'LI 3M - LGS'!O37='LI 3M - LGS'!O38</f>
        <v>1</v>
      </c>
    </row>
    <row r="40" spans="1:4" x14ac:dyDescent="0.3">
      <c r="A40" t="s">
        <v>242</v>
      </c>
      <c r="C40" t="s">
        <v>245</v>
      </c>
      <c r="D40" t="b">
        <f>'LI 4M - SPS'!O37='LI 4M - SPS'!O38</f>
        <v>1</v>
      </c>
    </row>
    <row r="41" spans="1:4" x14ac:dyDescent="0.3">
      <c r="A41" t="s">
        <v>243</v>
      </c>
      <c r="C41" t="s">
        <v>245</v>
      </c>
      <c r="D41" t="b">
        <f>'LI 11M - LPS'!O37='LI 11M - LPS'!O38</f>
        <v>1</v>
      </c>
    </row>
    <row r="42" spans="1:4" x14ac:dyDescent="0.3">
      <c r="A42" t="s">
        <v>244</v>
      </c>
      <c r="B42" t="s">
        <v>30</v>
      </c>
      <c r="C42" t="s">
        <v>245</v>
      </c>
      <c r="D42" s="197" t="b">
        <f>'Biz DRENE'!N20='Biz DRENE'!P20</f>
        <v>1</v>
      </c>
    </row>
    <row r="43" spans="1:4" x14ac:dyDescent="0.3">
      <c r="B43" t="s">
        <v>31</v>
      </c>
      <c r="C43" t="s">
        <v>245</v>
      </c>
      <c r="D43" s="197" t="b">
        <f>'Biz DRENE'!N38='Biz DRENE'!P38</f>
        <v>1</v>
      </c>
    </row>
    <row r="44" spans="1:4" x14ac:dyDescent="0.3">
      <c r="B44" t="s">
        <v>32</v>
      </c>
      <c r="C44" t="s">
        <v>245</v>
      </c>
      <c r="D44" s="197" t="b">
        <f>'Biz DRENE'!N56='Biz DRENE'!P56</f>
        <v>1</v>
      </c>
    </row>
    <row r="45" spans="1:4" x14ac:dyDescent="0.3">
      <c r="B45" t="s">
        <v>33</v>
      </c>
      <c r="C45" t="s">
        <v>245</v>
      </c>
      <c r="D45" s="197" t="b">
        <f>'Biz DRENE'!N74='Biz DRENE'!P74</f>
        <v>1</v>
      </c>
    </row>
  </sheetData>
  <conditionalFormatting sqref="D9:D45 E28:E31">
    <cfRule type="cellIs" dxfId="5" priority="2" operator="equal">
      <formula>FALSE</formula>
    </cfRule>
  </conditionalFormatting>
  <conditionalFormatting sqref="D5:O5">
    <cfRule type="cellIs" dxfId="4" priority="1" operator="equal">
      <formula>FALSE</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0"/>
  <sheetViews>
    <sheetView workbookViewId="0">
      <selection activeCell="V20" sqref="V20"/>
    </sheetView>
  </sheetViews>
  <sheetFormatPr defaultRowHeight="14.4" x14ac:dyDescent="0.3"/>
  <cols>
    <col min="2" max="2" width="33.109375" bestFit="1" customWidth="1"/>
    <col min="5" max="5" width="5.88671875" bestFit="1" customWidth="1"/>
    <col min="6" max="6" width="23" bestFit="1" customWidth="1"/>
  </cols>
  <sheetData>
    <row r="3" spans="2:6" x14ac:dyDescent="0.3">
      <c r="B3" t="s">
        <v>76</v>
      </c>
      <c r="E3" t="s">
        <v>17</v>
      </c>
      <c r="F3" t="s">
        <v>77</v>
      </c>
    </row>
    <row r="4" spans="2:6" x14ac:dyDescent="0.3">
      <c r="E4" t="s">
        <v>78</v>
      </c>
      <c r="F4" t="s">
        <v>103</v>
      </c>
    </row>
    <row r="5" spans="2:6" x14ac:dyDescent="0.3">
      <c r="E5" t="s">
        <v>79</v>
      </c>
      <c r="F5" t="s">
        <v>80</v>
      </c>
    </row>
    <row r="6" spans="2:6" x14ac:dyDescent="0.3">
      <c r="E6" t="s">
        <v>81</v>
      </c>
      <c r="F6" t="s">
        <v>82</v>
      </c>
    </row>
    <row r="8" spans="2:6" x14ac:dyDescent="0.3">
      <c r="B8" t="s">
        <v>83</v>
      </c>
      <c r="E8" t="s">
        <v>84</v>
      </c>
    </row>
    <row r="9" spans="2:6" x14ac:dyDescent="0.3">
      <c r="E9" t="s">
        <v>85</v>
      </c>
      <c r="F9" t="s">
        <v>86</v>
      </c>
    </row>
    <row r="10" spans="2:6" x14ac:dyDescent="0.3">
      <c r="E10" t="s">
        <v>87</v>
      </c>
      <c r="F10" t="s">
        <v>104</v>
      </c>
    </row>
    <row r="11" spans="2:6" x14ac:dyDescent="0.3">
      <c r="E11" t="s">
        <v>88</v>
      </c>
      <c r="F11" t="s">
        <v>89</v>
      </c>
    </row>
    <row r="12" spans="2:6" x14ac:dyDescent="0.3">
      <c r="E12" t="s">
        <v>90</v>
      </c>
      <c r="F12" t="s">
        <v>91</v>
      </c>
    </row>
    <row r="13" spans="2:6" x14ac:dyDescent="0.3">
      <c r="E13" t="s">
        <v>92</v>
      </c>
      <c r="F13" t="s">
        <v>93</v>
      </c>
    </row>
    <row r="15" spans="2:6" x14ac:dyDescent="0.3">
      <c r="B15" t="s">
        <v>94</v>
      </c>
      <c r="E15" t="s">
        <v>95</v>
      </c>
      <c r="F15" t="s">
        <v>96</v>
      </c>
    </row>
    <row r="16" spans="2:6" x14ac:dyDescent="0.3">
      <c r="E16" t="s">
        <v>97</v>
      </c>
      <c r="F16" t="s">
        <v>98</v>
      </c>
    </row>
    <row r="18" spans="2:6" x14ac:dyDescent="0.3">
      <c r="B18" t="s">
        <v>99</v>
      </c>
      <c r="E18" t="s">
        <v>100</v>
      </c>
      <c r="F18" t="s">
        <v>102</v>
      </c>
    </row>
    <row r="19" spans="2:6" x14ac:dyDescent="0.3">
      <c r="E19" t="s">
        <v>79</v>
      </c>
      <c r="F19" t="s">
        <v>80</v>
      </c>
    </row>
    <row r="20" spans="2:6" x14ac:dyDescent="0.3">
      <c r="E20" t="s">
        <v>81</v>
      </c>
      <c r="F20" t="s">
        <v>82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W109"/>
  <sheetViews>
    <sheetView tabSelected="1" topLeftCell="K77" zoomScaleNormal="100" workbookViewId="0">
      <selection activeCell="Q118" sqref="Q117:Q118"/>
    </sheetView>
  </sheetViews>
  <sheetFormatPr defaultRowHeight="14.4" x14ac:dyDescent="0.3"/>
  <cols>
    <col min="1" max="1" width="13.109375" customWidth="1"/>
    <col min="2" max="2" width="19.109375" bestFit="1" customWidth="1"/>
    <col min="3" max="7" width="13.44140625" customWidth="1"/>
    <col min="8" max="9" width="14.44140625" customWidth="1"/>
    <col min="10" max="11" width="15.109375" customWidth="1"/>
    <col min="12" max="13" width="14.44140625" customWidth="1"/>
    <col min="14" max="14" width="14.5546875" customWidth="1"/>
    <col min="15" max="27" width="14.77734375" customWidth="1"/>
    <col min="28" max="28" width="15.6640625" bestFit="1" customWidth="1"/>
    <col min="29" max="46" width="12.109375" customWidth="1"/>
    <col min="49" max="49" width="11" bestFit="1" customWidth="1"/>
  </cols>
  <sheetData>
    <row r="1" spans="1:28" ht="25.8" x14ac:dyDescent="0.5">
      <c r="A1" s="295" t="s">
        <v>253</v>
      </c>
    </row>
    <row r="3" spans="1:28" x14ac:dyDescent="0.3">
      <c r="A3" s="674" t="s">
        <v>38</v>
      </c>
      <c r="B3" s="674"/>
      <c r="N3" s="334"/>
    </row>
    <row r="4" spans="1:28" ht="15" thickBot="1" x14ac:dyDescent="0.35">
      <c r="A4" s="674"/>
      <c r="B4" s="674"/>
      <c r="C4" s="104" t="s">
        <v>111</v>
      </c>
      <c r="D4" s="411" t="s">
        <v>111</v>
      </c>
      <c r="E4" s="411" t="s">
        <v>111</v>
      </c>
      <c r="F4" s="411" t="s">
        <v>111</v>
      </c>
      <c r="G4" s="411" t="s">
        <v>111</v>
      </c>
      <c r="H4" s="411" t="s">
        <v>111</v>
      </c>
      <c r="I4" s="411" t="s">
        <v>111</v>
      </c>
      <c r="J4" s="411" t="s">
        <v>111</v>
      </c>
      <c r="K4" s="411" t="s">
        <v>111</v>
      </c>
      <c r="L4" s="411" t="s">
        <v>111</v>
      </c>
      <c r="M4" s="166" t="s">
        <v>111</v>
      </c>
      <c r="N4" s="166" t="s">
        <v>111</v>
      </c>
      <c r="O4" s="166" t="s">
        <v>111</v>
      </c>
      <c r="P4" s="166" t="s">
        <v>111</v>
      </c>
      <c r="Q4" s="166" t="s">
        <v>111</v>
      </c>
      <c r="R4" s="167" t="s">
        <v>111</v>
      </c>
      <c r="S4" s="167" t="s">
        <v>111</v>
      </c>
      <c r="T4" s="167" t="s">
        <v>111</v>
      </c>
      <c r="U4" s="167" t="s">
        <v>111</v>
      </c>
      <c r="V4" s="167" t="s">
        <v>111</v>
      </c>
      <c r="W4" s="167" t="s">
        <v>111</v>
      </c>
      <c r="X4" s="167" t="s">
        <v>111</v>
      </c>
      <c r="Y4" s="167" t="s">
        <v>111</v>
      </c>
      <c r="Z4" s="167" t="s">
        <v>111</v>
      </c>
      <c r="AA4" s="167" t="s">
        <v>111</v>
      </c>
    </row>
    <row r="5" spans="1:28" ht="15" thickBot="1" x14ac:dyDescent="0.35">
      <c r="B5" s="161" t="s">
        <v>35</v>
      </c>
      <c r="C5" s="158">
        <v>44197</v>
      </c>
      <c r="D5" s="158">
        <v>44228</v>
      </c>
      <c r="E5" s="158">
        <v>44256</v>
      </c>
      <c r="F5" s="158">
        <v>44287</v>
      </c>
      <c r="G5" s="158">
        <v>44317</v>
      </c>
      <c r="H5" s="158">
        <v>44348</v>
      </c>
      <c r="I5" s="158">
        <v>44378</v>
      </c>
      <c r="J5" s="158">
        <v>44409</v>
      </c>
      <c r="K5" s="158">
        <v>44440</v>
      </c>
      <c r="L5" s="158">
        <v>44470</v>
      </c>
      <c r="M5" s="158">
        <v>44501</v>
      </c>
      <c r="N5" s="158">
        <v>44531</v>
      </c>
      <c r="O5" s="158">
        <v>44562</v>
      </c>
      <c r="P5" s="158">
        <v>44593</v>
      </c>
      <c r="Q5" s="158">
        <v>44621</v>
      </c>
      <c r="R5" s="158">
        <v>44652</v>
      </c>
      <c r="S5" s="158">
        <v>44682</v>
      </c>
      <c r="T5" s="158">
        <v>44713</v>
      </c>
      <c r="U5" s="158">
        <v>44743</v>
      </c>
      <c r="V5" s="158">
        <v>44774</v>
      </c>
      <c r="W5" s="158">
        <v>44805</v>
      </c>
      <c r="X5" s="158">
        <v>44835</v>
      </c>
      <c r="Y5" s="158">
        <v>44866</v>
      </c>
      <c r="Z5" s="158">
        <v>44896</v>
      </c>
      <c r="AA5" s="158">
        <v>44927</v>
      </c>
    </row>
    <row r="6" spans="1:28" x14ac:dyDescent="0.3">
      <c r="B6" s="60" t="s">
        <v>29</v>
      </c>
      <c r="C6" s="48">
        <f t="shared" ref="C6:R10" si="0">IF(C$4="X",C14+C22,0)</f>
        <v>7629.7639694713116</v>
      </c>
      <c r="D6" s="48">
        <f t="shared" si="0"/>
        <v>41717.696685217074</v>
      </c>
      <c r="E6" s="48">
        <f t="shared" si="0"/>
        <v>116894.90770710306</v>
      </c>
      <c r="F6" s="48">
        <f t="shared" si="0"/>
        <v>210363.9742898712</v>
      </c>
      <c r="G6" s="48">
        <f t="shared" si="0"/>
        <v>344554.50303771201</v>
      </c>
      <c r="H6" s="48">
        <f t="shared" si="0"/>
        <v>846895.63838884863</v>
      </c>
      <c r="I6" s="48">
        <f t="shared" si="0"/>
        <v>1611888.1492176563</v>
      </c>
      <c r="J6" s="48">
        <f t="shared" si="0"/>
        <v>2507633.265171804</v>
      </c>
      <c r="K6" s="48">
        <f t="shared" si="0"/>
        <v>3207802.9067788958</v>
      </c>
      <c r="L6" s="48">
        <f t="shared" si="0"/>
        <v>3484362.4736161027</v>
      </c>
      <c r="M6" s="48">
        <f t="shared" si="0"/>
        <v>3857122.9659842364</v>
      </c>
      <c r="N6" s="48">
        <f t="shared" si="0"/>
        <v>4400421.9586601136</v>
      </c>
      <c r="O6" s="48">
        <f t="shared" si="0"/>
        <v>5008374.6974126985</v>
      </c>
      <c r="P6" s="48">
        <f t="shared" si="0"/>
        <v>5548231.4340112936</v>
      </c>
      <c r="Q6" s="48">
        <f t="shared" si="0"/>
        <v>5788440.5936722476</v>
      </c>
      <c r="R6" s="48">
        <f t="shared" si="0"/>
        <v>5997452.4546127366</v>
      </c>
      <c r="S6" s="48">
        <f t="shared" ref="S6:AA6" si="1">IF(S$4="X",S14+S22,0)</f>
        <v>6210839.2940855753</v>
      </c>
      <c r="T6" s="48">
        <f t="shared" si="1"/>
        <v>6704593.4433380216</v>
      </c>
      <c r="U6" s="48">
        <f t="shared" si="1"/>
        <v>7246384.7488220613</v>
      </c>
      <c r="V6" s="48">
        <f t="shared" si="1"/>
        <v>7789607.1264705025</v>
      </c>
      <c r="W6" s="48">
        <f t="shared" si="1"/>
        <v>8249612.4389697965</v>
      </c>
      <c r="X6" s="48">
        <f t="shared" si="1"/>
        <v>8454495.0838831626</v>
      </c>
      <c r="Y6" s="48">
        <f t="shared" si="1"/>
        <v>8692184.3015293907</v>
      </c>
      <c r="Z6" s="48">
        <f t="shared" si="1"/>
        <v>8954612.2514019795</v>
      </c>
      <c r="AA6" s="48">
        <f t="shared" si="1"/>
        <v>9215540.745842902</v>
      </c>
    </row>
    <row r="7" spans="1:28" x14ac:dyDescent="0.3">
      <c r="B7" s="53" t="s">
        <v>30</v>
      </c>
      <c r="C7" s="48">
        <f t="shared" si="0"/>
        <v>154.89239588556262</v>
      </c>
      <c r="D7" s="48">
        <f t="shared" ref="D7:AA10" si="2">IF(D$4="X",D15+D23,0)</f>
        <v>2714.4450344716433</v>
      </c>
      <c r="E7" s="48">
        <f t="shared" si="2"/>
        <v>16004.00561603174</v>
      </c>
      <c r="F7" s="48">
        <f t="shared" si="2"/>
        <v>40929.608161838471</v>
      </c>
      <c r="G7" s="48">
        <f t="shared" si="2"/>
        <v>84007.915550183359</v>
      </c>
      <c r="H7" s="48">
        <f t="shared" si="2"/>
        <v>164260.85143480723</v>
      </c>
      <c r="I7" s="48">
        <f t="shared" si="2"/>
        <v>288777.55127629684</v>
      </c>
      <c r="J7" s="48">
        <f t="shared" si="2"/>
        <v>407759.51927237929</v>
      </c>
      <c r="K7" s="48">
        <f t="shared" si="2"/>
        <v>521287.55592879048</v>
      </c>
      <c r="L7" s="48">
        <f t="shared" si="2"/>
        <v>612689.73294123379</v>
      </c>
      <c r="M7" s="48">
        <f t="shared" si="2"/>
        <v>703602.25234973291</v>
      </c>
      <c r="N7" s="48">
        <f t="shared" si="2"/>
        <v>860085.46894758905</v>
      </c>
      <c r="O7" s="48">
        <f t="shared" si="2"/>
        <v>1071006.112915969</v>
      </c>
      <c r="P7" s="48">
        <f t="shared" si="2"/>
        <v>1241638.3742383982</v>
      </c>
      <c r="Q7" s="48">
        <f t="shared" si="2"/>
        <v>1356503.4300774303</v>
      </c>
      <c r="R7" s="48">
        <f t="shared" si="2"/>
        <v>1460766.7062077385</v>
      </c>
      <c r="S7" s="48">
        <f t="shared" si="2"/>
        <v>1594952.2402206359</v>
      </c>
      <c r="T7" s="48">
        <f t="shared" si="2"/>
        <v>1812229.2755282212</v>
      </c>
      <c r="U7" s="48">
        <f t="shared" si="2"/>
        <v>2094283.3935195729</v>
      </c>
      <c r="V7" s="48">
        <f t="shared" si="2"/>
        <v>2335634.1252782061</v>
      </c>
      <c r="W7" s="48">
        <f t="shared" si="2"/>
        <v>2524963.6957507911</v>
      </c>
      <c r="X7" s="48">
        <f t="shared" si="2"/>
        <v>2649066.6424072864</v>
      </c>
      <c r="Y7" s="48">
        <f t="shared" si="2"/>
        <v>2764264.0870690676</v>
      </c>
      <c r="Z7" s="48">
        <f t="shared" si="2"/>
        <v>2894364.1381126372</v>
      </c>
      <c r="AA7" s="48">
        <f t="shared" si="2"/>
        <v>3028476.4158951673</v>
      </c>
    </row>
    <row r="8" spans="1:28" x14ac:dyDescent="0.3">
      <c r="B8" s="53" t="s">
        <v>31</v>
      </c>
      <c r="C8" s="48">
        <f t="shared" si="0"/>
        <v>0</v>
      </c>
      <c r="D8" s="48">
        <f t="shared" si="2"/>
        <v>2525.187428672275</v>
      </c>
      <c r="E8" s="48">
        <f t="shared" si="2"/>
        <v>12344.7393347992</v>
      </c>
      <c r="F8" s="48">
        <f t="shared" si="2"/>
        <v>29608.461941236328</v>
      </c>
      <c r="G8" s="48">
        <f t="shared" si="2"/>
        <v>64728.979249387034</v>
      </c>
      <c r="H8" s="48">
        <f t="shared" si="2"/>
        <v>168386.09934277518</v>
      </c>
      <c r="I8" s="48">
        <f t="shared" si="2"/>
        <v>372232.46878217382</v>
      </c>
      <c r="J8" s="48">
        <f t="shared" si="2"/>
        <v>631363.78047778527</v>
      </c>
      <c r="K8" s="48">
        <f t="shared" si="2"/>
        <v>831396.59735731478</v>
      </c>
      <c r="L8" s="48">
        <f t="shared" si="2"/>
        <v>949685.67202118097</v>
      </c>
      <c r="M8" s="48">
        <f t="shared" si="2"/>
        <v>1071789.1051836512</v>
      </c>
      <c r="N8" s="48">
        <f t="shared" si="2"/>
        <v>1270778.9011974772</v>
      </c>
      <c r="O8" s="48">
        <f t="shared" si="2"/>
        <v>1535954.6682768392</v>
      </c>
      <c r="P8" s="48">
        <f t="shared" si="2"/>
        <v>1756415.4536440717</v>
      </c>
      <c r="Q8" s="48">
        <f t="shared" si="2"/>
        <v>1880744.4936764787</v>
      </c>
      <c r="R8" s="48">
        <f t="shared" si="2"/>
        <v>1991110.0678175869</v>
      </c>
      <c r="S8" s="48">
        <f t="shared" si="2"/>
        <v>2143550.1522457548</v>
      </c>
      <c r="T8" s="48">
        <f t="shared" si="2"/>
        <v>2510548.0783647182</v>
      </c>
      <c r="U8" s="48">
        <f t="shared" si="2"/>
        <v>2956946.3238725127</v>
      </c>
      <c r="V8" s="48">
        <f t="shared" si="2"/>
        <v>3370136.0444996115</v>
      </c>
      <c r="W8" s="48">
        <f t="shared" si="2"/>
        <v>3650627.6956734066</v>
      </c>
      <c r="X8" s="48">
        <f t="shared" si="2"/>
        <v>3783220.4652444823</v>
      </c>
      <c r="Y8" s="48">
        <f t="shared" si="2"/>
        <v>3904949.6068794532</v>
      </c>
      <c r="Z8" s="48">
        <f t="shared" si="2"/>
        <v>4037313.3499364373</v>
      </c>
      <c r="AA8" s="48">
        <f t="shared" si="2"/>
        <v>4179443.6610811059</v>
      </c>
    </row>
    <row r="9" spans="1:28" x14ac:dyDescent="0.3">
      <c r="B9" s="53" t="s">
        <v>32</v>
      </c>
      <c r="C9" s="48">
        <f t="shared" si="0"/>
        <v>0</v>
      </c>
      <c r="D9" s="48">
        <f t="shared" si="2"/>
        <v>316.37118657860549</v>
      </c>
      <c r="E9" s="48">
        <f t="shared" si="2"/>
        <v>3963.4179025072895</v>
      </c>
      <c r="F9" s="48">
        <f t="shared" si="2"/>
        <v>11464.381936925514</v>
      </c>
      <c r="G9" s="48">
        <f t="shared" si="2"/>
        <v>24787.877109290199</v>
      </c>
      <c r="H9" s="48">
        <f t="shared" si="2"/>
        <v>60077.289404658688</v>
      </c>
      <c r="I9" s="48">
        <f t="shared" si="2"/>
        <v>112905.62408145115</v>
      </c>
      <c r="J9" s="48">
        <f t="shared" si="2"/>
        <v>173117.57985073308</v>
      </c>
      <c r="K9" s="48">
        <f t="shared" si="2"/>
        <v>217693.76299165917</v>
      </c>
      <c r="L9" s="48">
        <f t="shared" si="2"/>
        <v>257419.58829788311</v>
      </c>
      <c r="M9" s="48">
        <f t="shared" si="2"/>
        <v>284845.66821726429</v>
      </c>
      <c r="N9" s="48">
        <f t="shared" si="2"/>
        <v>324496.0311802284</v>
      </c>
      <c r="O9" s="48">
        <f t="shared" si="2"/>
        <v>382158.9050463161</v>
      </c>
      <c r="P9" s="48">
        <f t="shared" si="2"/>
        <v>428622.43684455258</v>
      </c>
      <c r="Q9" s="48">
        <f t="shared" si="2"/>
        <v>460009.62647358392</v>
      </c>
      <c r="R9" s="48">
        <f t="shared" si="2"/>
        <v>488549.28267054894</v>
      </c>
      <c r="S9" s="48">
        <f t="shared" si="2"/>
        <v>531177.68651151692</v>
      </c>
      <c r="T9" s="48">
        <f t="shared" si="2"/>
        <v>647768.43426684372</v>
      </c>
      <c r="U9" s="48">
        <f t="shared" si="2"/>
        <v>788579.79469209234</v>
      </c>
      <c r="V9" s="48">
        <f t="shared" si="2"/>
        <v>921279.45895388431</v>
      </c>
      <c r="W9" s="48">
        <f t="shared" si="2"/>
        <v>1002636.3313162088</v>
      </c>
      <c r="X9" s="48">
        <f t="shared" si="2"/>
        <v>1035937.5197534313</v>
      </c>
      <c r="Y9" s="48">
        <f t="shared" si="2"/>
        <v>1066246.4192146698</v>
      </c>
      <c r="Z9" s="48">
        <f t="shared" si="2"/>
        <v>1099313.1822574341</v>
      </c>
      <c r="AA9" s="48">
        <f t="shared" si="2"/>
        <v>1137054.8887024373</v>
      </c>
    </row>
    <row r="10" spans="1:28" ht="15" thickBot="1" x14ac:dyDescent="0.35">
      <c r="B10" s="30" t="s">
        <v>33</v>
      </c>
      <c r="C10" s="153">
        <f t="shared" si="0"/>
        <v>0</v>
      </c>
      <c r="D10" s="153">
        <f t="shared" si="2"/>
        <v>81.833160074432854</v>
      </c>
      <c r="E10" s="153">
        <f t="shared" si="2"/>
        <v>539.26017268208557</v>
      </c>
      <c r="F10" s="153">
        <f t="shared" si="2"/>
        <v>1316.8363035093398</v>
      </c>
      <c r="G10" s="153">
        <f t="shared" si="2"/>
        <v>2444.8295092238977</v>
      </c>
      <c r="H10" s="153">
        <f t="shared" si="2"/>
        <v>5341.0951572476333</v>
      </c>
      <c r="I10" s="153">
        <f t="shared" si="2"/>
        <v>10311.918467029673</v>
      </c>
      <c r="J10" s="153">
        <f t="shared" si="2"/>
        <v>15791.686977870026</v>
      </c>
      <c r="K10" s="153">
        <f t="shared" si="2"/>
        <v>20474.754655141725</v>
      </c>
      <c r="L10" s="153">
        <f t="shared" si="2"/>
        <v>24292.181573676349</v>
      </c>
      <c r="M10" s="153">
        <f t="shared" si="2"/>
        <v>28085.738454462164</v>
      </c>
      <c r="N10" s="153">
        <f t="shared" si="2"/>
        <v>33948.014126796719</v>
      </c>
      <c r="O10" s="153">
        <f t="shared" si="2"/>
        <v>41819.988989236284</v>
      </c>
      <c r="P10" s="153">
        <f t="shared" si="2"/>
        <v>48432.013282487838</v>
      </c>
      <c r="Q10" s="153">
        <f t="shared" si="2"/>
        <v>53217.22515177352</v>
      </c>
      <c r="R10" s="153">
        <f t="shared" si="2"/>
        <v>58191.694047658741</v>
      </c>
      <c r="S10" s="153">
        <f t="shared" si="2"/>
        <v>68336.905088425643</v>
      </c>
      <c r="T10" s="153">
        <f t="shared" si="2"/>
        <v>106232.50862041171</v>
      </c>
      <c r="U10" s="153">
        <f t="shared" si="2"/>
        <v>145887.23562528667</v>
      </c>
      <c r="V10" s="153">
        <f t="shared" si="2"/>
        <v>185963.80553654471</v>
      </c>
      <c r="W10" s="153">
        <f t="shared" si="2"/>
        <v>208526.15007431828</v>
      </c>
      <c r="X10" s="153">
        <f t="shared" si="2"/>
        <v>214745.15090396703</v>
      </c>
      <c r="Y10" s="153">
        <f t="shared" si="2"/>
        <v>219913.93468455458</v>
      </c>
      <c r="Z10" s="153">
        <f t="shared" si="2"/>
        <v>225155.07881575305</v>
      </c>
      <c r="AA10" s="153">
        <f t="shared" si="2"/>
        <v>230633.73062245894</v>
      </c>
      <c r="AB10" s="365" t="s">
        <v>224</v>
      </c>
    </row>
    <row r="11" spans="1:28" ht="15" thickBot="1" x14ac:dyDescent="0.35">
      <c r="A11" s="1"/>
      <c r="B11" s="54" t="s">
        <v>34</v>
      </c>
      <c r="C11" s="154">
        <f>SUM(C6:C10)</f>
        <v>7784.6563653568746</v>
      </c>
      <c r="D11" s="155">
        <f t="shared" ref="D11:AA11" si="3">SUM(D6:D10)</f>
        <v>47355.533495014031</v>
      </c>
      <c r="E11" s="155">
        <f t="shared" si="3"/>
        <v>149746.33073312338</v>
      </c>
      <c r="F11" s="155">
        <f t="shared" si="3"/>
        <v>293683.26263338089</v>
      </c>
      <c r="G11" s="155">
        <f t="shared" si="3"/>
        <v>520524.10445579648</v>
      </c>
      <c r="H11" s="155">
        <f t="shared" si="3"/>
        <v>1244960.9737283376</v>
      </c>
      <c r="I11" s="155">
        <f t="shared" si="3"/>
        <v>2396115.7118246076</v>
      </c>
      <c r="J11" s="155">
        <f t="shared" si="3"/>
        <v>3735665.8317505717</v>
      </c>
      <c r="K11" s="155">
        <f t="shared" si="3"/>
        <v>4798655.577711802</v>
      </c>
      <c r="L11" s="155">
        <f t="shared" si="3"/>
        <v>5328449.6484500766</v>
      </c>
      <c r="M11" s="155">
        <f t="shared" si="3"/>
        <v>5945445.7301893467</v>
      </c>
      <c r="N11" s="155">
        <f t="shared" si="3"/>
        <v>6889730.3741122046</v>
      </c>
      <c r="O11" s="155">
        <f t="shared" si="3"/>
        <v>8039314.3726410586</v>
      </c>
      <c r="P11" s="462">
        <f t="shared" si="3"/>
        <v>9023339.7120208032</v>
      </c>
      <c r="Q11" s="462">
        <f t="shared" si="3"/>
        <v>9538915.3690515123</v>
      </c>
      <c r="R11" s="155">
        <f t="shared" si="3"/>
        <v>9996070.2053562701</v>
      </c>
      <c r="S11" s="155">
        <f t="shared" si="3"/>
        <v>10548856.278151909</v>
      </c>
      <c r="T11" s="155">
        <f t="shared" si="3"/>
        <v>11781371.740118215</v>
      </c>
      <c r="U11" s="155">
        <f t="shared" si="3"/>
        <v>13232081.496531526</v>
      </c>
      <c r="V11" s="155">
        <f t="shared" si="3"/>
        <v>14602620.560738748</v>
      </c>
      <c r="W11" s="155">
        <f t="shared" si="3"/>
        <v>15636366.311784521</v>
      </c>
      <c r="X11" s="155">
        <f t="shared" si="3"/>
        <v>16137464.862192331</v>
      </c>
      <c r="Y11" s="155">
        <f t="shared" si="3"/>
        <v>16647558.349377135</v>
      </c>
      <c r="Z11" s="155">
        <f t="shared" si="3"/>
        <v>17210758.000524241</v>
      </c>
      <c r="AA11" s="155">
        <f t="shared" si="3"/>
        <v>17791149.44214407</v>
      </c>
      <c r="AB11" s="368">
        <f>AB93</f>
        <v>17791149.442144074</v>
      </c>
    </row>
    <row r="12" spans="1:28" s="352" customFormat="1" ht="15" thickBot="1" x14ac:dyDescent="0.35">
      <c r="B12" s="353" t="s">
        <v>190</v>
      </c>
      <c r="C12" s="369">
        <f>IF(C4="x",' 1M - RES'!C62+'2M - SGS'!C74+'3M - LGS'!C74+'4M - SPS'!C74+'11M - LPS'!C74+' LI 1M - RES'!C62+'LI 2M - SGS'!C74+'LI 3M - LGS'!C74+'LI 4M - SPS'!C74+'LI 11M - LPS'!C74+'Biz DRENE'!C82+'Biz DRENE'!C83+'Biz DRENE'!C84+'Biz DRENE'!C85,0)</f>
        <v>7784.6563653568746</v>
      </c>
      <c r="D12" s="369">
        <f>IF(D4="x",' 1M - RES'!D62+'2M - SGS'!D74+'3M - LGS'!D74+'4M - SPS'!D74+'11M - LPS'!D74+' LI 1M - RES'!D62+'LI 2M - SGS'!D74+'LI 3M - LGS'!D74+'LI 4M - SPS'!D74+'LI 11M - LPS'!D74+'Biz DRENE'!D82+'Biz DRENE'!D83+'Biz DRENE'!D84+'Biz DRENE'!D85,0)</f>
        <v>47355.533495014024</v>
      </c>
      <c r="E12" s="369">
        <f>IF(E4="x",' 1M - RES'!E62+'2M - SGS'!E74+'3M - LGS'!E74+'4M - SPS'!E74+'11M - LPS'!E74+' LI 1M - RES'!E62+'LI 2M - SGS'!E74+'LI 3M - LGS'!E74+'LI 4M - SPS'!E74+'LI 11M - LPS'!E74+'Biz DRENE'!E82+'Biz DRENE'!E83+'Biz DRENE'!E84+'Biz DRENE'!E85,0)</f>
        <v>149746.33073312338</v>
      </c>
      <c r="F12" s="369">
        <f>IF(F4="x",' 1M - RES'!F62+'2M - SGS'!F74+'3M - LGS'!F74+'4M - SPS'!F74+'11M - LPS'!F74+' LI 1M - RES'!F62+'LI 2M - SGS'!F74+'LI 3M - LGS'!F74+'LI 4M - SPS'!F74+'LI 11M - LPS'!F74+'Biz DRENE'!F82+'Biz DRENE'!F83+'Biz DRENE'!F84+'Biz DRENE'!F85,0)</f>
        <v>293683.26263338083</v>
      </c>
      <c r="G12" s="369">
        <f>IF(G4="x",' 1M - RES'!G62+'2M - SGS'!G74+'3M - LGS'!G74+'4M - SPS'!G74+'11M - LPS'!G74+' LI 1M - RES'!G62+'LI 2M - SGS'!G74+'LI 3M - LGS'!G74+'LI 4M - SPS'!G74+'LI 11M - LPS'!G74+'Biz DRENE'!G82+'Biz DRENE'!G83+'Biz DRENE'!G84+'Biz DRENE'!G85,0)</f>
        <v>520524.10445579648</v>
      </c>
      <c r="H12" s="369">
        <f>IF(H4="x",' 1M - RES'!H62+'2M - SGS'!H74+'3M - LGS'!H74+'4M - SPS'!H74+'11M - LPS'!H74+' LI 1M - RES'!H62+'LI 2M - SGS'!H74+'LI 3M - LGS'!H74+'LI 4M - SPS'!H74+'LI 11M - LPS'!H74+'Biz DRENE'!H82+'Biz DRENE'!H83+'Biz DRENE'!H84+'Biz DRENE'!H85,0)</f>
        <v>1244960.9737283376</v>
      </c>
      <c r="I12" s="369">
        <f>IF(I4="x",' 1M - RES'!I62+'2M - SGS'!I74+'3M - LGS'!I74+'4M - SPS'!I74+'11M - LPS'!I74+' LI 1M - RES'!I62+'LI 2M - SGS'!I74+'LI 3M - LGS'!I74+'LI 4M - SPS'!I74+'LI 11M - LPS'!I74+'Biz DRENE'!I82+'Biz DRENE'!I83+'Biz DRENE'!I84+'Biz DRENE'!I85,0)</f>
        <v>2396115.7118246076</v>
      </c>
      <c r="J12" s="369">
        <f>IF(J4="x",' 1M - RES'!J62+'2M - SGS'!J74+'3M - LGS'!J74+'4M - SPS'!J74+'11M - LPS'!J74+' LI 1M - RES'!J62+'LI 2M - SGS'!J74+'LI 3M - LGS'!J74+'LI 4M - SPS'!J74+'LI 11M - LPS'!J74+'Biz DRENE'!J82+'Biz DRENE'!J83+'Biz DRENE'!J84+'Biz DRENE'!J85,0)</f>
        <v>3735665.8317505717</v>
      </c>
      <c r="K12" s="369">
        <f>IF(K4="x",' 1M - RES'!K62+'2M - SGS'!K74+'3M - LGS'!K74+'4M - SPS'!K74+'11M - LPS'!K74+' LI 1M - RES'!K62+'LI 2M - SGS'!K74+'LI 3M - LGS'!K74+'LI 4M - SPS'!K74+'LI 11M - LPS'!K74+'Biz DRENE'!K82+'Biz DRENE'!K83+'Biz DRENE'!K84+'Biz DRENE'!K85,0)</f>
        <v>4798655.577711802</v>
      </c>
      <c r="L12" s="369">
        <f>IF(L4="x",' 1M - RES'!L62+'2M - SGS'!L74+'3M - LGS'!L74+'4M - SPS'!L74+'11M - LPS'!L74+' LI 1M - RES'!L62+'LI 2M - SGS'!L74+'LI 3M - LGS'!L74+'LI 4M - SPS'!L74+'LI 11M - LPS'!L74+'Biz DRENE'!L82+'Biz DRENE'!L83+'Biz DRENE'!L84+'Biz DRENE'!L85,0)</f>
        <v>5328449.6484500766</v>
      </c>
      <c r="M12" s="369">
        <f>IF(M4="x",' 1M - RES'!M62+'2M - SGS'!M74+'3M - LGS'!M74+'4M - SPS'!M74+'11M - LPS'!M74+' LI 1M - RES'!M62+'LI 2M - SGS'!M74+'LI 3M - LGS'!M74+'LI 4M - SPS'!M74+'LI 11M - LPS'!M74+'Biz DRENE'!M82+'Biz DRENE'!M83+'Biz DRENE'!M84+'Biz DRENE'!M85,0)</f>
        <v>5945445.7301893467</v>
      </c>
      <c r="N12" s="369">
        <f>IF(N4="x",' 1M - RES'!N62+'2M - SGS'!N74+'3M - LGS'!N74+'4M - SPS'!N74+'11M - LPS'!N74+' LI 1M - RES'!N62+'LI 2M - SGS'!N74+'LI 3M - LGS'!N74+'LI 4M - SPS'!N74+'LI 11M - LPS'!N74+'Biz DRENE'!N82+'Biz DRENE'!N83+'Biz DRENE'!N84+'Biz DRENE'!N85,0)</f>
        <v>6889730.3741122056</v>
      </c>
      <c r="O12" s="369">
        <f>IF(O4="x",' 1M - RES'!O62+'2M - SGS'!O74+'3M - LGS'!O74+'4M - SPS'!O74+'11M - LPS'!O74+' LI 1M - RES'!O62+'LI 2M - SGS'!O74+'LI 3M - LGS'!O74+'LI 4M - SPS'!O74+'LI 11M - LPS'!O74+'Biz DRENE'!O82+'Biz DRENE'!O83+'Biz DRENE'!O84+'Biz DRENE'!O85,0)</f>
        <v>8039314.3726410605</v>
      </c>
      <c r="P12" s="369">
        <f>IF(P4="x",' 1M - RES'!P62+'2M - SGS'!P74+'3M - LGS'!P74+'4M - SPS'!P74+'11M - LPS'!P74+' LI 1M - RES'!P62+'LI 2M - SGS'!P74+'LI 3M - LGS'!P74+'LI 4M - SPS'!P74+'LI 11M - LPS'!P74+'Biz DRENE'!P82+'Biz DRENE'!P83+'Biz DRENE'!P84+'Biz DRENE'!P85,0)</f>
        <v>9023339.712020807</v>
      </c>
      <c r="Q12" s="369">
        <f>IF(Q4="x",' 1M - RES'!Q62+'2M - SGS'!Q74+'3M - LGS'!Q74+'4M - SPS'!Q74+'11M - LPS'!Q74+' LI 1M - RES'!Q62+'LI 2M - SGS'!Q74+'LI 3M - LGS'!Q74+'LI 4M - SPS'!Q74+'LI 11M - LPS'!Q74+'Biz DRENE'!Q82+'Biz DRENE'!Q83+'Biz DRENE'!Q84+'Biz DRENE'!Q85,0)</f>
        <v>9538915.3690515142</v>
      </c>
      <c r="R12" s="369">
        <f>IF(R4="x",' 1M - RES'!R62+'2M - SGS'!R74+'3M - LGS'!R74+'4M - SPS'!R74+'11M - LPS'!R74+' LI 1M - RES'!R62+'LI 2M - SGS'!R74+'LI 3M - LGS'!R74+'LI 4M - SPS'!R74+'LI 11M - LPS'!R74+'Biz DRENE'!R82+'Biz DRENE'!R83+'Biz DRENE'!R84+'Biz DRENE'!R85,0)</f>
        <v>9996070.2053562738</v>
      </c>
      <c r="S12" s="369">
        <f>IF(S4="x",' 1M - RES'!S62+'2M - SGS'!S74+'3M - LGS'!S74+'4M - SPS'!S74+'11M - LPS'!S74+' LI 1M - RES'!S62+'LI 2M - SGS'!S74+'LI 3M - LGS'!S74+'LI 4M - SPS'!S74+'LI 11M - LPS'!S74+'Biz DRENE'!S82+'Biz DRENE'!S83+'Biz DRENE'!S84+'Biz DRENE'!S85,0)</f>
        <v>10548856.278151909</v>
      </c>
      <c r="T12" s="369">
        <f>IF(T4="x",' 1M - RES'!T62+'2M - SGS'!T74+'3M - LGS'!T74+'4M - SPS'!T74+'11M - LPS'!T74+' LI 1M - RES'!T62+'LI 2M - SGS'!T74+'LI 3M - LGS'!T74+'LI 4M - SPS'!T74+'LI 11M - LPS'!T74+'Biz DRENE'!T82+'Biz DRENE'!T83+'Biz DRENE'!T84+'Biz DRENE'!T85,0)</f>
        <v>11781371.740118219</v>
      </c>
      <c r="U12" s="369">
        <f>IF(U4="x",' 1M - RES'!U62+'2M - SGS'!U74+'3M - LGS'!U74+'4M - SPS'!U74+'11M - LPS'!U74+' LI 1M - RES'!U62+'LI 2M - SGS'!U74+'LI 3M - LGS'!U74+'LI 4M - SPS'!U74+'LI 11M - LPS'!U74+'Biz DRENE'!U82+'Biz DRENE'!U83+'Biz DRENE'!U84+'Biz DRENE'!U85,0)</f>
        <v>13232081.496531526</v>
      </c>
      <c r="V12" s="369">
        <f>IF(V4="x",' 1M - RES'!V62+'2M - SGS'!V74+'3M - LGS'!V74+'4M - SPS'!V74+'11M - LPS'!V74+' LI 1M - RES'!V62+'LI 2M - SGS'!V74+'LI 3M - LGS'!V74+'LI 4M - SPS'!V74+'LI 11M - LPS'!V74+'Biz DRENE'!V82+'Biz DRENE'!V83+'Biz DRENE'!V84+'Biz DRENE'!V85,0)</f>
        <v>14602620.560738752</v>
      </c>
      <c r="W12" s="369">
        <f>IF(W4="x",' 1M - RES'!W62+'2M - SGS'!W74+'3M - LGS'!W74+'4M - SPS'!W74+'11M - LPS'!W74+' LI 1M - RES'!W62+'LI 2M - SGS'!W74+'LI 3M - LGS'!W74+'LI 4M - SPS'!W74+'LI 11M - LPS'!W74+'Biz DRENE'!W82+'Biz DRENE'!W83+'Biz DRENE'!W84+'Biz DRENE'!W85,0)</f>
        <v>15636366.311784519</v>
      </c>
      <c r="X12" s="369">
        <f>IF(X4="x",' 1M - RES'!X62+'2M - SGS'!X74+'3M - LGS'!X74+'4M - SPS'!X74+'11M - LPS'!X74+' LI 1M - RES'!X62+'LI 2M - SGS'!X74+'LI 3M - LGS'!X74+'LI 4M - SPS'!X74+'LI 11M - LPS'!X74+'Biz DRENE'!X82+'Biz DRENE'!X83+'Biz DRENE'!X84+'Biz DRENE'!X85,0)</f>
        <v>16137464.862192329</v>
      </c>
      <c r="Y12" s="369">
        <f>IF(Y4="x",' 1M - RES'!Y62+'2M - SGS'!Y74+'3M - LGS'!Y74+'4M - SPS'!Y74+'11M - LPS'!Y74+' LI 1M - RES'!Y62+'LI 2M - SGS'!Y74+'LI 3M - LGS'!Y74+'LI 4M - SPS'!Y74+'LI 11M - LPS'!Y74+'Biz DRENE'!Y82+'Biz DRENE'!Y83+'Biz DRENE'!Y84+'Biz DRENE'!Y85,0)</f>
        <v>16647558.349377135</v>
      </c>
      <c r="Z12" s="369">
        <f>IF(Z4="x",' 1M - RES'!Z62+'2M - SGS'!Z74+'3M - LGS'!Z74+'4M - SPS'!Z74+'11M - LPS'!Z74+' LI 1M - RES'!Z62+'LI 2M - SGS'!Z74+'LI 3M - LGS'!Z74+'LI 4M - SPS'!Z74+'LI 11M - LPS'!Z74+'Biz DRENE'!Z82+'Biz DRENE'!Z83+'Biz DRENE'!Z84+'Biz DRENE'!Z85,0)</f>
        <v>17210758.000524238</v>
      </c>
      <c r="AA12" s="369">
        <f>IF(AA4="x",' 1M - RES'!AA62+'2M - SGS'!AA74+'3M - LGS'!AA74+'4M - SPS'!AA74+'11M - LPS'!AA74+' LI 1M - RES'!AA62+'LI 2M - SGS'!AA74+'LI 3M - LGS'!AA74+'LI 4M - SPS'!AA74+'LI 11M - LPS'!AA74+'Biz DRENE'!AA82+'Biz DRENE'!AA83+'Biz DRENE'!AA84+'Biz DRENE'!AA85,0)</f>
        <v>17791149.44214407</v>
      </c>
    </row>
    <row r="13" spans="1:28" ht="15" thickBot="1" x14ac:dyDescent="0.35">
      <c r="B13" s="162" t="s">
        <v>166</v>
      </c>
      <c r="C13" s="146">
        <f t="shared" ref="C13:AA13" si="4">C5</f>
        <v>44197</v>
      </c>
      <c r="D13" s="159">
        <f t="shared" si="4"/>
        <v>44228</v>
      </c>
      <c r="E13" s="159">
        <f t="shared" si="4"/>
        <v>44256</v>
      </c>
      <c r="F13" s="159">
        <f t="shared" si="4"/>
        <v>44287</v>
      </c>
      <c r="G13" s="159">
        <f t="shared" si="4"/>
        <v>44317</v>
      </c>
      <c r="H13" s="159">
        <f t="shared" si="4"/>
        <v>44348</v>
      </c>
      <c r="I13" s="159">
        <f t="shared" si="4"/>
        <v>44378</v>
      </c>
      <c r="J13" s="159">
        <f t="shared" si="4"/>
        <v>44409</v>
      </c>
      <c r="K13" s="159">
        <f t="shared" si="4"/>
        <v>44440</v>
      </c>
      <c r="L13" s="159">
        <f t="shared" si="4"/>
        <v>44470</v>
      </c>
      <c r="M13" s="159">
        <f t="shared" si="4"/>
        <v>44501</v>
      </c>
      <c r="N13" s="159">
        <f t="shared" si="4"/>
        <v>44531</v>
      </c>
      <c r="O13" s="159">
        <f t="shared" si="4"/>
        <v>44562</v>
      </c>
      <c r="P13" s="159">
        <f t="shared" si="4"/>
        <v>44593</v>
      </c>
      <c r="Q13" s="159">
        <f t="shared" si="4"/>
        <v>44621</v>
      </c>
      <c r="R13" s="159">
        <f t="shared" si="4"/>
        <v>44652</v>
      </c>
      <c r="S13" s="159">
        <f t="shared" si="4"/>
        <v>44682</v>
      </c>
      <c r="T13" s="159">
        <f t="shared" si="4"/>
        <v>44713</v>
      </c>
      <c r="U13" s="159">
        <f t="shared" si="4"/>
        <v>44743</v>
      </c>
      <c r="V13" s="159">
        <f t="shared" si="4"/>
        <v>44774</v>
      </c>
      <c r="W13" s="159">
        <f t="shared" si="4"/>
        <v>44805</v>
      </c>
      <c r="X13" s="159">
        <f t="shared" si="4"/>
        <v>44835</v>
      </c>
      <c r="Y13" s="159">
        <f t="shared" si="4"/>
        <v>44866</v>
      </c>
      <c r="Z13" s="159">
        <f t="shared" si="4"/>
        <v>44896</v>
      </c>
      <c r="AA13" s="159">
        <f t="shared" si="4"/>
        <v>44927</v>
      </c>
    </row>
    <row r="14" spans="1:28" x14ac:dyDescent="0.3">
      <c r="B14" s="163" t="s">
        <v>29</v>
      </c>
      <c r="C14" s="47">
        <f>IF(C$4="X",' 1M - RES'!C$62,0)</f>
        <v>6984.8640658954737</v>
      </c>
      <c r="D14" s="47">
        <f>IF(D$4="X",' 1M - RES'!D$62,0)</f>
        <v>38291.804985914408</v>
      </c>
      <c r="E14" s="47">
        <f>IF(E$4="X",' 1M - RES'!E$62,0)</f>
        <v>108423.687063481</v>
      </c>
      <c r="F14" s="47">
        <f>IF(F$4="X",' 1M - RES'!F$62,0)</f>
        <v>197422.9776196967</v>
      </c>
      <c r="G14" s="47">
        <f>IF(G$4="X",' 1M - RES'!G$62,0)</f>
        <v>326606.30736373027</v>
      </c>
      <c r="H14" s="47">
        <f>IF(H$4="X",' 1M - RES'!H$62,0)</f>
        <v>811663.04021078872</v>
      </c>
      <c r="I14" s="47">
        <f>IF(I$4="X",' 1M - RES'!I$62,0)</f>
        <v>1546655.2003057161</v>
      </c>
      <c r="J14" s="47">
        <f>IF(J$4="X",' 1M - RES'!J$62,0)</f>
        <v>2402203.769382325</v>
      </c>
      <c r="K14" s="47">
        <f>IF(K$4="X",' 1M - RES'!K$62,0)</f>
        <v>3066829.2057108385</v>
      </c>
      <c r="L14" s="47">
        <f>IF(L$4="X",' 1M - RES'!L$62,0)</f>
        <v>3324782.667810705</v>
      </c>
      <c r="M14" s="47">
        <f>IF(M$4="X",' 1M - RES'!M$62,0)</f>
        <v>3669073.2288022647</v>
      </c>
      <c r="N14" s="47">
        <f>IF(N$4="X",' 1M - RES'!N$62,0)</f>
        <v>4173524.1631276412</v>
      </c>
      <c r="O14" s="47">
        <f>IF(O$4="X",' 1M - RES'!O$62,0)</f>
        <v>4742628.7919824757</v>
      </c>
      <c r="P14" s="47">
        <f>IF(P$4="X",' 1M - RES'!P$62,0)</f>
        <v>5248493.0019675223</v>
      </c>
      <c r="Q14" s="47">
        <f>IF(Q$4="X",' 1M - RES'!Q$62,0)</f>
        <v>5483615.4084425978</v>
      </c>
      <c r="R14" s="47">
        <f>IF(R$4="X",' 1M - RES'!R$62,0)</f>
        <v>5689588.2311630994</v>
      </c>
      <c r="S14" s="47">
        <f>IF(S$4="X",' 1M - RES'!S$62,0)</f>
        <v>5900639.8738693614</v>
      </c>
      <c r="T14" s="47">
        <f>IF(T$4="X",' 1M - RES'!T$62,0)</f>
        <v>6388476.8001192827</v>
      </c>
      <c r="U14" s="47">
        <f>IF(U$4="X",' 1M - RES'!U$62,0)</f>
        <v>6923292.6930705989</v>
      </c>
      <c r="V14" s="47">
        <f>IF(V$4="X",' 1M - RES'!V$62,0)</f>
        <v>7459727.5856858427</v>
      </c>
      <c r="W14" s="47">
        <f>IF(W$4="X",' 1M - RES'!W$62,0)</f>
        <v>7914591.2957744161</v>
      </c>
      <c r="X14" s="47">
        <f>IF(X$4="X",' 1M - RES'!X$62,0)</f>
        <v>8116572.6559591983</v>
      </c>
      <c r="Y14" s="47">
        <f>IF(Y$4="X",' 1M - RES'!Y$62,0)</f>
        <v>8349565.2205065396</v>
      </c>
      <c r="Z14" s="47">
        <f>IF(Z$4="X",' 1M - RES'!Z$62,0)</f>
        <v>8605051.2047516871</v>
      </c>
      <c r="AA14" s="47">
        <f>IF(AA$4="X",' 1M - RES'!AA$62,0)</f>
        <v>8859031.3201357927</v>
      </c>
    </row>
    <row r="15" spans="1:28" x14ac:dyDescent="0.3">
      <c r="B15" s="164" t="s">
        <v>30</v>
      </c>
      <c r="C15" s="48">
        <f>IF(C$4="X",'2M - SGS'!C74+'Biz DRENE'!C82,0)</f>
        <v>0</v>
      </c>
      <c r="D15" s="48">
        <f>IF(D$4="X",'2M - SGS'!D74+'Biz DRENE'!D82,0)</f>
        <v>2123.6762316726476</v>
      </c>
      <c r="E15" s="48">
        <f>IF(E$4="X",'2M - SGS'!E74+'Biz DRENE'!E82,0)</f>
        <v>14720.022914745701</v>
      </c>
      <c r="F15" s="48">
        <f>IF(F$4="X",'2M - SGS'!F74+'Biz DRENE'!F82,0)</f>
        <v>38669.325979189452</v>
      </c>
      <c r="G15" s="48">
        <f>IF(G$4="X",'2M - SGS'!G74+'Biz DRENE'!G82,0)</f>
        <v>80015.055746488855</v>
      </c>
      <c r="H15" s="48">
        <f>IF(H$4="X",'2M - SGS'!H74+'Biz DRENE'!H82,0)</f>
        <v>157730.00294114836</v>
      </c>
      <c r="I15" s="48">
        <f>IF(I$4="X",'2M - SGS'!I74+'Biz DRENE'!I82,0)</f>
        <v>278580.13791840582</v>
      </c>
      <c r="J15" s="48">
        <f>IF(J$4="X",'2M - SGS'!J74+'Biz DRENE'!J82,0)</f>
        <v>394500.36831046204</v>
      </c>
      <c r="K15" s="48">
        <f>IF(K$4="X",'2M - SGS'!K74+'Biz DRENE'!K82,0)</f>
        <v>503852.75594180945</v>
      </c>
      <c r="L15" s="48">
        <f>IF(L$4="X",'2M - SGS'!L74+'Biz DRENE'!L82,0)</f>
        <v>591339.19704579166</v>
      </c>
      <c r="M15" s="48">
        <f>IF(M$4="X",'2M - SGS'!M74+'Biz DRENE'!M82,0)</f>
        <v>678797.42826666601</v>
      </c>
      <c r="N15" s="48">
        <f>IF(N$4="X",'2M - SGS'!N74+'Biz DRENE'!N82,0)</f>
        <v>831728.54906575673</v>
      </c>
      <c r="O15" s="48">
        <f>IF(O$4="X",'2M - SGS'!O74+'Biz DRENE'!O82,0)</f>
        <v>1038926.5120230519</v>
      </c>
      <c r="P15" s="48">
        <f>IF(P$4="X",'2M - SGS'!P74+'Biz DRENE'!P82,0)</f>
        <v>1206596.7775615742</v>
      </c>
      <c r="Q15" s="48">
        <f>IF(Q$4="X",'2M - SGS'!Q74+'Biz DRENE'!Q82,0)</f>
        <v>1321241.1511425278</v>
      </c>
      <c r="R15" s="48">
        <f>IF(R$4="X",'2M - SGS'!R74+'Biz DRENE'!R82,0)</f>
        <v>1425286.9593067332</v>
      </c>
      <c r="S15" s="48">
        <f>IF(S$4="X",'2M - SGS'!S74+'Biz DRENE'!S82,0)</f>
        <v>1559194.6175397742</v>
      </c>
      <c r="T15" s="48">
        <f>IF(T$4="X",'2M - SGS'!T74+'Biz DRENE'!T82,0)</f>
        <v>1776136.7993725808</v>
      </c>
      <c r="U15" s="48">
        <f>IF(U$4="X",'2M - SGS'!U74+'Biz DRENE'!U82,0)</f>
        <v>2057770.2846919212</v>
      </c>
      <c r="V15" s="48">
        <f>IF(V$4="X",'2M - SGS'!V74+'Biz DRENE'!V82,0)</f>
        <v>2298779.4498786051</v>
      </c>
      <c r="W15" s="48">
        <f>IF(W$4="X",'2M - SGS'!W74+'Biz DRENE'!W82,0)</f>
        <v>2487750.1403951761</v>
      </c>
      <c r="X15" s="48">
        <f>IF(X$4="X",'2M - SGS'!X74+'Biz DRENE'!X82,0)</f>
        <v>2611585.4700609609</v>
      </c>
      <c r="Y15" s="48">
        <f>IF(Y$4="X",'2M - SGS'!Y74+'Biz DRENE'!Y82,0)</f>
        <v>2726556.5739850844</v>
      </c>
      <c r="Z15" s="48">
        <f>IF(Z$4="X",'2M - SGS'!Z74+'Biz DRENE'!Z82,0)</f>
        <v>2856425.4424964129</v>
      </c>
      <c r="AA15" s="48">
        <f>IF(AA$4="X",'2M - SGS'!AA74+'Biz DRENE'!AA82,0)</f>
        <v>2990295.9282130538</v>
      </c>
    </row>
    <row r="16" spans="1:28" x14ac:dyDescent="0.3">
      <c r="B16" s="164" t="s">
        <v>31</v>
      </c>
      <c r="C16" s="48">
        <f>IF(C$4="X",'3M - LGS'!C74+'Biz DRENE'!C83,0)</f>
        <v>0</v>
      </c>
      <c r="D16" s="48">
        <f>IF(D$4="X",'3M - LGS'!D74+'Biz DRENE'!D83,0)</f>
        <v>2525.187428672275</v>
      </c>
      <c r="E16" s="48">
        <f>IF(E$4="X",'3M - LGS'!E74+'Biz DRENE'!E83,0)</f>
        <v>12344.7393347992</v>
      </c>
      <c r="F16" s="48">
        <f>IF(F$4="X",'3M - LGS'!F74+'Biz DRENE'!F83,0)</f>
        <v>29608.461941236328</v>
      </c>
      <c r="G16" s="48">
        <f>IF(G$4="X",'3M - LGS'!G74+'Biz DRENE'!G83,0)</f>
        <v>64728.979249387034</v>
      </c>
      <c r="H16" s="48">
        <f>IF(H$4="X",'3M - LGS'!H74+'Biz DRENE'!H83,0)</f>
        <v>168386.09934277518</v>
      </c>
      <c r="I16" s="48">
        <f>IF(I$4="X",'3M - LGS'!I74+'Biz DRENE'!I83,0)</f>
        <v>372102.98300273233</v>
      </c>
      <c r="J16" s="48">
        <f>IF(J$4="X",'3M - LGS'!J74+'Biz DRENE'!J83,0)</f>
        <v>630628.38203980797</v>
      </c>
      <c r="K16" s="48">
        <f>IF(K$4="X",'3M - LGS'!K74+'Biz DRENE'!K83,0)</f>
        <v>829495.51194831834</v>
      </c>
      <c r="L16" s="48">
        <f>IF(L$4="X",'3M - LGS'!L74+'Biz DRENE'!L83,0)</f>
        <v>946771.63525824703</v>
      </c>
      <c r="M16" s="48">
        <f>IF(M$4="X",'3M - LGS'!M74+'Biz DRENE'!M83,0)</f>
        <v>1067935.5213109266</v>
      </c>
      <c r="N16" s="48">
        <f>IF(N$4="X",'3M - LGS'!N74+'Biz DRENE'!N83,0)</f>
        <v>1265983.6168834416</v>
      </c>
      <c r="O16" s="48">
        <f>IF(O$4="X",'3M - LGS'!O74+'Biz DRENE'!O83,0)</f>
        <v>1530105.1044746421</v>
      </c>
      <c r="P16" s="48">
        <f>IF(P$4="X",'3M - LGS'!P74+'Biz DRENE'!P83,0)</f>
        <v>1749743.6498905157</v>
      </c>
      <c r="Q16" s="48">
        <f>IF(Q$4="X",'3M - LGS'!Q74+'Biz DRENE'!Q83,0)</f>
        <v>1873825.7441523995</v>
      </c>
      <c r="R16" s="48">
        <f>IF(R$4="X",'3M - LGS'!R74+'Biz DRENE'!R83,0)</f>
        <v>1983950.9216641714</v>
      </c>
      <c r="S16" s="48">
        <f>IF(S$4="X",'3M - LGS'!S74+'Biz DRENE'!S83,0)</f>
        <v>2136071.068075431</v>
      </c>
      <c r="T16" s="48">
        <f>IF(T$4="X",'3M - LGS'!T74+'Biz DRENE'!T83,0)</f>
        <v>2502586.7736600097</v>
      </c>
      <c r="U16" s="48">
        <f>IF(U$4="X",'3M - LGS'!U74+'Biz DRENE'!U83,0)</f>
        <v>2948393.1658105669</v>
      </c>
      <c r="V16" s="48">
        <f>IF(V$4="X",'3M - LGS'!V74+'Biz DRENE'!V83,0)</f>
        <v>3361094.0411217436</v>
      </c>
      <c r="W16" s="48">
        <f>IF(W$4="X",'3M - LGS'!W74+'Biz DRENE'!W83,0)</f>
        <v>3641098.8651790405</v>
      </c>
      <c r="X16" s="48">
        <f>IF(X$4="X",'3M - LGS'!X74+'Biz DRENE'!X83,0)</f>
        <v>3773379.7195235272</v>
      </c>
      <c r="Y16" s="48">
        <f>IF(Y$4="X",'3M - LGS'!Y74+'Biz DRENE'!Y83,0)</f>
        <v>3894858.14954805</v>
      </c>
      <c r="Z16" s="48">
        <f>IF(Z$4="X",'3M - LGS'!Z74+'Biz DRENE'!Z83,0)</f>
        <v>4026970.6063930495</v>
      </c>
      <c r="AA16" s="48">
        <f>IF(AA$4="X",'3M - LGS'!AA74+'Biz DRENE'!AA83,0)</f>
        <v>4168819.5903902184</v>
      </c>
    </row>
    <row r="17" spans="1:40" x14ac:dyDescent="0.3">
      <c r="B17" s="164" t="s">
        <v>32</v>
      </c>
      <c r="C17" s="48">
        <f>IF(C$4="X",'4M - SPS'!C74+'Biz DRENE'!C84,0)</f>
        <v>0</v>
      </c>
      <c r="D17" s="48">
        <f>IF(D$4="X",'4M - SPS'!D74+'Biz DRENE'!D84,0)</f>
        <v>316.37118657860549</v>
      </c>
      <c r="E17" s="48">
        <f>IF(E$4="X",'4M - SPS'!E74+'Biz DRENE'!E84,0)</f>
        <v>3963.4179025072895</v>
      </c>
      <c r="F17" s="48">
        <f>IF(F$4="X",'4M - SPS'!F74+'Biz DRENE'!F84,0)</f>
        <v>11464.381936925514</v>
      </c>
      <c r="G17" s="48">
        <f>IF(G$4="X",'4M - SPS'!G74+'Biz DRENE'!G84,0)</f>
        <v>24787.877109290199</v>
      </c>
      <c r="H17" s="48">
        <f>IF(H$4="X",'4M - SPS'!H74+'Biz DRENE'!H84,0)</f>
        <v>60077.289404658688</v>
      </c>
      <c r="I17" s="48">
        <f>IF(I$4="X",'4M - SPS'!I74+'Biz DRENE'!I84,0)</f>
        <v>112905.62408145115</v>
      </c>
      <c r="J17" s="48">
        <f>IF(J$4="X",'4M - SPS'!J74+'Biz DRENE'!J84,0)</f>
        <v>173117.57985073308</v>
      </c>
      <c r="K17" s="48">
        <f>IF(K$4="X",'4M - SPS'!K74+'Biz DRENE'!K84,0)</f>
        <v>217693.76299165917</v>
      </c>
      <c r="L17" s="48">
        <f>IF(L$4="X",'4M - SPS'!L74+'Biz DRENE'!L84,0)</f>
        <v>257419.58829788311</v>
      </c>
      <c r="M17" s="48">
        <f>IF(M$4="X",'4M - SPS'!M74+'Biz DRENE'!M84,0)</f>
        <v>284845.66821726429</v>
      </c>
      <c r="N17" s="48">
        <f>IF(N$4="X",'4M - SPS'!N74+'Biz DRENE'!N84,0)</f>
        <v>324496.0311802284</v>
      </c>
      <c r="O17" s="48">
        <f>IF(O$4="X",'4M - SPS'!O74+'Biz DRENE'!O84,0)</f>
        <v>382158.9050463161</v>
      </c>
      <c r="P17" s="48">
        <f>IF(P$4="X",'4M - SPS'!P74+'Biz DRENE'!P84,0)</f>
        <v>428622.43684455258</v>
      </c>
      <c r="Q17" s="48">
        <f>IF(Q$4="X",'4M - SPS'!Q74+'Biz DRENE'!Q84,0)</f>
        <v>460009.62647358392</v>
      </c>
      <c r="R17" s="48">
        <f>IF(R$4="X",'4M - SPS'!R74+'Biz DRENE'!R84,0)</f>
        <v>488549.28267054894</v>
      </c>
      <c r="S17" s="48">
        <f>IF(S$4="X",'4M - SPS'!S74+'Biz DRENE'!S84,0)</f>
        <v>531177.68651151692</v>
      </c>
      <c r="T17" s="48">
        <f>IF(T$4="X",'4M - SPS'!T74+'Biz DRENE'!T84,0)</f>
        <v>647768.43426684372</v>
      </c>
      <c r="U17" s="48">
        <f>IF(U$4="X",'4M - SPS'!U74+'Biz DRENE'!U84,0)</f>
        <v>788579.79469209234</v>
      </c>
      <c r="V17" s="48">
        <f>IF(V$4="X",'4M - SPS'!V74+'Biz DRENE'!V84,0)</f>
        <v>921279.45895388431</v>
      </c>
      <c r="W17" s="48">
        <f>IF(W$4="X",'4M - SPS'!W74+'Biz DRENE'!W84,0)</f>
        <v>1002636.3313162088</v>
      </c>
      <c r="X17" s="48">
        <f>IF(X$4="X",'4M - SPS'!X74+'Biz DRENE'!X84,0)</f>
        <v>1035937.5197534313</v>
      </c>
      <c r="Y17" s="48">
        <f>IF(Y$4="X",'4M - SPS'!Y74+'Biz DRENE'!Y84,0)</f>
        <v>1066246.4192146698</v>
      </c>
      <c r="Z17" s="48">
        <f>IF(Z$4="X",'4M - SPS'!Z74+'Biz DRENE'!Z84,0)</f>
        <v>1099313.1822574341</v>
      </c>
      <c r="AA17" s="48">
        <f>IF(AA$4="X",'4M - SPS'!AA74+'Biz DRENE'!AA84,0)</f>
        <v>1137054.8887024373</v>
      </c>
    </row>
    <row r="18" spans="1:40" ht="15" thickBot="1" x14ac:dyDescent="0.35">
      <c r="B18" s="165" t="s">
        <v>33</v>
      </c>
      <c r="C18" s="49">
        <f>IF(C$4="X",'11M - LPS'!C74+'Biz DRENE'!C85,0)</f>
        <v>0</v>
      </c>
      <c r="D18" s="49">
        <f>IF(D$4="X",'11M - LPS'!D74+'Biz DRENE'!D85,0)</f>
        <v>81.833160074432854</v>
      </c>
      <c r="E18" s="49">
        <f>IF(E$4="X",'11M - LPS'!E74+'Biz DRENE'!E85,0)</f>
        <v>539.26017268208557</v>
      </c>
      <c r="F18" s="49">
        <f>IF(F$4="X",'11M - LPS'!F74+'Biz DRENE'!F85,0)</f>
        <v>1316.8363035093398</v>
      </c>
      <c r="G18" s="49">
        <f>IF(G$4="X",'11M - LPS'!G74+'Biz DRENE'!G85,0)</f>
        <v>2444.8295092238977</v>
      </c>
      <c r="H18" s="49">
        <f>IF(H$4="X",'11M - LPS'!H74+'Biz DRENE'!H85,0)</f>
        <v>5341.0951572476333</v>
      </c>
      <c r="I18" s="49">
        <f>IF(I$4="X",'11M - LPS'!I74+'Biz DRENE'!I85,0)</f>
        <v>10311.918467029673</v>
      </c>
      <c r="J18" s="49">
        <f>IF(J$4="X",'11M - LPS'!J74+'Biz DRENE'!J85,0)</f>
        <v>15791.686977870026</v>
      </c>
      <c r="K18" s="49">
        <f>IF(K$4="X",'11M - LPS'!K74+'Biz DRENE'!K85,0)</f>
        <v>20474.754655141725</v>
      </c>
      <c r="L18" s="49">
        <f>IF(L$4="X",'11M - LPS'!L74+'Biz DRENE'!L85,0)</f>
        <v>24292.181573676349</v>
      </c>
      <c r="M18" s="49">
        <f>IF(M$4="X",'11M - LPS'!M74+'Biz DRENE'!M85,0)</f>
        <v>28085.738454462164</v>
      </c>
      <c r="N18" s="49">
        <f>IF(N$4="X",'11M - LPS'!N74+'Biz DRENE'!N85,0)</f>
        <v>33948.014126796719</v>
      </c>
      <c r="O18" s="49">
        <f>IF(O$4="X",'11M - LPS'!O74+'Biz DRENE'!O85,0)</f>
        <v>41819.988989236284</v>
      </c>
      <c r="P18" s="49">
        <f>IF(P$4="X",'11M - LPS'!P74+'Biz DRENE'!P85,0)</f>
        <v>48432.013282487838</v>
      </c>
      <c r="Q18" s="49">
        <f>IF(Q$4="X",'11M - LPS'!Q74+'Biz DRENE'!Q85,0)</f>
        <v>53217.22515177352</v>
      </c>
      <c r="R18" s="49">
        <f>IF(R$4="X",'11M - LPS'!R74+'Biz DRENE'!R85,0)</f>
        <v>58191.694047658741</v>
      </c>
      <c r="S18" s="49">
        <f>IF(S$4="X",'11M - LPS'!S74+'Biz DRENE'!S85,0)</f>
        <v>68336.905088425643</v>
      </c>
      <c r="T18" s="49">
        <f>IF(T$4="X",'11M - LPS'!T74+'Biz DRENE'!T85,0)</f>
        <v>106232.50862041171</v>
      </c>
      <c r="U18" s="49">
        <f>IF(U$4="X",'11M - LPS'!U74+'Biz DRENE'!U85,0)</f>
        <v>145887.23562528667</v>
      </c>
      <c r="V18" s="49">
        <f>IF(V$4="X",'11M - LPS'!V74+'Biz DRENE'!V85,0)</f>
        <v>185963.80553654471</v>
      </c>
      <c r="W18" s="49">
        <f>IF(W$4="X",'11M - LPS'!W74+'Biz DRENE'!W85,0)</f>
        <v>208526.15007431828</v>
      </c>
      <c r="X18" s="49">
        <f>IF(X$4="X",'11M - LPS'!X74+'Biz DRENE'!X85,0)</f>
        <v>214745.15090396703</v>
      </c>
      <c r="Y18" s="49">
        <f>IF(Y$4="X",'11M - LPS'!Y74+'Biz DRENE'!Y85,0)</f>
        <v>219913.93468455458</v>
      </c>
      <c r="Z18" s="49">
        <f>IF(Z$4="X",'11M - LPS'!Z74+'Biz DRENE'!Z85,0)</f>
        <v>225155.07881575305</v>
      </c>
      <c r="AA18" s="49">
        <f>IF(AA$4="X",'11M - LPS'!AA74+'Biz DRENE'!AA85,0)</f>
        <v>230633.73062245894</v>
      </c>
    </row>
    <row r="19" spans="1:40" ht="15" thickBot="1" x14ac:dyDescent="0.35">
      <c r="A19" s="1"/>
      <c r="B19" s="54" t="s">
        <v>34</v>
      </c>
      <c r="C19" s="55">
        <f>SUM(C14:C18)</f>
        <v>6984.8640658954737</v>
      </c>
      <c r="D19" s="44">
        <f t="shared" ref="D19:AA19" si="5">SUM(D14:D18)</f>
        <v>43338.872992912366</v>
      </c>
      <c r="E19" s="44">
        <f t="shared" si="5"/>
        <v>139991.12738821527</v>
      </c>
      <c r="F19" s="44">
        <f t="shared" si="5"/>
        <v>278481.98378055735</v>
      </c>
      <c r="G19" s="44">
        <f t="shared" si="5"/>
        <v>498583.04897812026</v>
      </c>
      <c r="H19" s="44">
        <f t="shared" si="5"/>
        <v>1203197.5270566186</v>
      </c>
      <c r="I19" s="44">
        <f t="shared" si="5"/>
        <v>2320555.8637753348</v>
      </c>
      <c r="J19" s="44">
        <f t="shared" si="5"/>
        <v>3616241.7865611985</v>
      </c>
      <c r="K19" s="44">
        <f t="shared" si="5"/>
        <v>4638345.9912477676</v>
      </c>
      <c r="L19" s="44">
        <f t="shared" si="5"/>
        <v>5144605.2699863026</v>
      </c>
      <c r="M19" s="44">
        <f t="shared" si="5"/>
        <v>5728737.5850515831</v>
      </c>
      <c r="N19" s="44">
        <f t="shared" si="5"/>
        <v>6629680.374383864</v>
      </c>
      <c r="O19" s="44">
        <f t="shared" si="5"/>
        <v>7735639.3025157219</v>
      </c>
      <c r="P19" s="44">
        <f t="shared" si="5"/>
        <v>8681887.8795466516</v>
      </c>
      <c r="Q19" s="44">
        <f t="shared" si="5"/>
        <v>9191909.1553628817</v>
      </c>
      <c r="R19" s="44">
        <f t="shared" si="5"/>
        <v>9645567.0888522118</v>
      </c>
      <c r="S19" s="44">
        <f t="shared" si="5"/>
        <v>10195420.151084511</v>
      </c>
      <c r="T19" s="44">
        <f t="shared" si="5"/>
        <v>11421201.316039126</v>
      </c>
      <c r="U19" s="44">
        <f t="shared" si="5"/>
        <v>12863923.173890466</v>
      </c>
      <c r="V19" s="44">
        <f t="shared" si="5"/>
        <v>14226844.34117662</v>
      </c>
      <c r="W19" s="44">
        <f t="shared" si="5"/>
        <v>15254602.782739161</v>
      </c>
      <c r="X19" s="44">
        <f t="shared" si="5"/>
        <v>15752220.516201084</v>
      </c>
      <c r="Y19" s="44">
        <f t="shared" si="5"/>
        <v>16257140.297938898</v>
      </c>
      <c r="Z19" s="44">
        <f t="shared" si="5"/>
        <v>16812915.514714338</v>
      </c>
      <c r="AA19" s="44">
        <f t="shared" si="5"/>
        <v>17385835.458063964</v>
      </c>
    </row>
    <row r="20" spans="1:40" ht="15" thickBot="1" x14ac:dyDescent="0.35">
      <c r="B20" s="15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40" ht="15" thickBot="1" x14ac:dyDescent="0.35">
      <c r="B21" s="160" t="s">
        <v>176</v>
      </c>
      <c r="C21" s="146">
        <f>C13</f>
        <v>44197</v>
      </c>
      <c r="D21" s="159">
        <f>D5</f>
        <v>44228</v>
      </c>
      <c r="E21" s="159">
        <f t="shared" ref="E21:AA21" si="6">E5</f>
        <v>44256</v>
      </c>
      <c r="F21" s="159">
        <f t="shared" si="6"/>
        <v>44287</v>
      </c>
      <c r="G21" s="159">
        <f t="shared" si="6"/>
        <v>44317</v>
      </c>
      <c r="H21" s="159">
        <f t="shared" si="6"/>
        <v>44348</v>
      </c>
      <c r="I21" s="159">
        <f t="shared" si="6"/>
        <v>44378</v>
      </c>
      <c r="J21" s="159">
        <f t="shared" si="6"/>
        <v>44409</v>
      </c>
      <c r="K21" s="159">
        <f t="shared" si="6"/>
        <v>44440</v>
      </c>
      <c r="L21" s="159">
        <f t="shared" si="6"/>
        <v>44470</v>
      </c>
      <c r="M21" s="159">
        <f t="shared" si="6"/>
        <v>44501</v>
      </c>
      <c r="N21" s="159">
        <f t="shared" si="6"/>
        <v>44531</v>
      </c>
      <c r="O21" s="159">
        <f t="shared" si="6"/>
        <v>44562</v>
      </c>
      <c r="P21" s="159">
        <f t="shared" si="6"/>
        <v>44593</v>
      </c>
      <c r="Q21" s="159">
        <f t="shared" si="6"/>
        <v>44621</v>
      </c>
      <c r="R21" s="159">
        <f t="shared" si="6"/>
        <v>44652</v>
      </c>
      <c r="S21" s="159">
        <f t="shared" si="6"/>
        <v>44682</v>
      </c>
      <c r="T21" s="159">
        <f t="shared" si="6"/>
        <v>44713</v>
      </c>
      <c r="U21" s="159">
        <f t="shared" si="6"/>
        <v>44743</v>
      </c>
      <c r="V21" s="159">
        <f t="shared" si="6"/>
        <v>44774</v>
      </c>
      <c r="W21" s="159">
        <f t="shared" si="6"/>
        <v>44805</v>
      </c>
      <c r="X21" s="159">
        <f t="shared" si="6"/>
        <v>44835</v>
      </c>
      <c r="Y21" s="159">
        <f t="shared" si="6"/>
        <v>44866</v>
      </c>
      <c r="Z21" s="159">
        <f t="shared" si="6"/>
        <v>44896</v>
      </c>
      <c r="AA21" s="159">
        <f t="shared" si="6"/>
        <v>44927</v>
      </c>
    </row>
    <row r="22" spans="1:40" x14ac:dyDescent="0.3">
      <c r="B22" s="60" t="s">
        <v>29</v>
      </c>
      <c r="C22" s="57">
        <f>IF(C$4="X",' LI 1M - RES'!C62,0)</f>
        <v>644.89990357583793</v>
      </c>
      <c r="D22" s="57">
        <f>IF(D$4="X",' LI 1M - RES'!D62,0)</f>
        <v>3425.8916993026633</v>
      </c>
      <c r="E22" s="57">
        <f>IF(E$4="X",' LI 1M - RES'!E62,0)</f>
        <v>8471.2206436220622</v>
      </c>
      <c r="F22" s="57">
        <f>IF(F$4="X",' LI 1M - RES'!F62,0)</f>
        <v>12940.9966701745</v>
      </c>
      <c r="G22" s="57">
        <f>IF(G$4="X",' LI 1M - RES'!G62,0)</f>
        <v>17948.195673981718</v>
      </c>
      <c r="H22" s="57">
        <f>IF(H$4="X",' LI 1M - RES'!H62,0)</f>
        <v>35232.598178059954</v>
      </c>
      <c r="I22" s="57">
        <f>IF(I$4="X",' LI 1M - RES'!I62,0)</f>
        <v>65232.948911940257</v>
      </c>
      <c r="J22" s="57">
        <f>IF(J$4="X",' LI 1M - RES'!J62,0)</f>
        <v>105429.4957894792</v>
      </c>
      <c r="K22" s="57">
        <f>IF(K$4="X",' LI 1M - RES'!K62,0)</f>
        <v>140973.70106805701</v>
      </c>
      <c r="L22" s="57">
        <f>IF(L$4="X",' LI 1M - RES'!L62,0)</f>
        <v>159579.80580539748</v>
      </c>
      <c r="M22" s="57">
        <f>IF(M$4="X",' LI 1M - RES'!M62,0)</f>
        <v>188049.73718197172</v>
      </c>
      <c r="N22" s="57">
        <f>IF(N$4="X",' LI 1M - RES'!N62,0)</f>
        <v>226897.79553247223</v>
      </c>
      <c r="O22" s="57">
        <f>IF(O$4="X",' LI 1M - RES'!O62,0)</f>
        <v>265745.90543022304</v>
      </c>
      <c r="P22" s="57">
        <f>IF(P$4="X",' LI 1M - RES'!P62,0)</f>
        <v>299738.43204377132</v>
      </c>
      <c r="Q22" s="57">
        <f>IF(Q$4="X",' LI 1M - RES'!Q62,0)</f>
        <v>304825.18522965017</v>
      </c>
      <c r="R22" s="57">
        <f>IF(R$4="X",' LI 1M - RES'!R62,0)</f>
        <v>307864.22344963724</v>
      </c>
      <c r="S22" s="57">
        <f>IF(S$4="X",' LI 1M - RES'!S62,0)</f>
        <v>310199.4202162138</v>
      </c>
      <c r="T22" s="57">
        <f>IF(T$4="X",' LI 1M - RES'!T62,0)</f>
        <v>316116.64321873931</v>
      </c>
      <c r="U22" s="57">
        <f>IF(U$4="X",' LI 1M - RES'!U62,0)</f>
        <v>323092.05575146229</v>
      </c>
      <c r="V22" s="57">
        <f>IF(V$4="X",' LI 1M - RES'!V62,0)</f>
        <v>329879.5407846598</v>
      </c>
      <c r="W22" s="57">
        <f>IF(W$4="X",' LI 1M - RES'!W62,0)</f>
        <v>335021.14319537999</v>
      </c>
      <c r="X22" s="57">
        <f>IF(X$4="X",' LI 1M - RES'!X62,0)</f>
        <v>337922.42792396486</v>
      </c>
      <c r="Y22" s="57">
        <f>IF(Y$4="X",' LI 1M - RES'!Y62,0)</f>
        <v>342619.08102285129</v>
      </c>
      <c r="Z22" s="57">
        <f>IF(Z$4="X",' LI 1M - RES'!Z62,0)</f>
        <v>349561.046650292</v>
      </c>
      <c r="AA22" s="57">
        <f>IF(AA$4="X",' LI 1M - RES'!AA62,0)</f>
        <v>356509.42570710863</v>
      </c>
    </row>
    <row r="23" spans="1:40" x14ac:dyDescent="0.3">
      <c r="B23" s="53" t="s">
        <v>30</v>
      </c>
      <c r="C23" s="48">
        <f>IF(C$4="X",'LI 2M - SGS'!C74,0)</f>
        <v>154.89239588556262</v>
      </c>
      <c r="D23" s="48">
        <f>IF(D$4="X",'LI 2M - SGS'!D74,0)</f>
        <v>590.76880279899569</v>
      </c>
      <c r="E23" s="48">
        <f>IF(E$4="X",'LI 2M - SGS'!E74,0)</f>
        <v>1283.9827012860385</v>
      </c>
      <c r="F23" s="48">
        <f>IF(F$4="X",'LI 2M - SGS'!F74,0)</f>
        <v>2260.2821826490153</v>
      </c>
      <c r="G23" s="48">
        <f>IF(G$4="X",'LI 2M - SGS'!G74,0)</f>
        <v>3992.8598036945004</v>
      </c>
      <c r="H23" s="48">
        <f>IF(H$4="X",'LI 2M - SGS'!H74,0)</f>
        <v>6530.8484936588666</v>
      </c>
      <c r="I23" s="48">
        <f>IF(I$4="X",'LI 2M - SGS'!I74,0)</f>
        <v>10197.413357891051</v>
      </c>
      <c r="J23" s="48">
        <f>IF(J$4="X",'LI 2M - SGS'!J74,0)</f>
        <v>13259.150961917225</v>
      </c>
      <c r="K23" s="48">
        <f>IF(K$4="X",'LI 2M - SGS'!K74,0)</f>
        <v>17434.799986981023</v>
      </c>
      <c r="L23" s="48">
        <f>IF(L$4="X",'LI 2M - SGS'!L74,0)</f>
        <v>21350.535895442132</v>
      </c>
      <c r="M23" s="48">
        <f>IF(M$4="X",'LI 2M - SGS'!M74,0)</f>
        <v>24804.824083066862</v>
      </c>
      <c r="N23" s="48">
        <f>IF(N$4="X",'LI 2M - SGS'!N74,0)</f>
        <v>28356.919881832331</v>
      </c>
      <c r="O23" s="48">
        <f>IF(O$4="X",'LI 2M - SGS'!O74,0)</f>
        <v>32079.600892917217</v>
      </c>
      <c r="P23" s="48">
        <f>IF(P$4="X",'LI 2M - SGS'!P74,0)</f>
        <v>35041.596676824018</v>
      </c>
      <c r="Q23" s="48">
        <f>IF(Q$4="X",'LI 2M - SGS'!Q74,0)</f>
        <v>35262.278934902504</v>
      </c>
      <c r="R23" s="48">
        <f>IF(R$4="X",'LI 2M - SGS'!R74,0)</f>
        <v>35479.746901005245</v>
      </c>
      <c r="S23" s="48">
        <f>IF(S$4="X",'LI 2M - SGS'!S74,0)</f>
        <v>35757.622680861743</v>
      </c>
      <c r="T23" s="48">
        <f>IF(T$4="X",'LI 2M - SGS'!T74,0)</f>
        <v>36092.476155640325</v>
      </c>
      <c r="U23" s="48">
        <f>IF(U$4="X",'LI 2M - SGS'!U74,0)</f>
        <v>36513.10882765182</v>
      </c>
      <c r="V23" s="48">
        <f>IF(V$4="X",'LI 2M - SGS'!V74,0)</f>
        <v>36854.675399601081</v>
      </c>
      <c r="W23" s="48">
        <f>IF(W$4="X",'LI 2M - SGS'!W74,0)</f>
        <v>37213.555355614881</v>
      </c>
      <c r="X23" s="48">
        <f>IF(X$4="X",'LI 2M - SGS'!X74,0)</f>
        <v>37481.172346325482</v>
      </c>
      <c r="Y23" s="48">
        <f>IF(Y$4="X",'LI 2M - SGS'!Y74,0)</f>
        <v>37707.513083983278</v>
      </c>
      <c r="Z23" s="48">
        <f>IF(Z$4="X",'LI 2M - SGS'!Z74,0)</f>
        <v>37938.695616224104</v>
      </c>
      <c r="AA23" s="48">
        <f>IF(AA$4="X",'LI 2M - SGS'!AA74,0)</f>
        <v>38180.487682113329</v>
      </c>
    </row>
    <row r="24" spans="1:40" x14ac:dyDescent="0.3">
      <c r="B24" s="53" t="s">
        <v>31</v>
      </c>
      <c r="C24" s="48">
        <f>IF(C$4="X",'LI 3M - LGS'!C74,0)</f>
        <v>0</v>
      </c>
      <c r="D24" s="48">
        <f>IF(D$4="X",'LI 3M - LGS'!D74,0)</f>
        <v>0</v>
      </c>
      <c r="E24" s="48">
        <f>IF(E$4="X",'LI 3M - LGS'!E74,0)</f>
        <v>0</v>
      </c>
      <c r="F24" s="48">
        <f>IF(F$4="X",'LI 3M - LGS'!F74,0)</f>
        <v>0</v>
      </c>
      <c r="G24" s="48">
        <f>IF(G$4="X",'LI 3M - LGS'!G74,0)</f>
        <v>0</v>
      </c>
      <c r="H24" s="48">
        <f>IF(H$4="X",'LI 3M - LGS'!H74,0)</f>
        <v>0</v>
      </c>
      <c r="I24" s="48">
        <f>IF(I$4="X",'LI 3M - LGS'!I74,0)</f>
        <v>129.48577944145998</v>
      </c>
      <c r="J24" s="48">
        <f>IF(J$4="X",'LI 3M - LGS'!J74,0)</f>
        <v>735.39843797733988</v>
      </c>
      <c r="K24" s="48">
        <f>IF(K$4="X",'LI 3M - LGS'!K74,0)</f>
        <v>1901.0854089964887</v>
      </c>
      <c r="L24" s="48">
        <f>IF(L$4="X",'LI 3M - LGS'!L74,0)</f>
        <v>2914.0367629339294</v>
      </c>
      <c r="M24" s="48">
        <f>IF(M$4="X",'LI 3M - LGS'!M74,0)</f>
        <v>3853.5838727244795</v>
      </c>
      <c r="N24" s="48">
        <f>IF(N$4="X",'LI 3M - LGS'!N74,0)</f>
        <v>4795.2843140356163</v>
      </c>
      <c r="O24" s="48">
        <f>IF(O$4="X",'LI 3M - LGS'!O74,0)</f>
        <v>5849.5638021972209</v>
      </c>
      <c r="P24" s="48">
        <f>IF(P$4="X",'LI 3M - LGS'!P74,0)</f>
        <v>6671.8037535560579</v>
      </c>
      <c r="Q24" s="48">
        <f>IF(Q$4="X",'LI 3M - LGS'!Q74,0)</f>
        <v>6918.7495240792141</v>
      </c>
      <c r="R24" s="48">
        <f>IF(R$4="X",'LI 3M - LGS'!R74,0)</f>
        <v>7159.1461534156269</v>
      </c>
      <c r="S24" s="48">
        <f>IF(S$4="X",'LI 3M - LGS'!S74,0)</f>
        <v>7479.0841703240112</v>
      </c>
      <c r="T24" s="48">
        <f>IF(T$4="X",'LI 3M - LGS'!T74,0)</f>
        <v>7961.3047047087402</v>
      </c>
      <c r="U24" s="48">
        <f>IF(U$4="X",'LI 3M - LGS'!U74,0)</f>
        <v>8553.1580619457</v>
      </c>
      <c r="V24" s="48">
        <f>IF(V$4="X",'LI 3M - LGS'!V74,0)</f>
        <v>9042.0033778680681</v>
      </c>
      <c r="W24" s="48">
        <f>IF(W$4="X",'LI 3M - LGS'!W74,0)</f>
        <v>9528.8304943659605</v>
      </c>
      <c r="X24" s="48">
        <f>IF(X$4="X",'LI 3M - LGS'!X74,0)</f>
        <v>9840.7457209552031</v>
      </c>
      <c r="Y24" s="48">
        <f>IF(Y$4="X",'LI 3M - LGS'!Y74,0)</f>
        <v>10091.457331402971</v>
      </c>
      <c r="Z24" s="48">
        <f>IF(Z$4="X",'LI 3M - LGS'!Z74,0)</f>
        <v>10342.743543387724</v>
      </c>
      <c r="AA24" s="48">
        <f>IF(AA$4="X",'LI 3M - LGS'!AA74,0)</f>
        <v>10624.070690887511</v>
      </c>
    </row>
    <row r="25" spans="1:40" x14ac:dyDescent="0.3">
      <c r="B25" s="53" t="s">
        <v>32</v>
      </c>
      <c r="C25" s="48">
        <f>IF(C$4="X",'LI 4M - SPS'!C74,0)</f>
        <v>0</v>
      </c>
      <c r="D25" s="48">
        <f>IF(D$4="X",'LI 4M - SPS'!D74,0)</f>
        <v>0</v>
      </c>
      <c r="E25" s="48">
        <f>IF(E$4="X",'LI 4M - SPS'!E74,0)</f>
        <v>0</v>
      </c>
      <c r="F25" s="48">
        <f>IF(F$4="X",'LI 4M - SPS'!F74,0)</f>
        <v>0</v>
      </c>
      <c r="G25" s="48">
        <f>IF(G$4="X",'LI 4M - SPS'!G74,0)</f>
        <v>0</v>
      </c>
      <c r="H25" s="48">
        <f>IF(H$4="X",'LI 4M - SPS'!H74,0)</f>
        <v>0</v>
      </c>
      <c r="I25" s="48">
        <f>IF(I$4="X",'LI 4M - SPS'!I74,0)</f>
        <v>0</v>
      </c>
      <c r="J25" s="48">
        <f>IF(J$4="X",'LI 4M - SPS'!J74,0)</f>
        <v>0</v>
      </c>
      <c r="K25" s="48">
        <f>IF(K$4="X",'LI 4M - SPS'!K74,0)</f>
        <v>0</v>
      </c>
      <c r="L25" s="48">
        <f>IF(L$4="X",'LI 4M - SPS'!L74,0)</f>
        <v>0</v>
      </c>
      <c r="M25" s="48">
        <f>IF(M$4="X",'LI 4M - SPS'!M74,0)</f>
        <v>0</v>
      </c>
      <c r="N25" s="48">
        <f>IF(N$4="X",'LI 4M - SPS'!N74,0)</f>
        <v>0</v>
      </c>
      <c r="O25" s="48">
        <f>IF(O$4="X",'LI 4M - SPS'!O74,0)</f>
        <v>0</v>
      </c>
      <c r="P25" s="48">
        <f>IF(P$4="X",'LI 4M - SPS'!P74,0)</f>
        <v>0</v>
      </c>
      <c r="Q25" s="48">
        <f>IF(Q$4="X",'LI 4M - SPS'!Q74,0)</f>
        <v>0</v>
      </c>
      <c r="R25" s="48">
        <f>IF(R$4="X",'LI 4M - SPS'!R74,0)</f>
        <v>0</v>
      </c>
      <c r="S25" s="48">
        <f>IF(S$4="X",'LI 4M - SPS'!S74,0)</f>
        <v>0</v>
      </c>
      <c r="T25" s="48">
        <f>IF(T$4="X",'LI 4M - SPS'!T74,0)</f>
        <v>0</v>
      </c>
      <c r="U25" s="48">
        <f>IF(U$4="X",'LI 4M - SPS'!U74,0)</f>
        <v>0</v>
      </c>
      <c r="V25" s="48">
        <f>IF(V$4="X",'LI 4M - SPS'!V74,0)</f>
        <v>0</v>
      </c>
      <c r="W25" s="48">
        <f>IF(W$4="X",'LI 4M - SPS'!W74,0)</f>
        <v>0</v>
      </c>
      <c r="X25" s="48">
        <f>IF(X$4="X",'LI 4M - SPS'!X74,0)</f>
        <v>0</v>
      </c>
      <c r="Y25" s="48">
        <f>IF(Y$4="X",'LI 4M - SPS'!Y74,0)</f>
        <v>0</v>
      </c>
      <c r="Z25" s="48">
        <f>IF(Z$4="X",'LI 4M - SPS'!Z74,0)</f>
        <v>0</v>
      </c>
      <c r="AA25" s="48">
        <f>IF(AA$4="X",'LI 4M - SPS'!AA74,0)</f>
        <v>0</v>
      </c>
    </row>
    <row r="26" spans="1:40" ht="15" thickBot="1" x14ac:dyDescent="0.35">
      <c r="B26" s="30" t="s">
        <v>33</v>
      </c>
      <c r="C26" s="58">
        <f>IF(C$4="X",'LI 11M - LPS'!C74,0)</f>
        <v>0</v>
      </c>
      <c r="D26" s="58">
        <f>IF(D$4="X",'LI 11M - LPS'!D74,0)</f>
        <v>0</v>
      </c>
      <c r="E26" s="58">
        <f>IF(E$4="X",'LI 11M - LPS'!E74,0)</f>
        <v>0</v>
      </c>
      <c r="F26" s="58">
        <f>IF(F$4="X",'LI 11M - LPS'!F74,0)</f>
        <v>0</v>
      </c>
      <c r="G26" s="58">
        <f>IF(G$4="X",'LI 11M - LPS'!G74,0)</f>
        <v>0</v>
      </c>
      <c r="H26" s="58">
        <f>IF(H$4="X",'LI 11M - LPS'!H74,0)</f>
        <v>0</v>
      </c>
      <c r="I26" s="58">
        <f>IF(I$4="X",'LI 11M - LPS'!I74,0)</f>
        <v>0</v>
      </c>
      <c r="J26" s="58">
        <f>IF(J$4="X",'LI 11M - LPS'!J74,0)</f>
        <v>0</v>
      </c>
      <c r="K26" s="58">
        <f>IF(K$4="X",'LI 11M - LPS'!K74,0)</f>
        <v>0</v>
      </c>
      <c r="L26" s="58">
        <f>IF(L$4="X",'LI 11M - LPS'!L74,0)</f>
        <v>0</v>
      </c>
      <c r="M26" s="58">
        <f>IF(M$4="X",'LI 11M - LPS'!M74,0)</f>
        <v>0</v>
      </c>
      <c r="N26" s="58">
        <f>IF(N$4="X",'LI 11M - LPS'!N74,0)</f>
        <v>0</v>
      </c>
      <c r="O26" s="58">
        <f>IF(O$4="X",'LI 11M - LPS'!O74,0)</f>
        <v>0</v>
      </c>
      <c r="P26" s="58">
        <f>IF(P$4="X",'LI 11M - LPS'!P74,0)</f>
        <v>0</v>
      </c>
      <c r="Q26" s="58">
        <f>IF(Q$4="X",'LI 11M - LPS'!Q74,0)</f>
        <v>0</v>
      </c>
      <c r="R26" s="58">
        <f>IF(R$4="X",'LI 11M - LPS'!R74,0)</f>
        <v>0</v>
      </c>
      <c r="S26" s="58">
        <f>IF(S$4="X",'LI 11M - LPS'!S74,0)</f>
        <v>0</v>
      </c>
      <c r="T26" s="58">
        <f>IF(T$4="X",'LI 11M - LPS'!T74,0)</f>
        <v>0</v>
      </c>
      <c r="U26" s="58">
        <f>IF(U$4="X",'LI 11M - LPS'!U74,0)</f>
        <v>0</v>
      </c>
      <c r="V26" s="58">
        <f>IF(V$4="X",'LI 11M - LPS'!V74,0)</f>
        <v>0</v>
      </c>
      <c r="W26" s="58">
        <f>IF(W$4="X",'LI 11M - LPS'!W74,0)</f>
        <v>0</v>
      </c>
      <c r="X26" s="58">
        <f>IF(X$4="X",'LI 11M - LPS'!X74,0)</f>
        <v>0</v>
      </c>
      <c r="Y26" s="58">
        <f>IF(Y$4="X",'LI 11M - LPS'!Y74,0)</f>
        <v>0</v>
      </c>
      <c r="Z26" s="58">
        <f>IF(Z$4="X",'LI 11M - LPS'!Z74,0)</f>
        <v>0</v>
      </c>
      <c r="AA26" s="58">
        <f>IF(AA$4="X",'LI 11M - LPS'!AA74,0)</f>
        <v>0</v>
      </c>
    </row>
    <row r="27" spans="1:40" ht="15" thickBot="1" x14ac:dyDescent="0.35">
      <c r="A27" s="1"/>
      <c r="B27" s="54" t="s">
        <v>34</v>
      </c>
      <c r="C27" s="50">
        <f>SUM(C22:C26)</f>
        <v>799.79229946140049</v>
      </c>
      <c r="D27" s="45">
        <f t="shared" ref="D27:AA27" si="7">SUM(D22:D26)</f>
        <v>4016.6605021016589</v>
      </c>
      <c r="E27" s="45">
        <f t="shared" si="7"/>
        <v>9755.2033449081009</v>
      </c>
      <c r="F27" s="45">
        <f t="shared" si="7"/>
        <v>15201.278852823514</v>
      </c>
      <c r="G27" s="45">
        <f t="shared" si="7"/>
        <v>21941.055477676218</v>
      </c>
      <c r="H27" s="45">
        <f t="shared" si="7"/>
        <v>41763.446671718819</v>
      </c>
      <c r="I27" s="45">
        <f t="shared" si="7"/>
        <v>75559.848049272769</v>
      </c>
      <c r="J27" s="45">
        <f t="shared" si="7"/>
        <v>119424.04518937378</v>
      </c>
      <c r="K27" s="45">
        <f t="shared" si="7"/>
        <v>160309.58646403454</v>
      </c>
      <c r="L27" s="45">
        <f t="shared" si="7"/>
        <v>183844.37846377352</v>
      </c>
      <c r="M27" s="45">
        <f t="shared" si="7"/>
        <v>216708.14513776306</v>
      </c>
      <c r="N27" s="45">
        <f t="shared" si="7"/>
        <v>260049.99972834016</v>
      </c>
      <c r="O27" s="45">
        <f t="shared" si="7"/>
        <v>303675.07012533746</v>
      </c>
      <c r="P27" s="45">
        <f t="shared" si="7"/>
        <v>341451.83247415139</v>
      </c>
      <c r="Q27" s="45">
        <f t="shared" si="7"/>
        <v>347006.21368863189</v>
      </c>
      <c r="R27" s="45">
        <f t="shared" si="7"/>
        <v>350503.11650405807</v>
      </c>
      <c r="S27" s="45">
        <f t="shared" si="7"/>
        <v>353436.12706739956</v>
      </c>
      <c r="T27" s="45">
        <f t="shared" si="7"/>
        <v>360170.42407908838</v>
      </c>
      <c r="U27" s="45">
        <f t="shared" si="7"/>
        <v>368158.32264105981</v>
      </c>
      <c r="V27" s="45">
        <f t="shared" si="7"/>
        <v>375776.219562129</v>
      </c>
      <c r="W27" s="45">
        <f t="shared" si="7"/>
        <v>381763.5290453608</v>
      </c>
      <c r="X27" s="45">
        <f t="shared" si="7"/>
        <v>385244.34599124553</v>
      </c>
      <c r="Y27" s="45">
        <f t="shared" si="7"/>
        <v>390418.05143823754</v>
      </c>
      <c r="Z27" s="45">
        <f t="shared" si="7"/>
        <v>397842.48580990382</v>
      </c>
      <c r="AA27" s="45">
        <f t="shared" si="7"/>
        <v>405313.98408010945</v>
      </c>
    </row>
    <row r="28" spans="1:40" ht="14.4" customHeight="1" x14ac:dyDescent="0.3">
      <c r="A28" s="1"/>
      <c r="B28" s="65"/>
      <c r="C28" s="68"/>
      <c r="D28" s="68"/>
      <c r="E28" s="68"/>
      <c r="F28" s="68"/>
      <c r="G28" s="68"/>
      <c r="H28" s="68"/>
      <c r="I28" s="68"/>
      <c r="J28" s="68"/>
      <c r="K28" s="68"/>
      <c r="L28" s="68"/>
      <c r="M28" s="68"/>
      <c r="N28" s="68"/>
      <c r="O28" s="68"/>
      <c r="P28" s="671" t="s">
        <v>287</v>
      </c>
      <c r="Q28" s="671"/>
      <c r="R28" s="671"/>
      <c r="S28" s="671"/>
      <c r="T28" s="68"/>
      <c r="U28" s="68"/>
      <c r="V28" s="68"/>
      <c r="W28" s="68"/>
      <c r="X28" s="68"/>
      <c r="Y28" s="68"/>
      <c r="Z28" s="68"/>
      <c r="AA28" s="68"/>
    </row>
    <row r="29" spans="1:40" x14ac:dyDescent="0.3">
      <c r="A29" s="1"/>
      <c r="B29" s="65"/>
      <c r="C29" s="68"/>
      <c r="D29" s="68"/>
      <c r="E29" s="180"/>
      <c r="F29" s="68"/>
      <c r="G29" s="68"/>
      <c r="H29" s="68"/>
      <c r="I29" s="68"/>
      <c r="J29" s="68"/>
      <c r="K29" s="68"/>
      <c r="L29" s="68"/>
      <c r="M29" s="68"/>
      <c r="N29" s="68"/>
      <c r="O29" s="68"/>
      <c r="P29" s="460" t="s">
        <v>288</v>
      </c>
      <c r="Q29" s="461"/>
      <c r="R29" s="461"/>
      <c r="S29" s="461"/>
      <c r="T29" s="68"/>
      <c r="U29" s="68"/>
      <c r="V29" s="68"/>
      <c r="W29" s="68"/>
      <c r="X29" s="68"/>
      <c r="Y29" s="68"/>
      <c r="Z29" s="68"/>
      <c r="AA29" s="68"/>
    </row>
    <row r="30" spans="1:40" x14ac:dyDescent="0.3">
      <c r="A30" s="1"/>
      <c r="B30" s="65"/>
      <c r="C30" s="68"/>
      <c r="D30" s="68"/>
      <c r="E30" s="182"/>
      <c r="F30" s="183"/>
      <c r="G30" s="183"/>
      <c r="H30" s="183"/>
      <c r="I30" s="183"/>
      <c r="J30" s="68"/>
      <c r="K30" s="68"/>
      <c r="L30" s="68"/>
      <c r="M30" s="68"/>
      <c r="N30" s="68"/>
      <c r="O30" s="68"/>
      <c r="Q30" s="68"/>
      <c r="R30" s="68"/>
      <c r="S30" s="68"/>
      <c r="T30" s="68"/>
      <c r="U30" s="68"/>
      <c r="V30" s="68"/>
      <c r="W30" s="68"/>
      <c r="X30" s="68"/>
      <c r="Y30" s="68"/>
      <c r="Z30" s="68"/>
      <c r="AA30" s="68"/>
    </row>
    <row r="31" spans="1:40" x14ac:dyDescent="0.3">
      <c r="A31" s="1"/>
      <c r="B31" s="65"/>
      <c r="C31" s="68"/>
      <c r="D31" s="68"/>
      <c r="E31" s="68"/>
      <c r="F31" s="68"/>
      <c r="G31" s="68"/>
      <c r="H31" s="68"/>
      <c r="I31" s="68"/>
      <c r="J31" s="68"/>
      <c r="K31" s="68"/>
      <c r="L31" s="68"/>
      <c r="M31" s="68"/>
      <c r="N31" s="68"/>
      <c r="O31" s="68"/>
      <c r="P31" s="68"/>
      <c r="Q31" s="68"/>
      <c r="R31" s="68"/>
      <c r="S31" s="68"/>
      <c r="T31" s="68"/>
      <c r="U31" s="68"/>
      <c r="V31" s="68"/>
      <c r="W31" s="68"/>
      <c r="X31" s="68"/>
      <c r="Y31" s="68"/>
      <c r="Z31" s="68"/>
      <c r="AA31" s="68"/>
    </row>
    <row r="32" spans="1:40" ht="15" customHeight="1" x14ac:dyDescent="0.3">
      <c r="A32" s="674" t="s">
        <v>41</v>
      </c>
      <c r="B32" s="674"/>
      <c r="C32" s="188" t="s">
        <v>183</v>
      </c>
      <c r="I32" s="189" t="s">
        <v>187</v>
      </c>
      <c r="AC32" s="188" t="s">
        <v>184</v>
      </c>
      <c r="AN32" s="188" t="s">
        <v>185</v>
      </c>
    </row>
    <row r="33" spans="1:49" ht="15" customHeight="1" thickBot="1" x14ac:dyDescent="0.35">
      <c r="A33" s="674"/>
      <c r="B33" s="674"/>
    </row>
    <row r="34" spans="1:49" ht="15.75" customHeight="1" thickBot="1" x14ac:dyDescent="0.35">
      <c r="A34" s="675"/>
      <c r="B34" s="675"/>
      <c r="C34" s="157">
        <f t="shared" ref="C34:AA34" si="8">C21</f>
        <v>44197</v>
      </c>
      <c r="D34" s="56">
        <f t="shared" si="8"/>
        <v>44228</v>
      </c>
      <c r="E34" s="43">
        <f t="shared" si="8"/>
        <v>44256</v>
      </c>
      <c r="F34" s="43">
        <f t="shared" si="8"/>
        <v>44287</v>
      </c>
      <c r="G34" s="43">
        <f t="shared" si="8"/>
        <v>44317</v>
      </c>
      <c r="H34" s="43">
        <f t="shared" si="8"/>
        <v>44348</v>
      </c>
      <c r="I34" s="43">
        <f t="shared" si="8"/>
        <v>44378</v>
      </c>
      <c r="J34" s="43">
        <f t="shared" si="8"/>
        <v>44409</v>
      </c>
      <c r="K34" s="43">
        <f t="shared" si="8"/>
        <v>44440</v>
      </c>
      <c r="L34" s="43">
        <f t="shared" si="8"/>
        <v>44470</v>
      </c>
      <c r="M34" s="43">
        <f t="shared" si="8"/>
        <v>44501</v>
      </c>
      <c r="N34" s="43">
        <f t="shared" si="8"/>
        <v>44531</v>
      </c>
      <c r="O34" s="43">
        <f t="shared" si="8"/>
        <v>44562</v>
      </c>
      <c r="P34" s="43">
        <f t="shared" si="8"/>
        <v>44593</v>
      </c>
      <c r="Q34" s="43">
        <f t="shared" si="8"/>
        <v>44621</v>
      </c>
      <c r="R34" s="43">
        <f t="shared" si="8"/>
        <v>44652</v>
      </c>
      <c r="S34" s="43">
        <f t="shared" si="8"/>
        <v>44682</v>
      </c>
      <c r="T34" s="43">
        <f t="shared" si="8"/>
        <v>44713</v>
      </c>
      <c r="U34" s="43">
        <f t="shared" si="8"/>
        <v>44743</v>
      </c>
      <c r="V34" s="43">
        <f t="shared" si="8"/>
        <v>44774</v>
      </c>
      <c r="W34" s="43">
        <f t="shared" si="8"/>
        <v>44805</v>
      </c>
      <c r="X34" s="43">
        <f t="shared" si="8"/>
        <v>44835</v>
      </c>
      <c r="Y34" s="43">
        <f t="shared" si="8"/>
        <v>44866</v>
      </c>
      <c r="Z34" s="43">
        <f t="shared" si="8"/>
        <v>44896</v>
      </c>
      <c r="AA34" s="43">
        <f t="shared" si="8"/>
        <v>44927</v>
      </c>
      <c r="AC34" s="41">
        <v>43831</v>
      </c>
      <c r="AD34" s="41">
        <v>43862</v>
      </c>
      <c r="AE34" s="41">
        <v>43891</v>
      </c>
      <c r="AF34" s="41">
        <v>43922</v>
      </c>
      <c r="AG34" s="41">
        <v>43952</v>
      </c>
      <c r="AH34" s="41">
        <v>43983</v>
      </c>
      <c r="AI34" s="41">
        <v>44013</v>
      </c>
      <c r="AJ34" s="41">
        <v>44044</v>
      </c>
      <c r="AK34" s="41">
        <v>44075</v>
      </c>
      <c r="AL34" s="41">
        <v>44105</v>
      </c>
      <c r="AM34" s="41">
        <v>44136</v>
      </c>
      <c r="AN34" s="195">
        <v>44166</v>
      </c>
      <c r="AO34" s="41">
        <v>44197</v>
      </c>
      <c r="AP34" s="41">
        <v>44228</v>
      </c>
      <c r="AQ34" s="41">
        <v>44256</v>
      </c>
      <c r="AR34" s="41">
        <v>44287</v>
      </c>
      <c r="AS34" s="41">
        <v>44317</v>
      </c>
      <c r="AT34" s="41">
        <v>44348</v>
      </c>
      <c r="AW34" t="s">
        <v>34</v>
      </c>
    </row>
    <row r="35" spans="1:49" x14ac:dyDescent="0.3">
      <c r="A35" s="677" t="s">
        <v>30</v>
      </c>
      <c r="B35" s="69" t="s">
        <v>39</v>
      </c>
      <c r="C35" s="193">
        <f>IF(AC38=0,0,AC35/SUM(AC35:AC36))</f>
        <v>0</v>
      </c>
      <c r="D35" s="193">
        <f t="shared" ref="D35:M35" si="9">IF(AD38=0,0,AD35/SUM(AD35:AD36))</f>
        <v>0.98044370663128866</v>
      </c>
      <c r="E35" s="193">
        <f t="shared" si="9"/>
        <v>0.98504983388704315</v>
      </c>
      <c r="F35" s="193">
        <f t="shared" si="9"/>
        <v>0.95246163198093103</v>
      </c>
      <c r="G35" s="193">
        <f t="shared" si="9"/>
        <v>0.94881377507030817</v>
      </c>
      <c r="H35" s="193">
        <f t="shared" si="9"/>
        <v>0.89952709952094911</v>
      </c>
      <c r="I35" s="193">
        <f t="shared" si="9"/>
        <v>0.94724378088595196</v>
      </c>
      <c r="J35" s="193">
        <f t="shared" si="9"/>
        <v>0.92001938184664078</v>
      </c>
      <c r="K35" s="193">
        <f t="shared" si="9"/>
        <v>0</v>
      </c>
      <c r="L35" s="193">
        <f t="shared" si="9"/>
        <v>0</v>
      </c>
      <c r="M35" s="193">
        <f t="shared" si="9"/>
        <v>0</v>
      </c>
      <c r="N35" s="193">
        <f>IF(SUM(AN38:AT38)=0,0,SUM(AN35:AT35)/SUM(AN35:AT36))</f>
        <v>0</v>
      </c>
      <c r="O35" s="190"/>
      <c r="P35" s="190"/>
      <c r="Q35" s="190"/>
      <c r="R35" s="190"/>
      <c r="S35" s="190"/>
      <c r="T35" s="190"/>
      <c r="U35" s="190"/>
      <c r="V35" s="190"/>
      <c r="W35" s="190"/>
      <c r="X35" s="190"/>
      <c r="Y35" s="190"/>
      <c r="Z35" s="190"/>
      <c r="AA35" s="190"/>
      <c r="AC35" s="203"/>
      <c r="AD35" s="203">
        <v>1129228</v>
      </c>
      <c r="AE35" s="203">
        <v>1257160</v>
      </c>
      <c r="AF35" s="203">
        <v>2864235</v>
      </c>
      <c r="AG35" s="203">
        <v>1513135</v>
      </c>
      <c r="AH35" s="203">
        <v>1316287</v>
      </c>
      <c r="AI35" s="203">
        <v>1807559</v>
      </c>
      <c r="AJ35" s="203">
        <v>1327208</v>
      </c>
      <c r="AK35" s="203"/>
      <c r="AL35" s="203"/>
      <c r="AM35" s="203"/>
      <c r="AN35" s="204"/>
      <c r="AO35" s="203"/>
      <c r="AP35" s="203"/>
      <c r="AQ35" s="203"/>
      <c r="AR35" s="203"/>
      <c r="AS35" s="203"/>
      <c r="AT35" s="203"/>
      <c r="AW35" s="197">
        <f>SUM(AC35:AT35)</f>
        <v>11214812</v>
      </c>
    </row>
    <row r="36" spans="1:49" x14ac:dyDescent="0.3">
      <c r="A36" s="677"/>
      <c r="B36" s="66" t="s">
        <v>37</v>
      </c>
      <c r="C36" s="194">
        <f>IF(AC38=0,0,AC36/SUM(AC35:AC36))</f>
        <v>0</v>
      </c>
      <c r="D36" s="194">
        <f t="shared" ref="D36:M36" si="10">IF(AD38=0,0,AD36/SUM(AD35:AD36))</f>
        <v>1.9556293368711321E-2</v>
      </c>
      <c r="E36" s="194">
        <f t="shared" si="10"/>
        <v>1.4950166112956811E-2</v>
      </c>
      <c r="F36" s="194">
        <f t="shared" si="10"/>
        <v>4.7538368019068952E-2</v>
      </c>
      <c r="G36" s="194">
        <f t="shared" si="10"/>
        <v>5.1186224929691833E-2</v>
      </c>
      <c r="H36" s="194">
        <f t="shared" si="10"/>
        <v>0.10047290047905091</v>
      </c>
      <c r="I36" s="194">
        <f t="shared" si="10"/>
        <v>5.2756219114048097E-2</v>
      </c>
      <c r="J36" s="194">
        <f t="shared" si="10"/>
        <v>7.9980618153359204E-2</v>
      </c>
      <c r="K36" s="194">
        <f t="shared" si="10"/>
        <v>0</v>
      </c>
      <c r="L36" s="194">
        <f t="shared" si="10"/>
        <v>0</v>
      </c>
      <c r="M36" s="194">
        <f t="shared" si="10"/>
        <v>0</v>
      </c>
      <c r="N36" s="194">
        <f>IF(SUM(AN38:AT38)=0,0,SUM(AN36:AT36)/SUM(AN35:AT36))</f>
        <v>0</v>
      </c>
      <c r="O36" s="191"/>
      <c r="P36" s="191"/>
      <c r="Q36" s="191"/>
      <c r="R36" s="191"/>
      <c r="S36" s="191"/>
      <c r="T36" s="191"/>
      <c r="U36" s="191"/>
      <c r="V36" s="191"/>
      <c r="W36" s="191"/>
      <c r="X36" s="191"/>
      <c r="Y36" s="191"/>
      <c r="Z36" s="191"/>
      <c r="AA36" s="191"/>
      <c r="AC36" s="203"/>
      <c r="AD36" s="203">
        <v>22524</v>
      </c>
      <c r="AE36" s="203">
        <v>19080</v>
      </c>
      <c r="AF36" s="203">
        <v>142957</v>
      </c>
      <c r="AG36" s="203">
        <v>81630</v>
      </c>
      <c r="AH36" s="203">
        <v>147023</v>
      </c>
      <c r="AI36" s="203">
        <v>100671</v>
      </c>
      <c r="AJ36" s="203">
        <v>115379</v>
      </c>
      <c r="AK36" s="203"/>
      <c r="AL36" s="203"/>
      <c r="AM36" s="203"/>
      <c r="AN36" s="204"/>
      <c r="AO36" s="203"/>
      <c r="AP36" s="203"/>
      <c r="AQ36" s="203"/>
      <c r="AR36" s="203"/>
      <c r="AS36" s="203"/>
      <c r="AT36" s="203"/>
      <c r="AW36" s="197">
        <f t="shared" ref="AW36:AW54" si="11">SUM(AC36:AT36)</f>
        <v>629264</v>
      </c>
    </row>
    <row r="37" spans="1:49" x14ac:dyDescent="0.3">
      <c r="A37" s="677"/>
      <c r="B37" s="202" t="s">
        <v>186</v>
      </c>
      <c r="C37" s="196"/>
      <c r="D37" s="196"/>
      <c r="E37" s="196"/>
      <c r="F37" s="196"/>
      <c r="G37" s="196"/>
      <c r="H37" s="196"/>
      <c r="I37" s="196"/>
      <c r="J37" s="196"/>
      <c r="K37" s="196"/>
      <c r="L37" s="196"/>
      <c r="M37" s="196"/>
      <c r="N37" s="196"/>
      <c r="O37" s="201"/>
      <c r="P37" s="201"/>
      <c r="Q37" s="201"/>
      <c r="R37" s="201"/>
      <c r="S37" s="201"/>
      <c r="T37" s="201"/>
      <c r="U37" s="201"/>
      <c r="V37" s="201"/>
      <c r="W37" s="201"/>
      <c r="X37" s="201"/>
      <c r="Y37" s="201"/>
      <c r="Z37" s="201"/>
      <c r="AA37" s="201"/>
      <c r="AC37" s="203"/>
      <c r="AD37" s="203">
        <v>102724</v>
      </c>
      <c r="AE37" s="203">
        <v>3039739</v>
      </c>
      <c r="AF37" s="203">
        <v>1086116</v>
      </c>
      <c r="AG37" s="203">
        <v>-627662</v>
      </c>
      <c r="AH37" s="203">
        <v>1002502</v>
      </c>
      <c r="AI37" s="203">
        <v>757192</v>
      </c>
      <c r="AJ37" s="203">
        <v>651682</v>
      </c>
      <c r="AK37" s="203"/>
      <c r="AL37" s="203"/>
      <c r="AM37" s="203"/>
      <c r="AN37" s="204"/>
      <c r="AO37" s="197"/>
      <c r="AP37" s="197"/>
      <c r="AQ37" s="197"/>
      <c r="AR37" s="197"/>
      <c r="AS37" s="197"/>
      <c r="AT37" s="197"/>
      <c r="AW37" s="197">
        <f t="shared" si="11"/>
        <v>6012293</v>
      </c>
    </row>
    <row r="38" spans="1:49" s="70" customFormat="1" ht="15" thickBot="1" x14ac:dyDescent="0.35">
      <c r="A38" s="678"/>
      <c r="B38" s="200" t="s">
        <v>34</v>
      </c>
      <c r="C38" s="181">
        <f t="shared" ref="C38" si="12">SUM(C35:C36)</f>
        <v>0</v>
      </c>
      <c r="D38" s="181">
        <f t="shared" ref="D38:M38" si="13">SUM(D35:D36)</f>
        <v>1</v>
      </c>
      <c r="E38" s="181">
        <f t="shared" si="13"/>
        <v>1</v>
      </c>
      <c r="F38" s="181">
        <f t="shared" si="13"/>
        <v>1</v>
      </c>
      <c r="G38" s="181">
        <f t="shared" si="13"/>
        <v>1</v>
      </c>
      <c r="H38" s="181">
        <f t="shared" si="13"/>
        <v>1</v>
      </c>
      <c r="I38" s="181">
        <f t="shared" si="13"/>
        <v>1</v>
      </c>
      <c r="J38" s="181">
        <f t="shared" si="13"/>
        <v>1</v>
      </c>
      <c r="K38" s="181">
        <f t="shared" si="13"/>
        <v>0</v>
      </c>
      <c r="L38" s="181">
        <f t="shared" si="13"/>
        <v>0</v>
      </c>
      <c r="M38" s="181">
        <f t="shared" si="13"/>
        <v>0</v>
      </c>
      <c r="N38" s="181">
        <f>SUM(N35:N36)</f>
        <v>0</v>
      </c>
      <c r="O38" s="192"/>
      <c r="P38" s="192"/>
      <c r="Q38" s="192"/>
      <c r="R38" s="192"/>
      <c r="S38" s="192"/>
      <c r="T38" s="192"/>
      <c r="U38" s="192"/>
      <c r="V38" s="192"/>
      <c r="W38" s="192"/>
      <c r="X38" s="192"/>
      <c r="Y38" s="192"/>
      <c r="Z38" s="192"/>
      <c r="AA38" s="192"/>
      <c r="AC38" s="198">
        <f t="shared" ref="AC38:AM38" si="14">SUM(AC35:AC37)</f>
        <v>0</v>
      </c>
      <c r="AD38" s="198">
        <f t="shared" si="14"/>
        <v>1254476</v>
      </c>
      <c r="AE38" s="198">
        <f t="shared" si="14"/>
        <v>4315979</v>
      </c>
      <c r="AF38" s="198">
        <f t="shared" si="14"/>
        <v>4093308</v>
      </c>
      <c r="AG38" s="198">
        <f t="shared" si="14"/>
        <v>967103</v>
      </c>
      <c r="AH38" s="198">
        <f t="shared" si="14"/>
        <v>2465812</v>
      </c>
      <c r="AI38" s="198">
        <f t="shared" si="14"/>
        <v>2665422</v>
      </c>
      <c r="AJ38" s="198">
        <f t="shared" si="14"/>
        <v>2094269</v>
      </c>
      <c r="AK38" s="198">
        <f t="shared" si="14"/>
        <v>0</v>
      </c>
      <c r="AL38" s="198">
        <f t="shared" si="14"/>
        <v>0</v>
      </c>
      <c r="AM38" s="198">
        <f t="shared" si="14"/>
        <v>0</v>
      </c>
      <c r="AN38" s="199">
        <f>SUM(AN35:AN37)</f>
        <v>0</v>
      </c>
      <c r="AO38" s="198">
        <f t="shared" ref="AO38:AT38" si="15">SUM(AO35:AO37)</f>
        <v>0</v>
      </c>
      <c r="AP38" s="198">
        <f t="shared" si="15"/>
        <v>0</v>
      </c>
      <c r="AQ38" s="198">
        <f t="shared" si="15"/>
        <v>0</v>
      </c>
      <c r="AR38" s="198">
        <f t="shared" si="15"/>
        <v>0</v>
      </c>
      <c r="AS38" s="198">
        <f t="shared" si="15"/>
        <v>0</v>
      </c>
      <c r="AT38" s="198">
        <f t="shared" si="15"/>
        <v>0</v>
      </c>
      <c r="AW38" s="198">
        <f t="shared" si="11"/>
        <v>17856369</v>
      </c>
    </row>
    <row r="39" spans="1:49" x14ac:dyDescent="0.3">
      <c r="A39" s="676" t="s">
        <v>31</v>
      </c>
      <c r="B39" s="67" t="s">
        <v>39</v>
      </c>
      <c r="C39" s="193">
        <f>IF(AC42=0,0,AC39/SUM(AC39:AC40))</f>
        <v>0</v>
      </c>
      <c r="D39" s="193">
        <f t="shared" ref="D39:M39" si="16">IF(AD42=0,0,AD39/SUM(AD39:AD40))</f>
        <v>0.8304720389740029</v>
      </c>
      <c r="E39" s="193">
        <f t="shared" si="16"/>
        <v>0.84649090466146681</v>
      </c>
      <c r="F39" s="193">
        <f t="shared" si="16"/>
        <v>0.90266336386504598</v>
      </c>
      <c r="G39" s="193">
        <f t="shared" si="16"/>
        <v>0.88170744410529012</v>
      </c>
      <c r="H39" s="193">
        <f t="shared" si="16"/>
        <v>0.97117461512818082</v>
      </c>
      <c r="I39" s="193">
        <f t="shared" si="16"/>
        <v>0.9304233981049419</v>
      </c>
      <c r="J39" s="193">
        <f t="shared" si="16"/>
        <v>0.79667872261776296</v>
      </c>
      <c r="K39" s="193">
        <f t="shared" si="16"/>
        <v>0</v>
      </c>
      <c r="L39" s="193">
        <f t="shared" si="16"/>
        <v>0</v>
      </c>
      <c r="M39" s="193">
        <f t="shared" si="16"/>
        <v>0</v>
      </c>
      <c r="N39" s="193">
        <f>IF(SUM(AN42:AT42)=0,0,SUM(AN39:AT39)/SUM(AN39:AT40))</f>
        <v>0</v>
      </c>
      <c r="O39" s="190"/>
      <c r="P39" s="190"/>
      <c r="Q39" s="190"/>
      <c r="R39" s="190"/>
      <c r="S39" s="190"/>
      <c r="T39" s="190"/>
      <c r="U39" s="190"/>
      <c r="V39" s="190"/>
      <c r="W39" s="190"/>
      <c r="X39" s="190"/>
      <c r="Y39" s="190"/>
      <c r="Z39" s="190"/>
      <c r="AA39" s="190"/>
      <c r="AC39" s="203"/>
      <c r="AD39" s="203">
        <v>1836951</v>
      </c>
      <c r="AE39" s="203">
        <v>3248794</v>
      </c>
      <c r="AF39" s="203">
        <v>3619616</v>
      </c>
      <c r="AG39" s="203">
        <v>2793258</v>
      </c>
      <c r="AH39" s="203">
        <v>4364045</v>
      </c>
      <c r="AI39" s="203">
        <v>7946014</v>
      </c>
      <c r="AJ39" s="203">
        <v>3737145</v>
      </c>
      <c r="AK39" s="203"/>
      <c r="AL39" s="203"/>
      <c r="AM39" s="203"/>
      <c r="AN39" s="204"/>
      <c r="AO39" s="203"/>
      <c r="AP39" s="203"/>
      <c r="AQ39" s="203"/>
      <c r="AR39" s="203"/>
      <c r="AS39" s="203"/>
      <c r="AT39" s="203"/>
      <c r="AW39" s="197">
        <f t="shared" si="11"/>
        <v>27545823</v>
      </c>
    </row>
    <row r="40" spans="1:49" x14ac:dyDescent="0.3">
      <c r="A40" s="677"/>
      <c r="B40" s="66" t="s">
        <v>37</v>
      </c>
      <c r="C40" s="194">
        <f>IF(AC42=0,0,AC40/SUM(AC39:AC40))</f>
        <v>0</v>
      </c>
      <c r="D40" s="194">
        <f t="shared" ref="D40:M40" si="17">IF(AD42=0,0,AD40/SUM(AD39:AD40))</f>
        <v>0.16952796102599713</v>
      </c>
      <c r="E40" s="194">
        <f t="shared" si="17"/>
        <v>0.15350909533853316</v>
      </c>
      <c r="F40" s="194">
        <f t="shared" si="17"/>
        <v>9.733663613495401E-2</v>
      </c>
      <c r="G40" s="194">
        <f t="shared" si="17"/>
        <v>0.11829255589470992</v>
      </c>
      <c r="H40" s="194">
        <f t="shared" si="17"/>
        <v>2.8825384871819178E-2</v>
      </c>
      <c r="I40" s="194">
        <f t="shared" si="17"/>
        <v>6.9576601895058127E-2</v>
      </c>
      <c r="J40" s="194">
        <f t="shared" si="17"/>
        <v>0.20332127738223704</v>
      </c>
      <c r="K40" s="194">
        <f t="shared" si="17"/>
        <v>0</v>
      </c>
      <c r="L40" s="194">
        <f t="shared" si="17"/>
        <v>0</v>
      </c>
      <c r="M40" s="194">
        <f t="shared" si="17"/>
        <v>0</v>
      </c>
      <c r="N40" s="194">
        <f>IF(SUM(AN42:AT42)=0,0,SUM(AN40:AT40)/SUM(AN39:AT40))</f>
        <v>0</v>
      </c>
      <c r="O40" s="191"/>
      <c r="P40" s="191"/>
      <c r="Q40" s="191"/>
      <c r="R40" s="191"/>
      <c r="S40" s="191"/>
      <c r="T40" s="191"/>
      <c r="U40" s="191"/>
      <c r="V40" s="191"/>
      <c r="W40" s="191"/>
      <c r="X40" s="191"/>
      <c r="Y40" s="191"/>
      <c r="Z40" s="191"/>
      <c r="AA40" s="191"/>
      <c r="AC40" s="203"/>
      <c r="AD40" s="203">
        <v>374985</v>
      </c>
      <c r="AE40" s="203">
        <v>589161</v>
      </c>
      <c r="AF40" s="203">
        <v>390313</v>
      </c>
      <c r="AG40" s="203">
        <v>374752</v>
      </c>
      <c r="AH40" s="203">
        <v>129529</v>
      </c>
      <c r="AI40" s="203">
        <v>594199</v>
      </c>
      <c r="AJ40" s="203">
        <v>953761</v>
      </c>
      <c r="AK40" s="203"/>
      <c r="AL40" s="203"/>
      <c r="AM40" s="203"/>
      <c r="AN40" s="204"/>
      <c r="AO40" s="203"/>
      <c r="AP40" s="203"/>
      <c r="AQ40" s="203"/>
      <c r="AR40" s="203"/>
      <c r="AS40" s="203"/>
      <c r="AT40" s="203"/>
      <c r="AW40" s="197">
        <f t="shared" si="11"/>
        <v>3406700</v>
      </c>
    </row>
    <row r="41" spans="1:49" x14ac:dyDescent="0.3">
      <c r="A41" s="677"/>
      <c r="B41" s="202" t="s">
        <v>186</v>
      </c>
      <c r="C41" s="196"/>
      <c r="D41" s="196"/>
      <c r="E41" s="196"/>
      <c r="F41" s="196"/>
      <c r="G41" s="196"/>
      <c r="H41" s="196"/>
      <c r="I41" s="196"/>
      <c r="J41" s="196"/>
      <c r="K41" s="196"/>
      <c r="L41" s="196"/>
      <c r="M41" s="196"/>
      <c r="N41" s="196"/>
      <c r="O41" s="201"/>
      <c r="P41" s="201"/>
      <c r="Q41" s="201"/>
      <c r="R41" s="201"/>
      <c r="S41" s="201"/>
      <c r="T41" s="201"/>
      <c r="U41" s="201"/>
      <c r="V41" s="201"/>
      <c r="W41" s="201"/>
      <c r="X41" s="201"/>
      <c r="Y41" s="201"/>
      <c r="Z41" s="201"/>
      <c r="AA41" s="201"/>
      <c r="AC41" s="203"/>
      <c r="AD41" s="203">
        <v>222879</v>
      </c>
      <c r="AE41" s="203">
        <v>0</v>
      </c>
      <c r="AF41" s="203">
        <v>168605</v>
      </c>
      <c r="AG41" s="203">
        <v>888004</v>
      </c>
      <c r="AH41" s="203">
        <v>430161</v>
      </c>
      <c r="AI41" s="203">
        <v>3548126</v>
      </c>
      <c r="AJ41" s="203">
        <v>122620</v>
      </c>
      <c r="AK41" s="203"/>
      <c r="AL41" s="203"/>
      <c r="AM41" s="203"/>
      <c r="AN41" s="204"/>
      <c r="AO41" s="197"/>
      <c r="AP41" s="197"/>
      <c r="AQ41" s="197"/>
      <c r="AR41" s="197"/>
      <c r="AS41" s="197"/>
      <c r="AT41" s="197"/>
      <c r="AW41" s="197">
        <f t="shared" si="11"/>
        <v>5380395</v>
      </c>
    </row>
    <row r="42" spans="1:49" s="70" customFormat="1" ht="15" thickBot="1" x14ac:dyDescent="0.35">
      <c r="A42" s="678"/>
      <c r="B42" s="200" t="s">
        <v>34</v>
      </c>
      <c r="C42" s="181">
        <f t="shared" ref="C42" si="18">SUM(C39:C40)</f>
        <v>0</v>
      </c>
      <c r="D42" s="181">
        <f t="shared" ref="D42:M42" si="19">SUM(D39:D40)</f>
        <v>1</v>
      </c>
      <c r="E42" s="181">
        <f t="shared" si="19"/>
        <v>1</v>
      </c>
      <c r="F42" s="181">
        <f t="shared" si="19"/>
        <v>1</v>
      </c>
      <c r="G42" s="181">
        <f t="shared" si="19"/>
        <v>1</v>
      </c>
      <c r="H42" s="181">
        <f t="shared" si="19"/>
        <v>1</v>
      </c>
      <c r="I42" s="181">
        <f t="shared" si="19"/>
        <v>1</v>
      </c>
      <c r="J42" s="181">
        <f t="shared" si="19"/>
        <v>1</v>
      </c>
      <c r="K42" s="181">
        <f t="shared" si="19"/>
        <v>0</v>
      </c>
      <c r="L42" s="181">
        <f t="shared" si="19"/>
        <v>0</v>
      </c>
      <c r="M42" s="181">
        <f t="shared" si="19"/>
        <v>0</v>
      </c>
      <c r="N42" s="181">
        <f>SUM(N39:N40)</f>
        <v>0</v>
      </c>
      <c r="O42" s="192"/>
      <c r="P42" s="192"/>
      <c r="Q42" s="192"/>
      <c r="R42" s="192"/>
      <c r="S42" s="192"/>
      <c r="T42" s="192"/>
      <c r="U42" s="192"/>
      <c r="V42" s="192"/>
      <c r="W42" s="192"/>
      <c r="X42" s="192"/>
      <c r="Y42" s="192"/>
      <c r="Z42" s="192"/>
      <c r="AA42" s="192"/>
      <c r="AC42" s="198">
        <f t="shared" ref="AC42:AM42" si="20">SUM(AC39:AC41)</f>
        <v>0</v>
      </c>
      <c r="AD42" s="198">
        <f t="shared" si="20"/>
        <v>2434815</v>
      </c>
      <c r="AE42" s="198">
        <f t="shared" si="20"/>
        <v>3837955</v>
      </c>
      <c r="AF42" s="198">
        <f t="shared" si="20"/>
        <v>4178534</v>
      </c>
      <c r="AG42" s="198">
        <f t="shared" si="20"/>
        <v>4056014</v>
      </c>
      <c r="AH42" s="198">
        <f t="shared" si="20"/>
        <v>4923735</v>
      </c>
      <c r="AI42" s="198">
        <f t="shared" si="20"/>
        <v>12088339</v>
      </c>
      <c r="AJ42" s="198">
        <f t="shared" si="20"/>
        <v>4813526</v>
      </c>
      <c r="AK42" s="198">
        <f t="shared" si="20"/>
        <v>0</v>
      </c>
      <c r="AL42" s="198">
        <f t="shared" si="20"/>
        <v>0</v>
      </c>
      <c r="AM42" s="198">
        <f t="shared" si="20"/>
        <v>0</v>
      </c>
      <c r="AN42" s="199">
        <f>SUM(AN39:AN41)</f>
        <v>0</v>
      </c>
      <c r="AO42" s="198">
        <f t="shared" ref="AO42:AT42" si="21">SUM(AO39:AO41)</f>
        <v>0</v>
      </c>
      <c r="AP42" s="198">
        <f t="shared" si="21"/>
        <v>0</v>
      </c>
      <c r="AQ42" s="198">
        <f t="shared" si="21"/>
        <v>0</v>
      </c>
      <c r="AR42" s="198">
        <f t="shared" si="21"/>
        <v>0</v>
      </c>
      <c r="AS42" s="198">
        <f t="shared" si="21"/>
        <v>0</v>
      </c>
      <c r="AT42" s="198">
        <f t="shared" si="21"/>
        <v>0</v>
      </c>
      <c r="AW42" s="198">
        <f t="shared" si="11"/>
        <v>36332918</v>
      </c>
    </row>
    <row r="43" spans="1:49" x14ac:dyDescent="0.3">
      <c r="A43" s="676" t="s">
        <v>32</v>
      </c>
      <c r="B43" s="67" t="s">
        <v>39</v>
      </c>
      <c r="C43" s="193">
        <f>IF(AC46=0,0,AC43/SUM(AC43:AC44))</f>
        <v>0</v>
      </c>
      <c r="D43" s="193">
        <f t="shared" ref="D43:M43" si="22">IF(AD46=0,0,AD43/SUM(AD43:AD44))</f>
        <v>0.9849618348345075</v>
      </c>
      <c r="E43" s="193">
        <f t="shared" si="22"/>
        <v>0.86691032263684287</v>
      </c>
      <c r="F43" s="193">
        <f t="shared" si="22"/>
        <v>0.81706153813360616</v>
      </c>
      <c r="G43" s="193">
        <f t="shared" si="22"/>
        <v>0.64625083101493974</v>
      </c>
      <c r="H43" s="193">
        <f t="shared" si="22"/>
        <v>0.70458656217982896</v>
      </c>
      <c r="I43" s="193">
        <f t="shared" si="22"/>
        <v>0.47033490367792952</v>
      </c>
      <c r="J43" s="193">
        <f t="shared" si="22"/>
        <v>0.62601940229805197</v>
      </c>
      <c r="K43" s="193">
        <f t="shared" si="22"/>
        <v>0</v>
      </c>
      <c r="L43" s="193">
        <f t="shared" si="22"/>
        <v>0</v>
      </c>
      <c r="M43" s="193">
        <f t="shared" si="22"/>
        <v>0</v>
      </c>
      <c r="N43" s="193">
        <f>IF(SUM(AN46:AT46)=0,0,SUM(AN43:AT43)/SUM(AN43:AT44))</f>
        <v>0</v>
      </c>
      <c r="O43" s="190"/>
      <c r="P43" s="190"/>
      <c r="Q43" s="190"/>
      <c r="R43" s="190"/>
      <c r="S43" s="190"/>
      <c r="T43" s="190"/>
      <c r="U43" s="190"/>
      <c r="V43" s="190"/>
      <c r="W43" s="190"/>
      <c r="X43" s="190"/>
      <c r="Y43" s="190"/>
      <c r="Z43" s="190"/>
      <c r="AA43" s="190"/>
      <c r="AC43" s="203"/>
      <c r="AD43" s="203">
        <v>298210</v>
      </c>
      <c r="AE43" s="203">
        <v>2627411</v>
      </c>
      <c r="AF43" s="203">
        <v>306653</v>
      </c>
      <c r="AG43" s="203">
        <v>662959</v>
      </c>
      <c r="AH43" s="203">
        <v>524719</v>
      </c>
      <c r="AI43" s="203">
        <v>769942</v>
      </c>
      <c r="AJ43" s="203">
        <v>576644</v>
      </c>
      <c r="AK43" s="203"/>
      <c r="AL43" s="203"/>
      <c r="AM43" s="203"/>
      <c r="AN43" s="204"/>
      <c r="AO43" s="203"/>
      <c r="AP43" s="203"/>
      <c r="AQ43" s="203"/>
      <c r="AR43" s="203"/>
      <c r="AS43" s="203"/>
      <c r="AT43" s="203"/>
      <c r="AW43" s="197">
        <f t="shared" si="11"/>
        <v>5766538</v>
      </c>
    </row>
    <row r="44" spans="1:49" x14ac:dyDescent="0.3">
      <c r="A44" s="677"/>
      <c r="B44" s="66" t="s">
        <v>37</v>
      </c>
      <c r="C44" s="194">
        <f>IF(AC46=0,0,AC44/SUM(AC43:AC44))</f>
        <v>0</v>
      </c>
      <c r="D44" s="194">
        <f t="shared" ref="D44:M44" si="23">IF(AD46=0,0,AD44/SUM(AD43:AD44))</f>
        <v>1.5038165165492482E-2</v>
      </c>
      <c r="E44" s="194">
        <f t="shared" si="23"/>
        <v>0.13308967736315716</v>
      </c>
      <c r="F44" s="194">
        <f t="shared" si="23"/>
        <v>0.18293846186639381</v>
      </c>
      <c r="G44" s="194">
        <f t="shared" si="23"/>
        <v>0.35374916898506026</v>
      </c>
      <c r="H44" s="194">
        <f t="shared" si="23"/>
        <v>0.2954134378201711</v>
      </c>
      <c r="I44" s="194">
        <f t="shared" si="23"/>
        <v>0.52966509632207048</v>
      </c>
      <c r="J44" s="194">
        <f t="shared" si="23"/>
        <v>0.37398059770194803</v>
      </c>
      <c r="K44" s="194">
        <f t="shared" si="23"/>
        <v>0</v>
      </c>
      <c r="L44" s="194">
        <f t="shared" si="23"/>
        <v>0</v>
      </c>
      <c r="M44" s="194">
        <f t="shared" si="23"/>
        <v>0</v>
      </c>
      <c r="N44" s="194">
        <f>IF(SUM(AN46:AT46)=0,0,SUM(AN44:AT44)/SUM(AN43:AT44))</f>
        <v>0</v>
      </c>
      <c r="O44" s="191"/>
      <c r="P44" s="191"/>
      <c r="Q44" s="191"/>
      <c r="R44" s="191"/>
      <c r="S44" s="191"/>
      <c r="T44" s="191"/>
      <c r="U44" s="191"/>
      <c r="V44" s="191"/>
      <c r="W44" s="191"/>
      <c r="X44" s="191"/>
      <c r="Y44" s="191"/>
      <c r="Z44" s="191"/>
      <c r="AA44" s="191"/>
      <c r="AC44" s="203"/>
      <c r="AD44" s="203">
        <v>4553</v>
      </c>
      <c r="AE44" s="203">
        <v>403365</v>
      </c>
      <c r="AF44" s="203">
        <v>68659</v>
      </c>
      <c r="AG44" s="203">
        <v>362895</v>
      </c>
      <c r="AH44" s="203">
        <v>220000</v>
      </c>
      <c r="AI44" s="203">
        <v>867066</v>
      </c>
      <c r="AJ44" s="203">
        <v>344484</v>
      </c>
      <c r="AK44" s="203"/>
      <c r="AL44" s="203"/>
      <c r="AM44" s="203"/>
      <c r="AN44" s="204"/>
      <c r="AO44" s="203"/>
      <c r="AP44" s="203"/>
      <c r="AQ44" s="203"/>
      <c r="AR44" s="203"/>
      <c r="AS44" s="203"/>
      <c r="AT44" s="203"/>
      <c r="AW44" s="197">
        <f t="shared" si="11"/>
        <v>2271022</v>
      </c>
    </row>
    <row r="45" spans="1:49" x14ac:dyDescent="0.3">
      <c r="A45" s="677"/>
      <c r="B45" s="202" t="s">
        <v>186</v>
      </c>
      <c r="C45" s="196"/>
      <c r="D45" s="196"/>
      <c r="E45" s="196"/>
      <c r="F45" s="196"/>
      <c r="G45" s="196"/>
      <c r="H45" s="196"/>
      <c r="I45" s="196"/>
      <c r="J45" s="196"/>
      <c r="K45" s="196"/>
      <c r="L45" s="196"/>
      <c r="M45" s="196"/>
      <c r="N45" s="196"/>
      <c r="O45" s="201"/>
      <c r="P45" s="201"/>
      <c r="Q45" s="201"/>
      <c r="R45" s="201"/>
      <c r="S45" s="201"/>
      <c r="T45" s="201"/>
      <c r="U45" s="201"/>
      <c r="V45" s="201"/>
      <c r="W45" s="201"/>
      <c r="X45" s="201"/>
      <c r="Y45" s="201"/>
      <c r="Z45" s="201"/>
      <c r="AA45" s="201"/>
      <c r="AC45" s="203"/>
      <c r="AD45" s="203">
        <v>0</v>
      </c>
      <c r="AE45" s="203">
        <v>23472</v>
      </c>
      <c r="AF45" s="203">
        <v>2192</v>
      </c>
      <c r="AG45" s="203">
        <v>0</v>
      </c>
      <c r="AH45" s="203">
        <v>0</v>
      </c>
      <c r="AI45" s="203">
        <v>0</v>
      </c>
      <c r="AJ45" s="203">
        <v>0</v>
      </c>
      <c r="AK45" s="203"/>
      <c r="AL45" s="203"/>
      <c r="AM45" s="203"/>
      <c r="AN45" s="204"/>
      <c r="AO45" s="197"/>
      <c r="AP45" s="197"/>
      <c r="AQ45" s="197"/>
      <c r="AR45" s="197"/>
      <c r="AS45" s="197"/>
      <c r="AT45" s="197"/>
      <c r="AW45" s="197">
        <f t="shared" si="11"/>
        <v>25664</v>
      </c>
    </row>
    <row r="46" spans="1:49" s="70" customFormat="1" ht="15" thickBot="1" x14ac:dyDescent="0.35">
      <c r="A46" s="678"/>
      <c r="B46" s="200" t="s">
        <v>34</v>
      </c>
      <c r="C46" s="181">
        <f t="shared" ref="C46" si="24">SUM(C43:C44)</f>
        <v>0</v>
      </c>
      <c r="D46" s="181">
        <f t="shared" ref="D46:M46" si="25">SUM(D43:D44)</f>
        <v>1</v>
      </c>
      <c r="E46" s="181">
        <f t="shared" si="25"/>
        <v>1</v>
      </c>
      <c r="F46" s="181">
        <f t="shared" si="25"/>
        <v>1</v>
      </c>
      <c r="G46" s="181">
        <f t="shared" si="25"/>
        <v>1</v>
      </c>
      <c r="H46" s="181">
        <f t="shared" si="25"/>
        <v>1</v>
      </c>
      <c r="I46" s="181">
        <f t="shared" si="25"/>
        <v>1</v>
      </c>
      <c r="J46" s="181">
        <f t="shared" si="25"/>
        <v>1</v>
      </c>
      <c r="K46" s="181">
        <f t="shared" si="25"/>
        <v>0</v>
      </c>
      <c r="L46" s="181">
        <f t="shared" si="25"/>
        <v>0</v>
      </c>
      <c r="M46" s="181">
        <f t="shared" si="25"/>
        <v>0</v>
      </c>
      <c r="N46" s="181">
        <f>SUM(N43:N44)</f>
        <v>0</v>
      </c>
      <c r="O46" s="192"/>
      <c r="P46" s="192"/>
      <c r="Q46" s="192"/>
      <c r="R46" s="192"/>
      <c r="S46" s="192"/>
      <c r="T46" s="192"/>
      <c r="U46" s="192"/>
      <c r="V46" s="192"/>
      <c r="W46" s="192"/>
      <c r="X46" s="192"/>
      <c r="Y46" s="192"/>
      <c r="Z46" s="192"/>
      <c r="AA46" s="192"/>
      <c r="AC46" s="198">
        <f t="shared" ref="AC46:AM46" si="26">SUM(AC43:AC45)</f>
        <v>0</v>
      </c>
      <c r="AD46" s="198">
        <f t="shared" si="26"/>
        <v>302763</v>
      </c>
      <c r="AE46" s="198">
        <f t="shared" si="26"/>
        <v>3054248</v>
      </c>
      <c r="AF46" s="198">
        <f t="shared" si="26"/>
        <v>377504</v>
      </c>
      <c r="AG46" s="198">
        <f t="shared" si="26"/>
        <v>1025854</v>
      </c>
      <c r="AH46" s="198">
        <f t="shared" si="26"/>
        <v>744719</v>
      </c>
      <c r="AI46" s="198">
        <f t="shared" si="26"/>
        <v>1637008</v>
      </c>
      <c r="AJ46" s="198">
        <f t="shared" si="26"/>
        <v>921128</v>
      </c>
      <c r="AK46" s="198">
        <f t="shared" si="26"/>
        <v>0</v>
      </c>
      <c r="AL46" s="198">
        <f t="shared" si="26"/>
        <v>0</v>
      </c>
      <c r="AM46" s="198">
        <f t="shared" si="26"/>
        <v>0</v>
      </c>
      <c r="AN46" s="199">
        <f>SUM(AN43:AN45)</f>
        <v>0</v>
      </c>
      <c r="AO46" s="198">
        <f t="shared" ref="AO46:AT46" si="27">SUM(AO43:AO45)</f>
        <v>0</v>
      </c>
      <c r="AP46" s="198">
        <f t="shared" si="27"/>
        <v>0</v>
      </c>
      <c r="AQ46" s="198">
        <f t="shared" si="27"/>
        <v>0</v>
      </c>
      <c r="AR46" s="198">
        <f t="shared" si="27"/>
        <v>0</v>
      </c>
      <c r="AS46" s="198">
        <f t="shared" si="27"/>
        <v>0</v>
      </c>
      <c r="AT46" s="198">
        <f t="shared" si="27"/>
        <v>0</v>
      </c>
      <c r="AW46" s="198">
        <f t="shared" si="11"/>
        <v>8063224</v>
      </c>
    </row>
    <row r="47" spans="1:49" x14ac:dyDescent="0.3">
      <c r="A47" s="676" t="s">
        <v>33</v>
      </c>
      <c r="B47" s="67" t="s">
        <v>39</v>
      </c>
      <c r="C47" s="193">
        <f>IF(AC50=0,0,AC47/SUM(AC47:AC48))</f>
        <v>0</v>
      </c>
      <c r="D47" s="193">
        <f t="shared" ref="D47:M47" si="28">IF(AD50=0,0,AD47/SUM(AD47:AD48))</f>
        <v>1</v>
      </c>
      <c r="E47" s="193">
        <f t="shared" si="28"/>
        <v>1.198898523215852E-2</v>
      </c>
      <c r="F47" s="193">
        <f t="shared" si="28"/>
        <v>1</v>
      </c>
      <c r="G47" s="193">
        <f t="shared" si="28"/>
        <v>0</v>
      </c>
      <c r="H47" s="193">
        <f t="shared" si="28"/>
        <v>9.9367581326592194E-2</v>
      </c>
      <c r="I47" s="193">
        <f t="shared" si="28"/>
        <v>0</v>
      </c>
      <c r="J47" s="193">
        <f t="shared" si="28"/>
        <v>0</v>
      </c>
      <c r="K47" s="193">
        <f t="shared" si="28"/>
        <v>0</v>
      </c>
      <c r="L47" s="193">
        <f t="shared" si="28"/>
        <v>0</v>
      </c>
      <c r="M47" s="193">
        <f t="shared" si="28"/>
        <v>0</v>
      </c>
      <c r="N47" s="193">
        <f>IF(SUM(AN50:AT50)=0,0,SUM(AN47:AT47)/SUM(AN47:AT48))</f>
        <v>0</v>
      </c>
      <c r="O47" s="190"/>
      <c r="P47" s="190"/>
      <c r="Q47" s="190"/>
      <c r="R47" s="190"/>
      <c r="S47" s="190"/>
      <c r="T47" s="190"/>
      <c r="U47" s="190"/>
      <c r="V47" s="190"/>
      <c r="W47" s="190"/>
      <c r="X47" s="190"/>
      <c r="Y47" s="190"/>
      <c r="Z47" s="190"/>
      <c r="AA47" s="190"/>
      <c r="AC47" s="203"/>
      <c r="AD47" s="203">
        <v>94389</v>
      </c>
      <c r="AE47" s="203">
        <v>3335</v>
      </c>
      <c r="AF47" s="203">
        <v>116736</v>
      </c>
      <c r="AG47" s="203">
        <v>0</v>
      </c>
      <c r="AH47" s="203">
        <v>11360</v>
      </c>
      <c r="AI47" s="203">
        <v>0</v>
      </c>
      <c r="AJ47" s="203">
        <v>0</v>
      </c>
      <c r="AK47" s="203"/>
      <c r="AL47" s="203"/>
      <c r="AM47" s="203"/>
      <c r="AN47" s="204"/>
      <c r="AO47" s="203"/>
      <c r="AP47" s="203"/>
      <c r="AQ47" s="203"/>
      <c r="AR47" s="203"/>
      <c r="AS47" s="203"/>
      <c r="AT47" s="203"/>
      <c r="AW47" s="197">
        <f t="shared" si="11"/>
        <v>225820</v>
      </c>
    </row>
    <row r="48" spans="1:49" x14ac:dyDescent="0.3">
      <c r="A48" s="677"/>
      <c r="B48" s="66" t="s">
        <v>37</v>
      </c>
      <c r="C48" s="194">
        <f>IF(AC50=0,0,AC48/SUM(AC47:AC48))</f>
        <v>0</v>
      </c>
      <c r="D48" s="194">
        <f t="shared" ref="D48:M48" si="29">IF(AD50=0,0,AD48/SUM(AD47:AD48))</f>
        <v>0</v>
      </c>
      <c r="E48" s="194">
        <f t="shared" si="29"/>
        <v>0.98801101476784148</v>
      </c>
      <c r="F48" s="194">
        <f t="shared" si="29"/>
        <v>0</v>
      </c>
      <c r="G48" s="194">
        <f t="shared" si="29"/>
        <v>1</v>
      </c>
      <c r="H48" s="194">
        <f t="shared" si="29"/>
        <v>0.90063241867340782</v>
      </c>
      <c r="I48" s="194">
        <f t="shared" si="29"/>
        <v>1</v>
      </c>
      <c r="J48" s="194">
        <f t="shared" si="29"/>
        <v>1</v>
      </c>
      <c r="K48" s="194">
        <f t="shared" si="29"/>
        <v>0</v>
      </c>
      <c r="L48" s="194">
        <f t="shared" si="29"/>
        <v>0</v>
      </c>
      <c r="M48" s="194">
        <f t="shared" si="29"/>
        <v>0</v>
      </c>
      <c r="N48" s="194">
        <f>IF(SUM(AN50:AT50)=0,0,SUM(AN48:AT48)/SUM(AN47:AT48))</f>
        <v>0</v>
      </c>
      <c r="O48" s="191"/>
      <c r="P48" s="191"/>
      <c r="Q48" s="191"/>
      <c r="R48" s="191"/>
      <c r="S48" s="191"/>
      <c r="T48" s="191"/>
      <c r="U48" s="191"/>
      <c r="V48" s="191"/>
      <c r="W48" s="191"/>
      <c r="X48" s="191"/>
      <c r="Y48" s="191"/>
      <c r="Z48" s="191"/>
      <c r="AA48" s="191"/>
      <c r="AC48" s="203"/>
      <c r="AD48" s="203">
        <v>0</v>
      </c>
      <c r="AE48" s="203">
        <v>274837</v>
      </c>
      <c r="AF48" s="203">
        <v>0</v>
      </c>
      <c r="AG48" s="203">
        <v>16419</v>
      </c>
      <c r="AH48" s="203">
        <v>102963</v>
      </c>
      <c r="AI48" s="203">
        <v>537995</v>
      </c>
      <c r="AJ48" s="203">
        <v>22149</v>
      </c>
      <c r="AK48" s="203"/>
      <c r="AL48" s="203"/>
      <c r="AM48" s="203"/>
      <c r="AN48" s="204"/>
      <c r="AO48" s="203"/>
      <c r="AP48" s="203"/>
      <c r="AQ48" s="203"/>
      <c r="AR48" s="203"/>
      <c r="AS48" s="203"/>
      <c r="AT48" s="203"/>
      <c r="AW48" s="197">
        <f t="shared" si="11"/>
        <v>954363</v>
      </c>
    </row>
    <row r="49" spans="1:49" x14ac:dyDescent="0.3">
      <c r="A49" s="677"/>
      <c r="B49" s="202" t="s">
        <v>186</v>
      </c>
      <c r="C49" s="196"/>
      <c r="D49" s="196"/>
      <c r="E49" s="196"/>
      <c r="F49" s="196"/>
      <c r="G49" s="196"/>
      <c r="H49" s="196"/>
      <c r="I49" s="196"/>
      <c r="J49" s="196"/>
      <c r="K49" s="196"/>
      <c r="L49" s="196"/>
      <c r="M49" s="196"/>
      <c r="N49" s="196"/>
      <c r="O49" s="201"/>
      <c r="P49" s="201"/>
      <c r="Q49" s="201"/>
      <c r="R49" s="201"/>
      <c r="S49" s="201"/>
      <c r="T49" s="201"/>
      <c r="U49" s="201"/>
      <c r="V49" s="201"/>
      <c r="W49" s="201"/>
      <c r="X49" s="201"/>
      <c r="Y49" s="201"/>
      <c r="Z49" s="201"/>
      <c r="AA49" s="201"/>
      <c r="AC49" s="203"/>
      <c r="AD49" s="203">
        <v>0</v>
      </c>
      <c r="AE49" s="203">
        <v>0</v>
      </c>
      <c r="AF49" s="203">
        <v>0</v>
      </c>
      <c r="AG49" s="203">
        <v>0</v>
      </c>
      <c r="AH49" s="203">
        <v>0</v>
      </c>
      <c r="AI49" s="203"/>
      <c r="AJ49" s="203"/>
      <c r="AK49" s="203"/>
      <c r="AL49" s="203"/>
      <c r="AM49" s="203"/>
      <c r="AN49" s="204"/>
      <c r="AO49" s="197"/>
      <c r="AP49" s="197"/>
      <c r="AQ49" s="197"/>
      <c r="AR49" s="197"/>
      <c r="AS49" s="197"/>
      <c r="AT49" s="197"/>
      <c r="AW49" s="197">
        <f t="shared" si="11"/>
        <v>0</v>
      </c>
    </row>
    <row r="50" spans="1:49" s="70" customFormat="1" ht="15" thickBot="1" x14ac:dyDescent="0.35">
      <c r="A50" s="678"/>
      <c r="B50" s="200" t="s">
        <v>34</v>
      </c>
      <c r="C50" s="181">
        <f t="shared" ref="C50" si="30">SUM(C47:C48)</f>
        <v>0</v>
      </c>
      <c r="D50" s="181">
        <f t="shared" ref="D50:M50" si="31">SUM(D47:D48)</f>
        <v>1</v>
      </c>
      <c r="E50" s="181">
        <f t="shared" si="31"/>
        <v>1</v>
      </c>
      <c r="F50" s="181">
        <f t="shared" si="31"/>
        <v>1</v>
      </c>
      <c r="G50" s="181">
        <f t="shared" si="31"/>
        <v>1</v>
      </c>
      <c r="H50" s="181">
        <f t="shared" si="31"/>
        <v>1</v>
      </c>
      <c r="I50" s="181">
        <f t="shared" si="31"/>
        <v>1</v>
      </c>
      <c r="J50" s="181">
        <f t="shared" si="31"/>
        <v>1</v>
      </c>
      <c r="K50" s="181">
        <f t="shared" si="31"/>
        <v>0</v>
      </c>
      <c r="L50" s="181">
        <f t="shared" si="31"/>
        <v>0</v>
      </c>
      <c r="M50" s="181">
        <f t="shared" si="31"/>
        <v>0</v>
      </c>
      <c r="N50" s="181">
        <f>SUM(N47:N48)</f>
        <v>0</v>
      </c>
      <c r="O50" s="192"/>
      <c r="P50" s="192"/>
      <c r="Q50" s="192"/>
      <c r="R50" s="192"/>
      <c r="S50" s="192"/>
      <c r="T50" s="192"/>
      <c r="U50" s="192"/>
      <c r="V50" s="192"/>
      <c r="W50" s="192"/>
      <c r="X50" s="192"/>
      <c r="Y50" s="192"/>
      <c r="Z50" s="192"/>
      <c r="AA50" s="192"/>
      <c r="AC50" s="198">
        <f t="shared" ref="AC50:AM50" si="32">SUM(AC47:AC49)</f>
        <v>0</v>
      </c>
      <c r="AD50" s="198">
        <f t="shared" si="32"/>
        <v>94389</v>
      </c>
      <c r="AE50" s="198">
        <f t="shared" si="32"/>
        <v>278172</v>
      </c>
      <c r="AF50" s="198">
        <f t="shared" si="32"/>
        <v>116736</v>
      </c>
      <c r="AG50" s="198">
        <f t="shared" si="32"/>
        <v>16419</v>
      </c>
      <c r="AH50" s="198">
        <f t="shared" si="32"/>
        <v>114323</v>
      </c>
      <c r="AI50" s="198">
        <f t="shared" si="32"/>
        <v>537995</v>
      </c>
      <c r="AJ50" s="198">
        <f t="shared" si="32"/>
        <v>22149</v>
      </c>
      <c r="AK50" s="198">
        <f t="shared" si="32"/>
        <v>0</v>
      </c>
      <c r="AL50" s="198">
        <f t="shared" si="32"/>
        <v>0</v>
      </c>
      <c r="AM50" s="198">
        <f t="shared" si="32"/>
        <v>0</v>
      </c>
      <c r="AN50" s="199">
        <f>SUM(AN47:AN49)</f>
        <v>0</v>
      </c>
      <c r="AO50" s="198">
        <f t="shared" ref="AO50:AT50" si="33">SUM(AO47:AO49)</f>
        <v>0</v>
      </c>
      <c r="AP50" s="198">
        <f t="shared" si="33"/>
        <v>0</v>
      </c>
      <c r="AQ50" s="198">
        <f t="shared" si="33"/>
        <v>0</v>
      </c>
      <c r="AR50" s="198">
        <f t="shared" si="33"/>
        <v>0</v>
      </c>
      <c r="AS50" s="198">
        <f t="shared" si="33"/>
        <v>0</v>
      </c>
      <c r="AT50" s="198">
        <f t="shared" si="33"/>
        <v>0</v>
      </c>
      <c r="AW50" s="198">
        <f t="shared" si="11"/>
        <v>1180183</v>
      </c>
    </row>
    <row r="51" spans="1:49" x14ac:dyDescent="0.3">
      <c r="A51" s="679" t="s">
        <v>40</v>
      </c>
      <c r="B51" s="69" t="s">
        <v>39</v>
      </c>
      <c r="C51" s="193">
        <f>IF(AC54=0,0,AC51/SUM(AC51:AC52))</f>
        <v>0</v>
      </c>
      <c r="D51" s="193">
        <f t="shared" ref="D51:M51" si="34">IF(AD54=0,0,AD51/SUM(AD51:AD52))</f>
        <v>0.89309250061156553</v>
      </c>
      <c r="E51" s="193">
        <f t="shared" si="34"/>
        <v>0.84727280541242145</v>
      </c>
      <c r="F51" s="193">
        <f t="shared" si="34"/>
        <v>0.91984079729727752</v>
      </c>
      <c r="G51" s="193">
        <f t="shared" si="34"/>
        <v>0.85603977779339635</v>
      </c>
      <c r="H51" s="193">
        <f t="shared" si="34"/>
        <v>0.91204203214647572</v>
      </c>
      <c r="I51" s="193">
        <f t="shared" si="34"/>
        <v>0.83364835560749417</v>
      </c>
      <c r="J51" s="193">
        <f t="shared" si="34"/>
        <v>0.79711464411023669</v>
      </c>
      <c r="K51" s="193">
        <f t="shared" si="34"/>
        <v>0</v>
      </c>
      <c r="L51" s="193">
        <f t="shared" si="34"/>
        <v>0</v>
      </c>
      <c r="M51" s="193">
        <f t="shared" si="34"/>
        <v>0</v>
      </c>
      <c r="N51" s="193">
        <f>IF(SUM(AN54:AT54)=0,0,SUM(AN51:AT51)/SUM(AN51:AT52))</f>
        <v>0</v>
      </c>
      <c r="O51" s="190"/>
      <c r="P51" s="190"/>
      <c r="Q51" s="190"/>
      <c r="R51" s="190"/>
      <c r="S51" s="190"/>
      <c r="T51" s="190"/>
      <c r="U51" s="190"/>
      <c r="V51" s="190"/>
      <c r="W51" s="190"/>
      <c r="X51" s="190"/>
      <c r="Y51" s="190"/>
      <c r="Z51" s="190"/>
      <c r="AA51" s="190"/>
      <c r="AC51" s="203">
        <f t="shared" ref="AC51:AM51" si="35">AC35+AC39+AC43+AC47</f>
        <v>0</v>
      </c>
      <c r="AD51" s="203">
        <f t="shared" si="35"/>
        <v>3358778</v>
      </c>
      <c r="AE51" s="203">
        <f t="shared" si="35"/>
        <v>7136700</v>
      </c>
      <c r="AF51" s="203">
        <f t="shared" si="35"/>
        <v>6907240</v>
      </c>
      <c r="AG51" s="203">
        <f t="shared" si="35"/>
        <v>4969352</v>
      </c>
      <c r="AH51" s="203">
        <f t="shared" si="35"/>
        <v>6216411</v>
      </c>
      <c r="AI51" s="203">
        <f t="shared" si="35"/>
        <v>10523515</v>
      </c>
      <c r="AJ51" s="203">
        <f t="shared" si="35"/>
        <v>5640997</v>
      </c>
      <c r="AK51" s="203">
        <f t="shared" si="35"/>
        <v>0</v>
      </c>
      <c r="AL51" s="203">
        <f t="shared" si="35"/>
        <v>0</v>
      </c>
      <c r="AM51" s="203">
        <f t="shared" si="35"/>
        <v>0</v>
      </c>
      <c r="AN51" s="204"/>
      <c r="AO51" s="197">
        <f t="shared" ref="AO51:AT51" si="36">AO35+AO39+AO43+AO47</f>
        <v>0</v>
      </c>
      <c r="AP51" s="197">
        <f t="shared" si="36"/>
        <v>0</v>
      </c>
      <c r="AQ51" s="197">
        <f t="shared" si="36"/>
        <v>0</v>
      </c>
      <c r="AR51" s="197">
        <f t="shared" si="36"/>
        <v>0</v>
      </c>
      <c r="AS51" s="197">
        <f t="shared" si="36"/>
        <v>0</v>
      </c>
      <c r="AT51" s="197">
        <f t="shared" si="36"/>
        <v>0</v>
      </c>
      <c r="AW51" s="197">
        <f t="shared" si="11"/>
        <v>44752993</v>
      </c>
    </row>
    <row r="52" spans="1:49" x14ac:dyDescent="0.3">
      <c r="A52" s="680"/>
      <c r="B52" s="66" t="s">
        <v>37</v>
      </c>
      <c r="C52" s="194">
        <f>IF(AC54=0,0,AC52/SUM(AC51:AC52))</f>
        <v>0</v>
      </c>
      <c r="D52" s="194">
        <f t="shared" ref="D52:M52" si="37">IF(AD54=0,0,AD52/SUM(AD51:AD52))</f>
        <v>0.1069074993884345</v>
      </c>
      <c r="E52" s="194">
        <f t="shared" si="37"/>
        <v>0.15272719458757852</v>
      </c>
      <c r="F52" s="194">
        <f t="shared" si="37"/>
        <v>8.0159202702722504E-2</v>
      </c>
      <c r="G52" s="194">
        <f t="shared" si="37"/>
        <v>0.14396022220660362</v>
      </c>
      <c r="H52" s="194">
        <f t="shared" si="37"/>
        <v>8.7957967853524235E-2</v>
      </c>
      <c r="I52" s="194">
        <f t="shared" si="37"/>
        <v>0.16635164439250583</v>
      </c>
      <c r="J52" s="194">
        <f t="shared" si="37"/>
        <v>0.20288535588976328</v>
      </c>
      <c r="K52" s="194">
        <f t="shared" si="37"/>
        <v>0</v>
      </c>
      <c r="L52" s="194">
        <f t="shared" si="37"/>
        <v>0</v>
      </c>
      <c r="M52" s="194">
        <f t="shared" si="37"/>
        <v>0</v>
      </c>
      <c r="N52" s="194">
        <f>IF(SUM(AN54:AT54)=0,0,SUM(AN52:AT52)/SUM(AN51:AT52))</f>
        <v>0</v>
      </c>
      <c r="O52" s="191"/>
      <c r="P52" s="191"/>
      <c r="Q52" s="191"/>
      <c r="R52" s="191"/>
      <c r="S52" s="191"/>
      <c r="T52" s="191"/>
      <c r="U52" s="191"/>
      <c r="V52" s="191"/>
      <c r="W52" s="191"/>
      <c r="X52" s="191"/>
      <c r="Y52" s="191"/>
      <c r="Z52" s="191"/>
      <c r="AA52" s="191"/>
      <c r="AC52" s="203">
        <f t="shared" ref="AC52:AM52" si="38">AC36+AC40+AC44+AC48</f>
        <v>0</v>
      </c>
      <c r="AD52" s="203">
        <f t="shared" si="38"/>
        <v>402062</v>
      </c>
      <c r="AE52" s="203">
        <f t="shared" si="38"/>
        <v>1286443</v>
      </c>
      <c r="AF52" s="203">
        <f t="shared" si="38"/>
        <v>601929</v>
      </c>
      <c r="AG52" s="203">
        <f t="shared" si="38"/>
        <v>835696</v>
      </c>
      <c r="AH52" s="203">
        <f t="shared" si="38"/>
        <v>599515</v>
      </c>
      <c r="AI52" s="203">
        <f t="shared" si="38"/>
        <v>2099931</v>
      </c>
      <c r="AJ52" s="203">
        <f t="shared" si="38"/>
        <v>1435773</v>
      </c>
      <c r="AK52" s="203">
        <f t="shared" si="38"/>
        <v>0</v>
      </c>
      <c r="AL52" s="203">
        <f t="shared" si="38"/>
        <v>0</v>
      </c>
      <c r="AM52" s="203">
        <f t="shared" si="38"/>
        <v>0</v>
      </c>
      <c r="AN52" s="204"/>
      <c r="AO52" s="197">
        <f t="shared" ref="AO52:AT52" si="39">AO36+AO40+AO44+AO48</f>
        <v>0</v>
      </c>
      <c r="AP52" s="197">
        <f t="shared" si="39"/>
        <v>0</v>
      </c>
      <c r="AQ52" s="197">
        <f t="shared" si="39"/>
        <v>0</v>
      </c>
      <c r="AR52" s="197">
        <f t="shared" si="39"/>
        <v>0</v>
      </c>
      <c r="AS52" s="197">
        <f t="shared" si="39"/>
        <v>0</v>
      </c>
      <c r="AT52" s="197">
        <f t="shared" si="39"/>
        <v>0</v>
      </c>
      <c r="AW52" s="197">
        <f t="shared" si="11"/>
        <v>7261349</v>
      </c>
    </row>
    <row r="53" spans="1:49" x14ac:dyDescent="0.3">
      <c r="A53" s="680"/>
      <c r="B53" s="202" t="s">
        <v>186</v>
      </c>
      <c r="C53" s="196"/>
      <c r="D53" s="196"/>
      <c r="E53" s="196"/>
      <c r="F53" s="196"/>
      <c r="G53" s="196"/>
      <c r="H53" s="196"/>
      <c r="I53" s="196"/>
      <c r="J53" s="196"/>
      <c r="K53" s="196"/>
      <c r="L53" s="196"/>
      <c r="M53" s="196"/>
      <c r="N53" s="196"/>
      <c r="O53" s="201"/>
      <c r="P53" s="201"/>
      <c r="Q53" s="201"/>
      <c r="R53" s="201"/>
      <c r="S53" s="201"/>
      <c r="T53" s="201"/>
      <c r="U53" s="201"/>
      <c r="V53" s="201"/>
      <c r="W53" s="201"/>
      <c r="X53" s="201"/>
      <c r="Y53" s="201"/>
      <c r="Z53" s="201"/>
      <c r="AA53" s="201"/>
      <c r="AC53" s="203">
        <f t="shared" ref="AC53:AM53" si="40">AC37+AC41+AC45+AC49</f>
        <v>0</v>
      </c>
      <c r="AD53" s="203">
        <f t="shared" si="40"/>
        <v>325603</v>
      </c>
      <c r="AE53" s="203">
        <f t="shared" si="40"/>
        <v>3063211</v>
      </c>
      <c r="AF53" s="203">
        <f t="shared" si="40"/>
        <v>1256913</v>
      </c>
      <c r="AG53" s="203">
        <f t="shared" si="40"/>
        <v>260342</v>
      </c>
      <c r="AH53" s="203">
        <f t="shared" si="40"/>
        <v>1432663</v>
      </c>
      <c r="AI53" s="203">
        <f t="shared" si="40"/>
        <v>4305318</v>
      </c>
      <c r="AJ53" s="203">
        <f t="shared" si="40"/>
        <v>774302</v>
      </c>
      <c r="AK53" s="203">
        <f t="shared" si="40"/>
        <v>0</v>
      </c>
      <c r="AL53" s="203">
        <f t="shared" si="40"/>
        <v>0</v>
      </c>
      <c r="AM53" s="203">
        <f t="shared" si="40"/>
        <v>0</v>
      </c>
      <c r="AN53" s="204"/>
      <c r="AO53" s="197">
        <f t="shared" ref="AO53:AT53" si="41">AO37+AO41+AO45+AO49</f>
        <v>0</v>
      </c>
      <c r="AP53" s="197">
        <f t="shared" si="41"/>
        <v>0</v>
      </c>
      <c r="AQ53" s="197">
        <f t="shared" si="41"/>
        <v>0</v>
      </c>
      <c r="AR53" s="197">
        <f t="shared" si="41"/>
        <v>0</v>
      </c>
      <c r="AS53" s="197">
        <f t="shared" si="41"/>
        <v>0</v>
      </c>
      <c r="AT53" s="197">
        <f t="shared" si="41"/>
        <v>0</v>
      </c>
      <c r="AW53" s="197">
        <f t="shared" si="11"/>
        <v>11418352</v>
      </c>
    </row>
    <row r="54" spans="1:49" s="70" customFormat="1" ht="15" thickBot="1" x14ac:dyDescent="0.35">
      <c r="A54" s="681"/>
      <c r="B54" s="200" t="s">
        <v>34</v>
      </c>
      <c r="C54" s="181">
        <f t="shared" ref="C54" si="42">SUM(C51:C52)</f>
        <v>0</v>
      </c>
      <c r="D54" s="181">
        <f t="shared" ref="D54:M54" si="43">SUM(D51:D52)</f>
        <v>1</v>
      </c>
      <c r="E54" s="181">
        <f t="shared" si="43"/>
        <v>1</v>
      </c>
      <c r="F54" s="181">
        <f t="shared" si="43"/>
        <v>1</v>
      </c>
      <c r="G54" s="181">
        <f t="shared" si="43"/>
        <v>1</v>
      </c>
      <c r="H54" s="181">
        <f t="shared" si="43"/>
        <v>1</v>
      </c>
      <c r="I54" s="181">
        <f t="shared" si="43"/>
        <v>1</v>
      </c>
      <c r="J54" s="181">
        <f t="shared" si="43"/>
        <v>1</v>
      </c>
      <c r="K54" s="181">
        <f t="shared" si="43"/>
        <v>0</v>
      </c>
      <c r="L54" s="181">
        <f t="shared" si="43"/>
        <v>0</v>
      </c>
      <c r="M54" s="181">
        <f t="shared" si="43"/>
        <v>0</v>
      </c>
      <c r="N54" s="181">
        <f>SUM(N51:N52)</f>
        <v>0</v>
      </c>
      <c r="O54" s="192"/>
      <c r="P54" s="192"/>
      <c r="Q54" s="192"/>
      <c r="R54" s="192"/>
      <c r="S54" s="192"/>
      <c r="T54" s="192"/>
      <c r="U54" s="192"/>
      <c r="V54" s="192"/>
      <c r="W54" s="192"/>
      <c r="X54" s="192"/>
      <c r="Y54" s="192"/>
      <c r="Z54" s="192"/>
      <c r="AA54" s="192"/>
      <c r="AC54" s="198">
        <f t="shared" ref="AC54:AM54" si="44">SUM(AC51:AC53)</f>
        <v>0</v>
      </c>
      <c r="AD54" s="198">
        <f t="shared" si="44"/>
        <v>4086443</v>
      </c>
      <c r="AE54" s="198">
        <f t="shared" si="44"/>
        <v>11486354</v>
      </c>
      <c r="AF54" s="198">
        <f t="shared" si="44"/>
        <v>8766082</v>
      </c>
      <c r="AG54" s="198">
        <f t="shared" si="44"/>
        <v>6065390</v>
      </c>
      <c r="AH54" s="198">
        <f t="shared" si="44"/>
        <v>8248589</v>
      </c>
      <c r="AI54" s="198">
        <f t="shared" si="44"/>
        <v>16928764</v>
      </c>
      <c r="AJ54" s="198">
        <f t="shared" si="44"/>
        <v>7851072</v>
      </c>
      <c r="AK54" s="198">
        <f t="shared" si="44"/>
        <v>0</v>
      </c>
      <c r="AL54" s="198">
        <f t="shared" si="44"/>
        <v>0</v>
      </c>
      <c r="AM54" s="198">
        <f t="shared" si="44"/>
        <v>0</v>
      </c>
      <c r="AN54" s="199">
        <f>SUM(AN51:AN53)</f>
        <v>0</v>
      </c>
      <c r="AO54" s="198">
        <f t="shared" ref="AO54:AT54" si="45">SUM(AO51:AO53)</f>
        <v>0</v>
      </c>
      <c r="AP54" s="198">
        <f t="shared" si="45"/>
        <v>0</v>
      </c>
      <c r="AQ54" s="198">
        <f t="shared" si="45"/>
        <v>0</v>
      </c>
      <c r="AR54" s="198">
        <f t="shared" si="45"/>
        <v>0</v>
      </c>
      <c r="AS54" s="198">
        <f t="shared" si="45"/>
        <v>0</v>
      </c>
      <c r="AT54" s="198">
        <f t="shared" si="45"/>
        <v>0</v>
      </c>
      <c r="AW54" s="198">
        <f t="shared" si="11"/>
        <v>63432694</v>
      </c>
    </row>
    <row r="55" spans="1:49" x14ac:dyDescent="0.3">
      <c r="E55" s="90"/>
      <c r="F55" s="90"/>
      <c r="G55" s="90"/>
      <c r="H55" s="90"/>
    </row>
    <row r="56" spans="1:49" x14ac:dyDescent="0.3">
      <c r="AC56" s="197"/>
      <c r="AD56" s="197"/>
      <c r="AE56" s="197"/>
      <c r="AF56" s="197"/>
      <c r="AG56" s="197"/>
      <c r="AH56" s="197"/>
      <c r="AI56" s="197"/>
      <c r="AJ56" s="197"/>
      <c r="AK56" s="197"/>
      <c r="AL56" s="197"/>
      <c r="AM56" s="197"/>
    </row>
    <row r="57" spans="1:49" x14ac:dyDescent="0.3">
      <c r="A57" s="672" t="s">
        <v>36</v>
      </c>
      <c r="B57" s="672"/>
      <c r="C57" s="188" t="s">
        <v>188</v>
      </c>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C57" s="197"/>
      <c r="AD57" s="197"/>
      <c r="AE57" s="197"/>
      <c r="AF57" s="197"/>
      <c r="AG57" s="197"/>
      <c r="AH57" s="197"/>
      <c r="AI57" s="197"/>
      <c r="AJ57" s="197"/>
      <c r="AK57" s="197"/>
      <c r="AL57" s="197"/>
      <c r="AM57" s="197"/>
    </row>
    <row r="58" spans="1:49" ht="15" thickBot="1" x14ac:dyDescent="0.35">
      <c r="A58" s="672"/>
      <c r="B58" s="672"/>
      <c r="C58" s="214" t="s">
        <v>254</v>
      </c>
      <c r="E58" s="114"/>
      <c r="F58" s="334"/>
      <c r="G58" s="334"/>
      <c r="H58" s="334"/>
      <c r="I58" s="334"/>
      <c r="J58" s="334"/>
      <c r="K58" s="334"/>
      <c r="L58" s="334"/>
      <c r="M58" s="334"/>
      <c r="N58" s="334"/>
      <c r="O58" s="334"/>
      <c r="P58" s="334"/>
      <c r="Q58" s="114"/>
      <c r="R58" s="114"/>
      <c r="S58" s="114"/>
      <c r="T58" s="114"/>
      <c r="U58" s="114"/>
      <c r="V58" s="114"/>
      <c r="W58" s="114"/>
      <c r="X58" s="114"/>
      <c r="Y58" s="114"/>
      <c r="Z58" s="114"/>
      <c r="AA58" s="114"/>
      <c r="AC58" s="197"/>
      <c r="AD58" s="197"/>
      <c r="AE58" s="197"/>
      <c r="AF58" s="197"/>
      <c r="AG58" s="197"/>
      <c r="AH58" s="197"/>
      <c r="AI58" s="197"/>
      <c r="AJ58" s="197"/>
      <c r="AK58" s="197"/>
      <c r="AL58" s="197">
        <v>0</v>
      </c>
      <c r="AM58" s="197"/>
    </row>
    <row r="59" spans="1:49" ht="15" thickBot="1" x14ac:dyDescent="0.35">
      <c r="B59" s="51" t="s">
        <v>35</v>
      </c>
      <c r="C59" s="46">
        <f>C34</f>
        <v>44197</v>
      </c>
      <c r="D59" s="46">
        <f t="shared" ref="D59:AA59" si="46">D34</f>
        <v>44228</v>
      </c>
      <c r="E59" s="46">
        <f t="shared" si="46"/>
        <v>44256</v>
      </c>
      <c r="F59" s="46">
        <f t="shared" si="46"/>
        <v>44287</v>
      </c>
      <c r="G59" s="46">
        <f t="shared" si="46"/>
        <v>44317</v>
      </c>
      <c r="H59" s="46">
        <f t="shared" si="46"/>
        <v>44348</v>
      </c>
      <c r="I59" s="46">
        <f t="shared" si="46"/>
        <v>44378</v>
      </c>
      <c r="J59" s="46">
        <f t="shared" si="46"/>
        <v>44409</v>
      </c>
      <c r="K59" s="46">
        <f t="shared" si="46"/>
        <v>44440</v>
      </c>
      <c r="L59" s="46">
        <f t="shared" si="46"/>
        <v>44470</v>
      </c>
      <c r="M59" s="46">
        <f t="shared" si="46"/>
        <v>44501</v>
      </c>
      <c r="N59" s="46">
        <f t="shared" si="46"/>
        <v>44531</v>
      </c>
      <c r="O59" s="46">
        <f t="shared" si="46"/>
        <v>44562</v>
      </c>
      <c r="P59" s="46">
        <f t="shared" si="46"/>
        <v>44593</v>
      </c>
      <c r="Q59" s="46">
        <f t="shared" si="46"/>
        <v>44621</v>
      </c>
      <c r="R59" s="46">
        <f t="shared" si="46"/>
        <v>44652</v>
      </c>
      <c r="S59" s="46">
        <f t="shared" si="46"/>
        <v>44682</v>
      </c>
      <c r="T59" s="46">
        <f t="shared" si="46"/>
        <v>44713</v>
      </c>
      <c r="U59" s="46">
        <f t="shared" si="46"/>
        <v>44743</v>
      </c>
      <c r="V59" s="46">
        <f t="shared" si="46"/>
        <v>44774</v>
      </c>
      <c r="W59" s="46">
        <f t="shared" si="46"/>
        <v>44805</v>
      </c>
      <c r="X59" s="46">
        <f t="shared" si="46"/>
        <v>44835</v>
      </c>
      <c r="Y59" s="46">
        <f t="shared" si="46"/>
        <v>44866</v>
      </c>
      <c r="Z59" s="46">
        <f t="shared" si="46"/>
        <v>44896</v>
      </c>
      <c r="AA59" s="46">
        <f t="shared" si="46"/>
        <v>44927</v>
      </c>
      <c r="AC59" s="197"/>
      <c r="AD59" s="197"/>
      <c r="AE59" s="197"/>
      <c r="AF59" s="197"/>
      <c r="AG59" s="197"/>
      <c r="AH59" s="197"/>
      <c r="AI59" s="197"/>
      <c r="AJ59" s="197"/>
      <c r="AK59" s="197"/>
      <c r="AL59" s="197"/>
      <c r="AM59" s="197"/>
    </row>
    <row r="60" spans="1:49" x14ac:dyDescent="0.3">
      <c r="B60" s="52" t="s">
        <v>29</v>
      </c>
      <c r="C60" s="62">
        <f t="shared" ref="C60" si="47">SUM(C68,C76)</f>
        <v>4189633.39</v>
      </c>
      <c r="D60" s="62">
        <f t="shared" ref="D60:AA60" si="48">SUM(D68,D76)</f>
        <v>13451611.179999998</v>
      </c>
      <c r="E60" s="62">
        <f t="shared" si="48"/>
        <v>12483250.729999997</v>
      </c>
      <c r="F60" s="62">
        <f t="shared" si="48"/>
        <v>10419820.497269999</v>
      </c>
      <c r="G60" s="62">
        <f t="shared" si="48"/>
        <v>10918759.819999998</v>
      </c>
      <c r="H60" s="62">
        <f t="shared" si="48"/>
        <v>14654683.140000012</v>
      </c>
      <c r="I60" s="62">
        <f t="shared" si="48"/>
        <v>12842723.359999998</v>
      </c>
      <c r="J60" s="62">
        <f t="shared" si="48"/>
        <v>12988526.310099998</v>
      </c>
      <c r="K60" s="62">
        <f t="shared" si="48"/>
        <v>13241661.229999986</v>
      </c>
      <c r="L60" s="62">
        <f t="shared" si="48"/>
        <v>16073680.969999999</v>
      </c>
      <c r="M60" s="62">
        <f t="shared" si="48"/>
        <v>13862504.694799999</v>
      </c>
      <c r="N60" s="62">
        <f t="shared" si="48"/>
        <v>39595767.548699997</v>
      </c>
      <c r="O60" s="62">
        <f t="shared" si="48"/>
        <v>0</v>
      </c>
      <c r="P60" s="62">
        <f t="shared" si="48"/>
        <v>0</v>
      </c>
      <c r="Q60" s="62">
        <f t="shared" si="48"/>
        <v>0</v>
      </c>
      <c r="R60" s="62">
        <f t="shared" si="48"/>
        <v>0</v>
      </c>
      <c r="S60" s="62">
        <f t="shared" si="48"/>
        <v>0</v>
      </c>
      <c r="T60" s="62">
        <f t="shared" si="48"/>
        <v>0</v>
      </c>
      <c r="U60" s="62">
        <f t="shared" si="48"/>
        <v>0</v>
      </c>
      <c r="V60" s="62">
        <f t="shared" si="48"/>
        <v>0</v>
      </c>
      <c r="W60" s="62">
        <f t="shared" si="48"/>
        <v>0</v>
      </c>
      <c r="X60" s="62">
        <f t="shared" si="48"/>
        <v>0</v>
      </c>
      <c r="Y60" s="62">
        <f t="shared" si="48"/>
        <v>0</v>
      </c>
      <c r="Z60" s="62">
        <f t="shared" si="48"/>
        <v>0</v>
      </c>
      <c r="AA60" s="62">
        <f t="shared" si="48"/>
        <v>0</v>
      </c>
    </row>
    <row r="61" spans="1:49" x14ac:dyDescent="0.3">
      <c r="B61" s="53" t="s">
        <v>30</v>
      </c>
      <c r="C61" s="62">
        <f t="shared" ref="C61" si="49">SUM(C69,C77)</f>
        <v>72589.47</v>
      </c>
      <c r="D61" s="62">
        <f t="shared" ref="D61:AA61" si="50">SUM(D69,D77)</f>
        <v>1363574.23</v>
      </c>
      <c r="E61" s="62">
        <f t="shared" si="50"/>
        <v>4315979</v>
      </c>
      <c r="F61" s="62">
        <f t="shared" si="50"/>
        <v>4221940.08</v>
      </c>
      <c r="G61" s="62">
        <f t="shared" si="50"/>
        <v>1017698.3</v>
      </c>
      <c r="H61" s="62">
        <f t="shared" si="50"/>
        <v>2703451.0200000005</v>
      </c>
      <c r="I61" s="62">
        <f t="shared" si="50"/>
        <v>2665422</v>
      </c>
      <c r="J61" s="62">
        <f t="shared" si="50"/>
        <v>2105341.04</v>
      </c>
      <c r="K61" s="62">
        <f t="shared" si="50"/>
        <v>-237820.11000000004</v>
      </c>
      <c r="L61" s="62">
        <f t="shared" si="50"/>
        <v>1811140.4639999999</v>
      </c>
      <c r="M61" s="62">
        <f t="shared" si="50"/>
        <v>7212858.3342648288</v>
      </c>
      <c r="N61" s="62">
        <f t="shared" si="50"/>
        <v>22736419.38783811</v>
      </c>
      <c r="O61" s="62">
        <f t="shared" si="50"/>
        <v>0</v>
      </c>
      <c r="P61" s="62">
        <f t="shared" si="50"/>
        <v>0</v>
      </c>
      <c r="Q61" s="62">
        <f t="shared" si="50"/>
        <v>0</v>
      </c>
      <c r="R61" s="62">
        <f t="shared" si="50"/>
        <v>0</v>
      </c>
      <c r="S61" s="62">
        <f t="shared" si="50"/>
        <v>0</v>
      </c>
      <c r="T61" s="62">
        <f t="shared" si="50"/>
        <v>0</v>
      </c>
      <c r="U61" s="62">
        <f t="shared" si="50"/>
        <v>0</v>
      </c>
      <c r="V61" s="62">
        <f t="shared" si="50"/>
        <v>0</v>
      </c>
      <c r="W61" s="62">
        <f t="shared" si="50"/>
        <v>0</v>
      </c>
      <c r="X61" s="62">
        <f t="shared" si="50"/>
        <v>0</v>
      </c>
      <c r="Y61" s="62">
        <f t="shared" si="50"/>
        <v>0</v>
      </c>
      <c r="Z61" s="62">
        <f t="shared" si="50"/>
        <v>0</v>
      </c>
      <c r="AA61" s="62">
        <f t="shared" si="50"/>
        <v>0</v>
      </c>
    </row>
    <row r="62" spans="1:49" x14ac:dyDescent="0.3">
      <c r="B62" s="53" t="s">
        <v>31</v>
      </c>
      <c r="C62" s="62">
        <f t="shared" ref="C62" si="51">SUM(C70,C78)</f>
        <v>0</v>
      </c>
      <c r="D62" s="62">
        <f t="shared" ref="D62:AA62" si="52">SUM(D70,D78)</f>
        <v>2434815</v>
      </c>
      <c r="E62" s="62">
        <f t="shared" si="52"/>
        <v>3837955</v>
      </c>
      <c r="F62" s="62">
        <f t="shared" si="52"/>
        <v>4178534</v>
      </c>
      <c r="G62" s="62">
        <f t="shared" si="52"/>
        <v>4056014</v>
      </c>
      <c r="H62" s="62">
        <f t="shared" si="52"/>
        <v>4923735</v>
      </c>
      <c r="I62" s="62">
        <f t="shared" si="52"/>
        <v>12149256.359999999</v>
      </c>
      <c r="J62" s="62">
        <f t="shared" si="52"/>
        <v>5049193.2627250003</v>
      </c>
      <c r="K62" s="62">
        <f t="shared" si="52"/>
        <v>10258423</v>
      </c>
      <c r="L62" s="62">
        <f t="shared" si="52"/>
        <v>5798412.5868999995</v>
      </c>
      <c r="M62" s="62">
        <f t="shared" si="52"/>
        <v>10779277.455158042</v>
      </c>
      <c r="N62" s="62">
        <f t="shared" si="52"/>
        <v>41315821.358616613</v>
      </c>
      <c r="O62" s="62">
        <f t="shared" si="52"/>
        <v>0</v>
      </c>
      <c r="P62" s="62">
        <f t="shared" si="52"/>
        <v>0</v>
      </c>
      <c r="Q62" s="62">
        <f t="shared" si="52"/>
        <v>0</v>
      </c>
      <c r="R62" s="62">
        <f t="shared" si="52"/>
        <v>0</v>
      </c>
      <c r="S62" s="62">
        <f t="shared" si="52"/>
        <v>0</v>
      </c>
      <c r="T62" s="62">
        <f t="shared" si="52"/>
        <v>0</v>
      </c>
      <c r="U62" s="62">
        <f t="shared" si="52"/>
        <v>0</v>
      </c>
      <c r="V62" s="62">
        <f t="shared" si="52"/>
        <v>0</v>
      </c>
      <c r="W62" s="62">
        <f t="shared" si="52"/>
        <v>0</v>
      </c>
      <c r="X62" s="62">
        <f t="shared" si="52"/>
        <v>0</v>
      </c>
      <c r="Y62" s="62">
        <f t="shared" si="52"/>
        <v>0</v>
      </c>
      <c r="Z62" s="62">
        <f t="shared" si="52"/>
        <v>0</v>
      </c>
      <c r="AA62" s="62">
        <f t="shared" si="52"/>
        <v>0</v>
      </c>
    </row>
    <row r="63" spans="1:49" x14ac:dyDescent="0.3">
      <c r="B63" s="53" t="s">
        <v>32</v>
      </c>
      <c r="C63" s="62">
        <f t="shared" ref="C63" si="53">SUM(C71,C79)</f>
        <v>0</v>
      </c>
      <c r="D63" s="62">
        <f t="shared" ref="D63:AA63" si="54">SUM(D71,D79)</f>
        <v>302763</v>
      </c>
      <c r="E63" s="62">
        <f t="shared" si="54"/>
        <v>3054248</v>
      </c>
      <c r="F63" s="62">
        <f t="shared" si="54"/>
        <v>377504</v>
      </c>
      <c r="G63" s="62">
        <f t="shared" si="54"/>
        <v>1025854</v>
      </c>
      <c r="H63" s="62">
        <f t="shared" si="54"/>
        <v>744719</v>
      </c>
      <c r="I63" s="62">
        <f t="shared" si="54"/>
        <v>1637008</v>
      </c>
      <c r="J63" s="62">
        <f t="shared" si="54"/>
        <v>970502.94302500004</v>
      </c>
      <c r="K63" s="62">
        <f t="shared" si="54"/>
        <v>712268</v>
      </c>
      <c r="L63" s="62">
        <f t="shared" si="54"/>
        <v>3576575.4973250004</v>
      </c>
      <c r="M63" s="62">
        <f t="shared" si="54"/>
        <v>2380330.6864599567</v>
      </c>
      <c r="N63" s="62">
        <f t="shared" si="54"/>
        <v>10188752.79925061</v>
      </c>
      <c r="O63" s="62">
        <f t="shared" si="54"/>
        <v>0</v>
      </c>
      <c r="P63" s="62">
        <f t="shared" si="54"/>
        <v>0</v>
      </c>
      <c r="Q63" s="62">
        <f t="shared" si="54"/>
        <v>0</v>
      </c>
      <c r="R63" s="62">
        <f t="shared" si="54"/>
        <v>0</v>
      </c>
      <c r="S63" s="62">
        <f t="shared" si="54"/>
        <v>0</v>
      </c>
      <c r="T63" s="62">
        <f t="shared" si="54"/>
        <v>0</v>
      </c>
      <c r="U63" s="62">
        <f t="shared" si="54"/>
        <v>0</v>
      </c>
      <c r="V63" s="62">
        <f t="shared" si="54"/>
        <v>0</v>
      </c>
      <c r="W63" s="62">
        <f t="shared" si="54"/>
        <v>0</v>
      </c>
      <c r="X63" s="62">
        <f t="shared" si="54"/>
        <v>0</v>
      </c>
      <c r="Y63" s="62">
        <f t="shared" si="54"/>
        <v>0</v>
      </c>
      <c r="Z63" s="62">
        <f t="shared" si="54"/>
        <v>0</v>
      </c>
      <c r="AA63" s="62">
        <f t="shared" si="54"/>
        <v>0</v>
      </c>
    </row>
    <row r="64" spans="1:49" ht="15" thickBot="1" x14ac:dyDescent="0.35">
      <c r="B64" s="30" t="s">
        <v>33</v>
      </c>
      <c r="C64" s="71">
        <f t="shared" ref="C64" si="55">SUM(C72,C80)</f>
        <v>0</v>
      </c>
      <c r="D64" s="71">
        <f t="shared" ref="D64:AA64" si="56">SUM(D72,D80)</f>
        <v>94389</v>
      </c>
      <c r="E64" s="71">
        <f t="shared" si="56"/>
        <v>278172</v>
      </c>
      <c r="F64" s="71">
        <f t="shared" si="56"/>
        <v>116736</v>
      </c>
      <c r="G64" s="71">
        <f t="shared" si="56"/>
        <v>16419</v>
      </c>
      <c r="H64" s="71">
        <f t="shared" si="56"/>
        <v>114323</v>
      </c>
      <c r="I64" s="71">
        <f t="shared" si="56"/>
        <v>537995</v>
      </c>
      <c r="J64" s="71">
        <f t="shared" si="56"/>
        <v>18302.43999999997</v>
      </c>
      <c r="K64" s="71">
        <f t="shared" si="56"/>
        <v>0</v>
      </c>
      <c r="L64" s="71">
        <f t="shared" si="56"/>
        <v>912292.07162499998</v>
      </c>
      <c r="M64" s="71">
        <f t="shared" si="56"/>
        <v>645812.77691717318</v>
      </c>
      <c r="N64" s="71">
        <f t="shared" si="56"/>
        <v>2772157.2094946657</v>
      </c>
      <c r="O64" s="71">
        <f t="shared" si="56"/>
        <v>0</v>
      </c>
      <c r="P64" s="71">
        <f t="shared" si="56"/>
        <v>0</v>
      </c>
      <c r="Q64" s="71">
        <f t="shared" si="56"/>
        <v>0</v>
      </c>
      <c r="R64" s="71">
        <f t="shared" si="56"/>
        <v>0</v>
      </c>
      <c r="S64" s="71">
        <f t="shared" si="56"/>
        <v>0</v>
      </c>
      <c r="T64" s="71">
        <f t="shared" si="56"/>
        <v>0</v>
      </c>
      <c r="U64" s="71">
        <f t="shared" si="56"/>
        <v>0</v>
      </c>
      <c r="V64" s="71">
        <f t="shared" si="56"/>
        <v>0</v>
      </c>
      <c r="W64" s="71">
        <f t="shared" si="56"/>
        <v>0</v>
      </c>
      <c r="X64" s="71">
        <f t="shared" si="56"/>
        <v>0</v>
      </c>
      <c r="Y64" s="71">
        <f t="shared" si="56"/>
        <v>0</v>
      </c>
      <c r="Z64" s="71">
        <f t="shared" si="56"/>
        <v>0</v>
      </c>
      <c r="AA64" s="71">
        <f t="shared" si="56"/>
        <v>0</v>
      </c>
      <c r="AB64" s="365" t="s">
        <v>271</v>
      </c>
    </row>
    <row r="65" spans="2:28" ht="15" thickBot="1" x14ac:dyDescent="0.35">
      <c r="B65" s="54" t="s">
        <v>34</v>
      </c>
      <c r="C65" s="72">
        <f>SUM(C60:C64)</f>
        <v>4262222.8600000003</v>
      </c>
      <c r="D65" s="73">
        <f t="shared" ref="D65:AA65" si="57">SUM(D60:D64)</f>
        <v>17647152.409999996</v>
      </c>
      <c r="E65" s="73">
        <f t="shared" si="57"/>
        <v>23969604.729999997</v>
      </c>
      <c r="F65" s="73">
        <f t="shared" si="57"/>
        <v>19314534.577270001</v>
      </c>
      <c r="G65" s="73">
        <f t="shared" si="57"/>
        <v>17034745.119999997</v>
      </c>
      <c r="H65" s="73">
        <f t="shared" si="57"/>
        <v>23140911.160000011</v>
      </c>
      <c r="I65" s="73">
        <f t="shared" si="57"/>
        <v>29832404.719999999</v>
      </c>
      <c r="J65" s="73">
        <f t="shared" si="57"/>
        <v>21131865.995850001</v>
      </c>
      <c r="K65" s="73">
        <f t="shared" si="57"/>
        <v>23974532.119999986</v>
      </c>
      <c r="L65" s="73">
        <f t="shared" si="57"/>
        <v>28172101.589850001</v>
      </c>
      <c r="M65" s="73">
        <f t="shared" si="57"/>
        <v>34880783.9476</v>
      </c>
      <c r="N65" s="73">
        <f t="shared" si="57"/>
        <v>116608918.30389999</v>
      </c>
      <c r="O65" s="73">
        <f t="shared" si="57"/>
        <v>0</v>
      </c>
      <c r="P65" s="73">
        <f t="shared" si="57"/>
        <v>0</v>
      </c>
      <c r="Q65" s="73">
        <f t="shared" si="57"/>
        <v>0</v>
      </c>
      <c r="R65" s="73">
        <f t="shared" si="57"/>
        <v>0</v>
      </c>
      <c r="S65" s="73">
        <f t="shared" si="57"/>
        <v>0</v>
      </c>
      <c r="T65" s="73">
        <f t="shared" si="57"/>
        <v>0</v>
      </c>
      <c r="U65" s="73">
        <f t="shared" si="57"/>
        <v>0</v>
      </c>
      <c r="V65" s="73">
        <f t="shared" si="57"/>
        <v>0</v>
      </c>
      <c r="W65" s="73">
        <f t="shared" si="57"/>
        <v>0</v>
      </c>
      <c r="X65" s="73">
        <f t="shared" si="57"/>
        <v>0</v>
      </c>
      <c r="Y65" s="73">
        <f t="shared" si="57"/>
        <v>0</v>
      </c>
      <c r="Z65" s="73">
        <f t="shared" si="57"/>
        <v>0</v>
      </c>
      <c r="AA65" s="73">
        <f t="shared" si="57"/>
        <v>0</v>
      </c>
      <c r="AB65" s="366">
        <f>SUM(C65:AA65)</f>
        <v>359969777.53446996</v>
      </c>
    </row>
    <row r="66" spans="2:28" s="42" customFormat="1" ht="15" thickBot="1" x14ac:dyDescent="0.35">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367">
        <f>' 1M - RES'!O32-' 1M - RES'!C17+'2M - SGS'!O38+'3M - LGS'!O38+'4M - SPS'!O38+'11M - LPS'!O38+' LI 1M - RES'!O32+'LI 2M - SGS'!O38+'LI 3M - LGS'!O38+'LI 4M - SPS'!O38+'Biz DRENE'!P75</f>
        <v>359969777.53446984</v>
      </c>
    </row>
    <row r="67" spans="2:28" ht="15" thickBot="1" x14ac:dyDescent="0.35">
      <c r="B67" s="51" t="s">
        <v>175</v>
      </c>
      <c r="C67" s="46">
        <f>C59</f>
        <v>44197</v>
      </c>
      <c r="D67" s="46">
        <f t="shared" ref="D67:AA67" si="58">D59</f>
        <v>44228</v>
      </c>
      <c r="E67" s="46">
        <f t="shared" si="58"/>
        <v>44256</v>
      </c>
      <c r="F67" s="46">
        <f t="shared" si="58"/>
        <v>44287</v>
      </c>
      <c r="G67" s="46">
        <f t="shared" si="58"/>
        <v>44317</v>
      </c>
      <c r="H67" s="46">
        <f t="shared" si="58"/>
        <v>44348</v>
      </c>
      <c r="I67" s="46">
        <f t="shared" si="58"/>
        <v>44378</v>
      </c>
      <c r="J67" s="46">
        <f t="shared" si="58"/>
        <v>44409</v>
      </c>
      <c r="K67" s="46">
        <f t="shared" si="58"/>
        <v>44440</v>
      </c>
      <c r="L67" s="46">
        <f t="shared" si="58"/>
        <v>44470</v>
      </c>
      <c r="M67" s="46">
        <f t="shared" si="58"/>
        <v>44501</v>
      </c>
      <c r="N67" s="46">
        <f t="shared" si="58"/>
        <v>44531</v>
      </c>
      <c r="O67" s="46">
        <f t="shared" si="58"/>
        <v>44562</v>
      </c>
      <c r="P67" s="46">
        <f t="shared" si="58"/>
        <v>44593</v>
      </c>
      <c r="Q67" s="46">
        <f t="shared" si="58"/>
        <v>44621</v>
      </c>
      <c r="R67" s="46">
        <f t="shared" si="58"/>
        <v>44652</v>
      </c>
      <c r="S67" s="46">
        <f t="shared" si="58"/>
        <v>44682</v>
      </c>
      <c r="T67" s="46">
        <f t="shared" si="58"/>
        <v>44713</v>
      </c>
      <c r="U67" s="46">
        <f t="shared" si="58"/>
        <v>44743</v>
      </c>
      <c r="V67" s="46">
        <f t="shared" si="58"/>
        <v>44774</v>
      </c>
      <c r="W67" s="46">
        <f t="shared" si="58"/>
        <v>44805</v>
      </c>
      <c r="X67" s="46">
        <f t="shared" si="58"/>
        <v>44835</v>
      </c>
      <c r="Y67" s="46">
        <f t="shared" si="58"/>
        <v>44866</v>
      </c>
      <c r="Z67" s="46">
        <f t="shared" si="58"/>
        <v>44896</v>
      </c>
      <c r="AA67" s="46">
        <f t="shared" si="58"/>
        <v>44927</v>
      </c>
      <c r="AB67" s="416">
        <f>'RES kWh ENTRY'!O212+'BIZ SUM'!O194</f>
        <v>359969777.5344699</v>
      </c>
    </row>
    <row r="68" spans="2:28" x14ac:dyDescent="0.3">
      <c r="B68" s="52" t="s">
        <v>29</v>
      </c>
      <c r="C68" s="62">
        <f>' 1M - RES'!C16</f>
        <v>4001849.24</v>
      </c>
      <c r="D68" s="62">
        <f>' 1M - RES'!D16</f>
        <v>12712358.569999998</v>
      </c>
      <c r="E68" s="62">
        <f>' 1M - RES'!E16</f>
        <v>11844770.029999997</v>
      </c>
      <c r="F68" s="62">
        <f>' 1M - RES'!F16</f>
        <v>10167169.947269998</v>
      </c>
      <c r="G68" s="62">
        <f>' 1M - RES'!G16</f>
        <v>10379153.979999999</v>
      </c>
      <c r="H68" s="62">
        <f>' 1M - RES'!H16</f>
        <v>13673332.810000012</v>
      </c>
      <c r="I68" s="62">
        <f>' 1M - RES'!I16</f>
        <v>10618717.899999999</v>
      </c>
      <c r="J68" s="62">
        <f>' 1M - RES'!J16</f>
        <v>12190641.740099998</v>
      </c>
      <c r="K68" s="62">
        <f>' 1M - RES'!K16</f>
        <v>12693522.219999989</v>
      </c>
      <c r="L68" s="62">
        <f>' 1M - RES'!L16</f>
        <v>14840456.189999999</v>
      </c>
      <c r="M68" s="62">
        <f>' 1M - RES'!M16</f>
        <v>13857720.894799998</v>
      </c>
      <c r="N68" s="62">
        <f>' 1M - RES'!N16</f>
        <v>39595767.548699997</v>
      </c>
      <c r="O68" s="62">
        <f>' 1M - RES'!O16</f>
        <v>0</v>
      </c>
      <c r="P68" s="62">
        <f>' 1M - RES'!P16</f>
        <v>0</v>
      </c>
      <c r="Q68" s="62">
        <f>' 1M - RES'!Q16</f>
        <v>0</v>
      </c>
      <c r="R68" s="62">
        <f>' 1M - RES'!R16</f>
        <v>0</v>
      </c>
      <c r="S68" s="62">
        <f>' 1M - RES'!S16</f>
        <v>0</v>
      </c>
      <c r="T68" s="62">
        <f>' 1M - RES'!T16</f>
        <v>0</v>
      </c>
      <c r="U68" s="62">
        <f>' 1M - RES'!U16</f>
        <v>0</v>
      </c>
      <c r="V68" s="62">
        <f>' 1M - RES'!V16</f>
        <v>0</v>
      </c>
      <c r="W68" s="62">
        <f>' 1M - RES'!W16</f>
        <v>0</v>
      </c>
      <c r="X68" s="62">
        <f>' 1M - RES'!X16</f>
        <v>0</v>
      </c>
      <c r="Y68" s="62">
        <f>' 1M - RES'!Y16</f>
        <v>0</v>
      </c>
      <c r="Z68" s="62">
        <f>' 1M - RES'!Z16</f>
        <v>0</v>
      </c>
      <c r="AA68" s="62">
        <f>' 1M - RES'!AA16</f>
        <v>0</v>
      </c>
    </row>
    <row r="69" spans="2:28" x14ac:dyDescent="0.3">
      <c r="B69" s="53" t="s">
        <v>30</v>
      </c>
      <c r="C69" s="62">
        <f>'2M - SGS'!C19+'Biz DRENE'!C19</f>
        <v>0</v>
      </c>
      <c r="D69" s="62">
        <f>'2M - SGS'!D19+'Biz DRENE'!D19</f>
        <v>1254476</v>
      </c>
      <c r="E69" s="62">
        <f>'2M - SGS'!E19+'Biz DRENE'!E19</f>
        <v>4315979</v>
      </c>
      <c r="F69" s="62">
        <f>'2M - SGS'!F19+'Biz DRENE'!F19</f>
        <v>4067006</v>
      </c>
      <c r="G69" s="62">
        <f>'2M - SGS'!G19+'Biz DRENE'!G19</f>
        <v>975769.3</v>
      </c>
      <c r="H69" s="62">
        <f>'2M - SGS'!H19+'Biz DRENE'!H19</f>
        <v>2585952.0300000003</v>
      </c>
      <c r="I69" s="62">
        <f>'2M - SGS'!I19+'Biz DRENE'!I19</f>
        <v>2665422</v>
      </c>
      <c r="J69" s="62">
        <f>'2M - SGS'!J19+'Biz DRENE'!J19</f>
        <v>2064985.4</v>
      </c>
      <c r="K69" s="62">
        <f>'2M - SGS'!K19+'Biz DRENE'!K19</f>
        <v>-487326.06000000006</v>
      </c>
      <c r="L69" s="62">
        <f>'2M - SGS'!L19+'Biz DRENE'!L19</f>
        <v>1754167.4639999999</v>
      </c>
      <c r="M69" s="62">
        <f>'2M - SGS'!M19+'Biz DRENE'!M19</f>
        <v>7212858.3342648288</v>
      </c>
      <c r="N69" s="62">
        <f>'2M - SGS'!N19+'Biz DRENE'!N19</f>
        <v>22736419.38783811</v>
      </c>
      <c r="O69" s="62">
        <f>'2M - SGS'!O19+'Biz DRENE'!O19</f>
        <v>0</v>
      </c>
      <c r="P69" s="62">
        <f>'2M - SGS'!P19+'Biz DRENE'!P19</f>
        <v>0</v>
      </c>
      <c r="Q69" s="62">
        <f>'2M - SGS'!Q19+'Biz DRENE'!Q19</f>
        <v>0</v>
      </c>
      <c r="R69" s="62">
        <f>'2M - SGS'!R19+'Biz DRENE'!R19</f>
        <v>0</v>
      </c>
      <c r="S69" s="62">
        <f>'2M - SGS'!S19+'Biz DRENE'!S19</f>
        <v>0</v>
      </c>
      <c r="T69" s="62">
        <f>'2M - SGS'!T19+'Biz DRENE'!T19</f>
        <v>0</v>
      </c>
      <c r="U69" s="62">
        <f>'2M - SGS'!U19+'Biz DRENE'!U19</f>
        <v>0</v>
      </c>
      <c r="V69" s="62">
        <f>'2M - SGS'!V19+'Biz DRENE'!V19</f>
        <v>0</v>
      </c>
      <c r="W69" s="62">
        <f>'2M - SGS'!W19+'Biz DRENE'!W19</f>
        <v>0</v>
      </c>
      <c r="X69" s="62">
        <f>'2M - SGS'!X19+'Biz DRENE'!X19</f>
        <v>0</v>
      </c>
      <c r="Y69" s="62">
        <f>'2M - SGS'!Y19+'Biz DRENE'!Y19</f>
        <v>0</v>
      </c>
      <c r="Z69" s="62">
        <f>'2M - SGS'!Z19+'Biz DRENE'!Z19</f>
        <v>0</v>
      </c>
      <c r="AA69" s="62">
        <f>'2M - SGS'!AA19+'Biz DRENE'!AA19</f>
        <v>0</v>
      </c>
    </row>
    <row r="70" spans="2:28" x14ac:dyDescent="0.3">
      <c r="B70" s="53" t="s">
        <v>31</v>
      </c>
      <c r="C70" s="62">
        <f>'3M - LGS'!C19+'Biz DRENE'!C37</f>
        <v>0</v>
      </c>
      <c r="D70" s="62">
        <f>'3M - LGS'!D19+'Biz DRENE'!D37</f>
        <v>2434815</v>
      </c>
      <c r="E70" s="62">
        <f>'3M - LGS'!E19+'Biz DRENE'!E37</f>
        <v>3837955</v>
      </c>
      <c r="F70" s="62">
        <f>'3M - LGS'!F19+'Biz DRENE'!F37</f>
        <v>4178534</v>
      </c>
      <c r="G70" s="62">
        <f>'3M - LGS'!G19+'Biz DRENE'!G37</f>
        <v>4056014</v>
      </c>
      <c r="H70" s="62">
        <f>'3M - LGS'!H19+'Biz DRENE'!H37</f>
        <v>4923735</v>
      </c>
      <c r="I70" s="62">
        <f>'3M - LGS'!I19+'Biz DRENE'!I37</f>
        <v>12103937.359999999</v>
      </c>
      <c r="J70" s="62">
        <f>'3M - LGS'!J19+'Biz DRENE'!J37</f>
        <v>4883080.982725</v>
      </c>
      <c r="K70" s="62">
        <f>'3M - LGS'!K19+'Biz DRENE'!K37</f>
        <v>10185288</v>
      </c>
      <c r="L70" s="62">
        <f>'3M - LGS'!L19+'Biz DRENE'!L37</f>
        <v>5694840.5868999995</v>
      </c>
      <c r="M70" s="62">
        <f>'3M - LGS'!M19+'Biz DRENE'!M37</f>
        <v>10779277.455158042</v>
      </c>
      <c r="N70" s="62">
        <f>'3M - LGS'!N19+'Biz DRENE'!N37</f>
        <v>41315821.358616613</v>
      </c>
      <c r="O70" s="62">
        <f>'3M - LGS'!O19+'Biz DRENE'!O37</f>
        <v>0</v>
      </c>
      <c r="P70" s="62">
        <f>'3M - LGS'!P19+'Biz DRENE'!P37</f>
        <v>0</v>
      </c>
      <c r="Q70" s="62">
        <f>'3M - LGS'!Q19+'Biz DRENE'!Q37</f>
        <v>0</v>
      </c>
      <c r="R70" s="62">
        <f>'3M - LGS'!R19+'Biz DRENE'!R37</f>
        <v>0</v>
      </c>
      <c r="S70" s="62">
        <f>'3M - LGS'!S19+'Biz DRENE'!S37</f>
        <v>0</v>
      </c>
      <c r="T70" s="62">
        <f>'3M - LGS'!T19+'Biz DRENE'!T37</f>
        <v>0</v>
      </c>
      <c r="U70" s="62">
        <f>'3M - LGS'!U19+'Biz DRENE'!U37</f>
        <v>0</v>
      </c>
      <c r="V70" s="62">
        <f>'3M - LGS'!V19+'Biz DRENE'!V37</f>
        <v>0</v>
      </c>
      <c r="W70" s="62">
        <f>'3M - LGS'!W19+'Biz DRENE'!W37</f>
        <v>0</v>
      </c>
      <c r="X70" s="62">
        <f>'3M - LGS'!X19+'Biz DRENE'!X37</f>
        <v>0</v>
      </c>
      <c r="Y70" s="62">
        <f>'3M - LGS'!Y19+'Biz DRENE'!Y37</f>
        <v>0</v>
      </c>
      <c r="Z70" s="62">
        <f>'3M - LGS'!Z19+'Biz DRENE'!Z37</f>
        <v>0</v>
      </c>
      <c r="AA70" s="62">
        <f>'3M - LGS'!AA19+'Biz DRENE'!AA37</f>
        <v>0</v>
      </c>
    </row>
    <row r="71" spans="2:28" x14ac:dyDescent="0.3">
      <c r="B71" s="53" t="s">
        <v>32</v>
      </c>
      <c r="C71" s="62">
        <f>'4M - SPS'!C19+'Biz DRENE'!C55</f>
        <v>0</v>
      </c>
      <c r="D71" s="62">
        <f>'4M - SPS'!D19+'Biz DRENE'!D55</f>
        <v>302763</v>
      </c>
      <c r="E71" s="62">
        <f>'4M - SPS'!E19+'Biz DRENE'!E55</f>
        <v>3054248</v>
      </c>
      <c r="F71" s="62">
        <f>'4M - SPS'!F19+'Biz DRENE'!F55</f>
        <v>377504</v>
      </c>
      <c r="G71" s="62">
        <f>'4M - SPS'!G19+'Biz DRENE'!G55</f>
        <v>1025854</v>
      </c>
      <c r="H71" s="62">
        <f>'4M - SPS'!H19+'Biz DRENE'!H55</f>
        <v>744719</v>
      </c>
      <c r="I71" s="62">
        <f>'4M - SPS'!I19+'Biz DRENE'!I55</f>
        <v>1637008</v>
      </c>
      <c r="J71" s="62">
        <f>'4M - SPS'!J19+'Biz DRENE'!J55</f>
        <v>970502.94302500004</v>
      </c>
      <c r="K71" s="62">
        <f>'4M - SPS'!K19+'Biz DRENE'!K55</f>
        <v>712268</v>
      </c>
      <c r="L71" s="62">
        <f>'4M - SPS'!L19+'Biz DRENE'!L55</f>
        <v>3576575.4973250004</v>
      </c>
      <c r="M71" s="62">
        <f>'4M - SPS'!M19+'Biz DRENE'!M55</f>
        <v>2380330.6864599567</v>
      </c>
      <c r="N71" s="62">
        <f>'4M - SPS'!N19+'Biz DRENE'!N55</f>
        <v>10188752.79925061</v>
      </c>
      <c r="O71" s="62">
        <f>'4M - SPS'!O19+'Biz DRENE'!O55</f>
        <v>0</v>
      </c>
      <c r="P71" s="62">
        <f>'4M - SPS'!P19+'Biz DRENE'!P55</f>
        <v>0</v>
      </c>
      <c r="Q71" s="62">
        <f>'4M - SPS'!Q19+'Biz DRENE'!Q55</f>
        <v>0</v>
      </c>
      <c r="R71" s="62">
        <f>'4M - SPS'!R19+'Biz DRENE'!R55</f>
        <v>0</v>
      </c>
      <c r="S71" s="62">
        <f>'4M - SPS'!S19+'Biz DRENE'!S55</f>
        <v>0</v>
      </c>
      <c r="T71" s="62">
        <f>'4M - SPS'!T19+'Biz DRENE'!T55</f>
        <v>0</v>
      </c>
      <c r="U71" s="62">
        <f>'4M - SPS'!U19+'Biz DRENE'!U55</f>
        <v>0</v>
      </c>
      <c r="V71" s="62">
        <f>'4M - SPS'!V19+'Biz DRENE'!V55</f>
        <v>0</v>
      </c>
      <c r="W71" s="62">
        <f>'4M - SPS'!W19+'Biz DRENE'!W55</f>
        <v>0</v>
      </c>
      <c r="X71" s="62">
        <f>'4M - SPS'!X19+'Biz DRENE'!X55</f>
        <v>0</v>
      </c>
      <c r="Y71" s="62">
        <f>'4M - SPS'!Y19+'Biz DRENE'!Y55</f>
        <v>0</v>
      </c>
      <c r="Z71" s="62">
        <f>'4M - SPS'!Z19+'Biz DRENE'!Z55</f>
        <v>0</v>
      </c>
      <c r="AA71" s="62">
        <f>'4M - SPS'!AA19+'Biz DRENE'!AA55</f>
        <v>0</v>
      </c>
    </row>
    <row r="72" spans="2:28" ht="15" thickBot="1" x14ac:dyDescent="0.35">
      <c r="B72" s="30" t="s">
        <v>33</v>
      </c>
      <c r="C72" s="71">
        <f>'11M - LPS'!C19+'Biz DRENE'!C73</f>
        <v>0</v>
      </c>
      <c r="D72" s="71">
        <f>'11M - LPS'!D19+'Biz DRENE'!D73</f>
        <v>94389</v>
      </c>
      <c r="E72" s="71">
        <f>'11M - LPS'!E19+'Biz DRENE'!E73</f>
        <v>278172</v>
      </c>
      <c r="F72" s="71">
        <f>'11M - LPS'!F19+'Biz DRENE'!F73</f>
        <v>116736</v>
      </c>
      <c r="G72" s="71">
        <f>'11M - LPS'!G19+'Biz DRENE'!G73</f>
        <v>16419</v>
      </c>
      <c r="H72" s="71">
        <f>'11M - LPS'!H19+'Biz DRENE'!H73</f>
        <v>114323</v>
      </c>
      <c r="I72" s="71">
        <f>'11M - LPS'!I19+'Biz DRENE'!I73</f>
        <v>537995</v>
      </c>
      <c r="J72" s="71">
        <f>'11M - LPS'!J19+'Biz DRENE'!J73</f>
        <v>18302.43999999997</v>
      </c>
      <c r="K72" s="71">
        <f>'11M - LPS'!K19+'Biz DRENE'!K73</f>
        <v>0</v>
      </c>
      <c r="L72" s="71">
        <f>'11M - LPS'!L19+'Biz DRENE'!L73</f>
        <v>912292.07162499998</v>
      </c>
      <c r="M72" s="71">
        <f>'11M - LPS'!M19+'Biz DRENE'!M73</f>
        <v>645812.77691717318</v>
      </c>
      <c r="N72" s="71">
        <f>'11M - LPS'!N19+'Biz DRENE'!N73</f>
        <v>2772157.2094946657</v>
      </c>
      <c r="O72" s="71">
        <f>'11M - LPS'!O19+'Biz DRENE'!O73</f>
        <v>0</v>
      </c>
      <c r="P72" s="71">
        <f>'11M - LPS'!P19+'Biz DRENE'!P73</f>
        <v>0</v>
      </c>
      <c r="Q72" s="71">
        <f>'11M - LPS'!Q19+'Biz DRENE'!Q73</f>
        <v>0</v>
      </c>
      <c r="R72" s="71">
        <f>'11M - LPS'!R19+'Biz DRENE'!R73</f>
        <v>0</v>
      </c>
      <c r="S72" s="71">
        <f>'11M - LPS'!S19+'Biz DRENE'!S73</f>
        <v>0</v>
      </c>
      <c r="T72" s="71">
        <f>'11M - LPS'!T19+'Biz DRENE'!T73</f>
        <v>0</v>
      </c>
      <c r="U72" s="71">
        <f>'11M - LPS'!U19+'Biz DRENE'!U73</f>
        <v>0</v>
      </c>
      <c r="V72" s="71">
        <f>'11M - LPS'!V19+'Biz DRENE'!V73</f>
        <v>0</v>
      </c>
      <c r="W72" s="71">
        <f>'11M - LPS'!W19+'Biz DRENE'!W73</f>
        <v>0</v>
      </c>
      <c r="X72" s="71">
        <f>'11M - LPS'!X19+'Biz DRENE'!X73</f>
        <v>0</v>
      </c>
      <c r="Y72" s="71">
        <f>'11M - LPS'!Y19+'Biz DRENE'!Y73</f>
        <v>0</v>
      </c>
      <c r="Z72" s="71">
        <f>'11M - LPS'!Z19+'Biz DRENE'!Z73</f>
        <v>0</v>
      </c>
      <c r="AA72" s="71">
        <f>'11M - LPS'!AA19+'Biz DRENE'!AA73</f>
        <v>0</v>
      </c>
    </row>
    <row r="73" spans="2:28" ht="15" thickBot="1" x14ac:dyDescent="0.35">
      <c r="B73" s="54" t="s">
        <v>34</v>
      </c>
      <c r="C73" s="72">
        <f>SUM(C68:C72)</f>
        <v>4001849.24</v>
      </c>
      <c r="D73" s="73">
        <f t="shared" ref="D73:AA73" si="59">SUM(D68:D72)</f>
        <v>16798801.57</v>
      </c>
      <c r="E73" s="73">
        <f t="shared" si="59"/>
        <v>23331124.029999997</v>
      </c>
      <c r="F73" s="73">
        <f t="shared" si="59"/>
        <v>18906949.947269998</v>
      </c>
      <c r="G73" s="73">
        <f t="shared" si="59"/>
        <v>16453210.279999999</v>
      </c>
      <c r="H73" s="73">
        <f t="shared" si="59"/>
        <v>22042061.840000011</v>
      </c>
      <c r="I73" s="73">
        <f t="shared" si="59"/>
        <v>27563080.259999998</v>
      </c>
      <c r="J73" s="73">
        <f t="shared" si="59"/>
        <v>20127513.505849998</v>
      </c>
      <c r="K73" s="73">
        <f t="shared" si="59"/>
        <v>23103752.159999989</v>
      </c>
      <c r="L73" s="73">
        <f t="shared" si="59"/>
        <v>26778331.80985</v>
      </c>
      <c r="M73" s="73">
        <f t="shared" si="59"/>
        <v>34876000.147600003</v>
      </c>
      <c r="N73" s="73">
        <f t="shared" si="59"/>
        <v>116608918.30389999</v>
      </c>
      <c r="O73" s="73">
        <f t="shared" si="59"/>
        <v>0</v>
      </c>
      <c r="P73" s="73">
        <f t="shared" si="59"/>
        <v>0</v>
      </c>
      <c r="Q73" s="73">
        <f t="shared" si="59"/>
        <v>0</v>
      </c>
      <c r="R73" s="73">
        <f t="shared" si="59"/>
        <v>0</v>
      </c>
      <c r="S73" s="73">
        <f t="shared" si="59"/>
        <v>0</v>
      </c>
      <c r="T73" s="73">
        <f t="shared" si="59"/>
        <v>0</v>
      </c>
      <c r="U73" s="73">
        <f t="shared" si="59"/>
        <v>0</v>
      </c>
      <c r="V73" s="73">
        <f t="shared" si="59"/>
        <v>0</v>
      </c>
      <c r="W73" s="73">
        <f t="shared" si="59"/>
        <v>0</v>
      </c>
      <c r="X73" s="73">
        <f t="shared" si="59"/>
        <v>0</v>
      </c>
      <c r="Y73" s="73">
        <f t="shared" si="59"/>
        <v>0</v>
      </c>
      <c r="Z73" s="73">
        <f t="shared" si="59"/>
        <v>0</v>
      </c>
      <c r="AA73" s="73">
        <f t="shared" si="59"/>
        <v>0</v>
      </c>
    </row>
    <row r="74" spans="2:28" s="42" customFormat="1" ht="15" thickBot="1" x14ac:dyDescent="0.35">
      <c r="C74" s="61"/>
      <c r="D74" s="61"/>
      <c r="E74" s="61"/>
      <c r="F74" s="61"/>
      <c r="G74" s="61"/>
      <c r="H74" s="61"/>
      <c r="I74" s="61"/>
      <c r="J74" s="61"/>
      <c r="K74" s="61"/>
      <c r="L74" s="61"/>
      <c r="M74" s="61"/>
      <c r="N74" s="61"/>
      <c r="O74" s="61"/>
      <c r="P74" s="61"/>
      <c r="Q74" s="61"/>
      <c r="R74" s="61"/>
      <c r="S74" s="61"/>
      <c r="T74" s="61"/>
      <c r="U74" s="61"/>
      <c r="V74" s="61"/>
      <c r="W74" s="61"/>
      <c r="X74" s="61"/>
      <c r="Y74" s="61"/>
      <c r="Z74" s="61"/>
      <c r="AA74" s="61"/>
    </row>
    <row r="75" spans="2:28" ht="15" thickBot="1" x14ac:dyDescent="0.35">
      <c r="B75" s="59" t="s">
        <v>176</v>
      </c>
      <c r="C75" s="46">
        <f>C67</f>
        <v>44197</v>
      </c>
      <c r="D75" s="46">
        <f t="shared" ref="D75:AA75" si="60">D67</f>
        <v>44228</v>
      </c>
      <c r="E75" s="46">
        <f t="shared" si="60"/>
        <v>44256</v>
      </c>
      <c r="F75" s="46">
        <f t="shared" si="60"/>
        <v>44287</v>
      </c>
      <c r="G75" s="46">
        <f t="shared" si="60"/>
        <v>44317</v>
      </c>
      <c r="H75" s="46">
        <f t="shared" si="60"/>
        <v>44348</v>
      </c>
      <c r="I75" s="46">
        <f t="shared" si="60"/>
        <v>44378</v>
      </c>
      <c r="J75" s="46">
        <f t="shared" si="60"/>
        <v>44409</v>
      </c>
      <c r="K75" s="46">
        <f t="shared" si="60"/>
        <v>44440</v>
      </c>
      <c r="L75" s="46">
        <f t="shared" si="60"/>
        <v>44470</v>
      </c>
      <c r="M75" s="46">
        <f t="shared" si="60"/>
        <v>44501</v>
      </c>
      <c r="N75" s="46">
        <f t="shared" si="60"/>
        <v>44531</v>
      </c>
      <c r="O75" s="46">
        <f t="shared" si="60"/>
        <v>44562</v>
      </c>
      <c r="P75" s="46">
        <f t="shared" si="60"/>
        <v>44593</v>
      </c>
      <c r="Q75" s="46">
        <f t="shared" si="60"/>
        <v>44621</v>
      </c>
      <c r="R75" s="46">
        <f t="shared" si="60"/>
        <v>44652</v>
      </c>
      <c r="S75" s="46">
        <f t="shared" si="60"/>
        <v>44682</v>
      </c>
      <c r="T75" s="46">
        <f t="shared" si="60"/>
        <v>44713</v>
      </c>
      <c r="U75" s="46">
        <f t="shared" si="60"/>
        <v>44743</v>
      </c>
      <c r="V75" s="46">
        <f t="shared" si="60"/>
        <v>44774</v>
      </c>
      <c r="W75" s="46">
        <f t="shared" si="60"/>
        <v>44805</v>
      </c>
      <c r="X75" s="46">
        <f t="shared" si="60"/>
        <v>44835</v>
      </c>
      <c r="Y75" s="46">
        <f t="shared" si="60"/>
        <v>44866</v>
      </c>
      <c r="Z75" s="46">
        <f t="shared" si="60"/>
        <v>44896</v>
      </c>
      <c r="AA75" s="46">
        <f t="shared" si="60"/>
        <v>44927</v>
      </c>
    </row>
    <row r="76" spans="2:28" x14ac:dyDescent="0.3">
      <c r="B76" s="60" t="s">
        <v>29</v>
      </c>
      <c r="C76" s="62">
        <f>' LI 1M - RES'!C16</f>
        <v>187784.15000000011</v>
      </c>
      <c r="D76" s="62">
        <f>' LI 1M - RES'!D16</f>
        <v>739252.61</v>
      </c>
      <c r="E76" s="62">
        <f>' LI 1M - RES'!E16</f>
        <v>638480.70000000007</v>
      </c>
      <c r="F76" s="62">
        <f>' LI 1M - RES'!F16</f>
        <v>252650.55</v>
      </c>
      <c r="G76" s="62">
        <f>' LI 1M - RES'!G16</f>
        <v>539605.84000000008</v>
      </c>
      <c r="H76" s="62">
        <f>' LI 1M - RES'!H16</f>
        <v>981350.32999999926</v>
      </c>
      <c r="I76" s="62">
        <f>' LI 1M - RES'!I16</f>
        <v>2224005.4599999995</v>
      </c>
      <c r="J76" s="62">
        <f>' LI 1M - RES'!J16</f>
        <v>797884.57</v>
      </c>
      <c r="K76" s="62">
        <f>' LI 1M - RES'!K16</f>
        <v>548139.00999999675</v>
      </c>
      <c r="L76" s="62">
        <f>' LI 1M - RES'!L16</f>
        <v>1233224.78</v>
      </c>
      <c r="M76" s="62">
        <f>' LI 1M - RES'!M16</f>
        <v>4783.8000000000011</v>
      </c>
      <c r="N76" s="62">
        <f>' LI 1M - RES'!N16</f>
        <v>0</v>
      </c>
      <c r="O76" s="62">
        <f>' LI 1M - RES'!O16</f>
        <v>0</v>
      </c>
      <c r="P76" s="62">
        <f>' LI 1M - RES'!P16</f>
        <v>0</v>
      </c>
      <c r="Q76" s="62">
        <f>' LI 1M - RES'!Q16</f>
        <v>0</v>
      </c>
      <c r="R76" s="62">
        <f>' LI 1M - RES'!R16</f>
        <v>0</v>
      </c>
      <c r="S76" s="62">
        <f>' LI 1M - RES'!S16</f>
        <v>0</v>
      </c>
      <c r="T76" s="62">
        <f>' LI 1M - RES'!T16</f>
        <v>0</v>
      </c>
      <c r="U76" s="62">
        <f>' LI 1M - RES'!U16</f>
        <v>0</v>
      </c>
      <c r="V76" s="62">
        <f>' LI 1M - RES'!V16</f>
        <v>0</v>
      </c>
      <c r="W76" s="62">
        <f>' LI 1M - RES'!W16</f>
        <v>0</v>
      </c>
      <c r="X76" s="62">
        <f>' LI 1M - RES'!X16</f>
        <v>0</v>
      </c>
      <c r="Y76" s="62">
        <f>' LI 1M - RES'!Y16</f>
        <v>0</v>
      </c>
      <c r="Z76" s="62">
        <f>' LI 1M - RES'!Z16</f>
        <v>0</v>
      </c>
      <c r="AA76" s="62">
        <f>' LI 1M - RES'!AA16</f>
        <v>0</v>
      </c>
    </row>
    <row r="77" spans="2:28" x14ac:dyDescent="0.3">
      <c r="B77" s="53" t="s">
        <v>30</v>
      </c>
      <c r="C77" s="10">
        <f>'LI 2M - SGS'!C19</f>
        <v>72589.47</v>
      </c>
      <c r="D77" s="10">
        <f>'LI 2M - SGS'!D19</f>
        <v>109098.23000000001</v>
      </c>
      <c r="E77" s="10">
        <f>'LI 2M - SGS'!E19</f>
        <v>0</v>
      </c>
      <c r="F77" s="10">
        <f>'LI 2M - SGS'!F19</f>
        <v>154934.07999999999</v>
      </c>
      <c r="G77" s="10">
        <f>'LI 2M - SGS'!G19</f>
        <v>41929</v>
      </c>
      <c r="H77" s="10">
        <f>'LI 2M - SGS'!H19</f>
        <v>117498.99</v>
      </c>
      <c r="I77" s="10">
        <f>'LI 2M - SGS'!I19</f>
        <v>0</v>
      </c>
      <c r="J77" s="10">
        <f>'LI 2M - SGS'!J19</f>
        <v>40355.64</v>
      </c>
      <c r="K77" s="10">
        <f>'LI 2M - SGS'!K19</f>
        <v>249505.95</v>
      </c>
      <c r="L77" s="10">
        <f>'LI 2M - SGS'!L19</f>
        <v>56973</v>
      </c>
      <c r="M77" s="10">
        <f>'LI 2M - SGS'!M19</f>
        <v>0</v>
      </c>
      <c r="N77" s="10">
        <f>'LI 2M - SGS'!N19</f>
        <v>0</v>
      </c>
      <c r="O77" s="10">
        <f>'LI 2M - SGS'!O19</f>
        <v>0</v>
      </c>
      <c r="P77" s="10">
        <f>'LI 2M - SGS'!P19</f>
        <v>0</v>
      </c>
      <c r="Q77" s="10">
        <f>'LI 2M - SGS'!Q19</f>
        <v>0</v>
      </c>
      <c r="R77" s="10">
        <f>'LI 2M - SGS'!R19</f>
        <v>0</v>
      </c>
      <c r="S77" s="10">
        <f>'LI 2M - SGS'!S19</f>
        <v>0</v>
      </c>
      <c r="T77" s="10">
        <f>'LI 2M - SGS'!T19</f>
        <v>0</v>
      </c>
      <c r="U77" s="10">
        <f>'LI 2M - SGS'!U19</f>
        <v>0</v>
      </c>
      <c r="V77" s="10">
        <f>'LI 2M - SGS'!V19</f>
        <v>0</v>
      </c>
      <c r="W77" s="10">
        <f>'LI 2M - SGS'!W19</f>
        <v>0</v>
      </c>
      <c r="X77" s="10">
        <f>'LI 2M - SGS'!X19</f>
        <v>0</v>
      </c>
      <c r="Y77" s="10">
        <f>'LI 2M - SGS'!Y19</f>
        <v>0</v>
      </c>
      <c r="Z77" s="10">
        <f>'LI 2M - SGS'!Z19</f>
        <v>0</v>
      </c>
      <c r="AA77" s="10">
        <f>'LI 2M - SGS'!AA19</f>
        <v>0</v>
      </c>
    </row>
    <row r="78" spans="2:28" x14ac:dyDescent="0.3">
      <c r="B78" s="53" t="s">
        <v>31</v>
      </c>
      <c r="C78" s="10">
        <f>'LI 3M - LGS'!C19</f>
        <v>0</v>
      </c>
      <c r="D78" s="10">
        <f>'LI 3M - LGS'!D19</f>
        <v>0</v>
      </c>
      <c r="E78" s="10">
        <f>'LI 3M - LGS'!E19</f>
        <v>0</v>
      </c>
      <c r="F78" s="10">
        <f>'LI 3M - LGS'!F19</f>
        <v>0</v>
      </c>
      <c r="G78" s="10">
        <f>'LI 3M - LGS'!G19</f>
        <v>0</v>
      </c>
      <c r="H78" s="10">
        <f>'LI 3M - LGS'!H19</f>
        <v>0</v>
      </c>
      <c r="I78" s="10">
        <f>'LI 3M - LGS'!I19</f>
        <v>45319</v>
      </c>
      <c r="J78" s="10">
        <f>'LI 3M - LGS'!J19</f>
        <v>166112.28</v>
      </c>
      <c r="K78" s="10">
        <f>'LI 3M - LGS'!K19</f>
        <v>73135</v>
      </c>
      <c r="L78" s="10">
        <f>'LI 3M - LGS'!L19</f>
        <v>103572</v>
      </c>
      <c r="M78" s="10">
        <f>'LI 3M - LGS'!M19</f>
        <v>0</v>
      </c>
      <c r="N78" s="10">
        <f>'LI 3M - LGS'!N19</f>
        <v>0</v>
      </c>
      <c r="O78" s="10">
        <f>'LI 3M - LGS'!O19</f>
        <v>0</v>
      </c>
      <c r="P78" s="10">
        <f>'LI 3M - LGS'!P19</f>
        <v>0</v>
      </c>
      <c r="Q78" s="10">
        <f>'LI 3M - LGS'!Q19</f>
        <v>0</v>
      </c>
      <c r="R78" s="10">
        <f>'LI 3M - LGS'!R19</f>
        <v>0</v>
      </c>
      <c r="S78" s="10">
        <f>'LI 3M - LGS'!S19</f>
        <v>0</v>
      </c>
      <c r="T78" s="10">
        <f>'LI 3M - LGS'!T19</f>
        <v>0</v>
      </c>
      <c r="U78" s="10">
        <f>'LI 3M - LGS'!U19</f>
        <v>0</v>
      </c>
      <c r="V78" s="10">
        <f>'LI 3M - LGS'!V19</f>
        <v>0</v>
      </c>
      <c r="W78" s="10">
        <f>'LI 3M - LGS'!W19</f>
        <v>0</v>
      </c>
      <c r="X78" s="10">
        <f>'LI 3M - LGS'!X19</f>
        <v>0</v>
      </c>
      <c r="Y78" s="10">
        <f>'LI 3M - LGS'!Y19</f>
        <v>0</v>
      </c>
      <c r="Z78" s="10">
        <f>'LI 3M - LGS'!Z19</f>
        <v>0</v>
      </c>
      <c r="AA78" s="10">
        <f>'LI 3M - LGS'!AA19</f>
        <v>0</v>
      </c>
    </row>
    <row r="79" spans="2:28" x14ac:dyDescent="0.3">
      <c r="B79" s="53" t="s">
        <v>32</v>
      </c>
      <c r="C79" s="10">
        <f>'LI 4M - SPS'!C19</f>
        <v>0</v>
      </c>
      <c r="D79" s="10">
        <f>'LI 4M - SPS'!D19</f>
        <v>0</v>
      </c>
      <c r="E79" s="10">
        <f>'LI 4M - SPS'!E19</f>
        <v>0</v>
      </c>
      <c r="F79" s="10">
        <f>'LI 4M - SPS'!F19</f>
        <v>0</v>
      </c>
      <c r="G79" s="10">
        <f>'LI 4M - SPS'!G19</f>
        <v>0</v>
      </c>
      <c r="H79" s="10">
        <f>'LI 4M - SPS'!H19</f>
        <v>0</v>
      </c>
      <c r="I79" s="10">
        <f>'LI 4M - SPS'!I19</f>
        <v>0</v>
      </c>
      <c r="J79" s="10">
        <f>'LI 4M - SPS'!J19</f>
        <v>0</v>
      </c>
      <c r="K79" s="10">
        <f>'LI 4M - SPS'!K19</f>
        <v>0</v>
      </c>
      <c r="L79" s="10">
        <f>'LI 4M - SPS'!L19</f>
        <v>0</v>
      </c>
      <c r="M79" s="10">
        <f>'LI 4M - SPS'!M19</f>
        <v>0</v>
      </c>
      <c r="N79" s="10">
        <f>'LI 4M - SPS'!N19</f>
        <v>0</v>
      </c>
      <c r="O79" s="10">
        <f>'LI 4M - SPS'!O19</f>
        <v>0</v>
      </c>
      <c r="P79" s="10">
        <f>'LI 4M - SPS'!P19</f>
        <v>0</v>
      </c>
      <c r="Q79" s="10">
        <f>'LI 4M - SPS'!Q19</f>
        <v>0</v>
      </c>
      <c r="R79" s="10">
        <f>'LI 4M - SPS'!R19</f>
        <v>0</v>
      </c>
      <c r="S79" s="10">
        <f>'LI 4M - SPS'!S19</f>
        <v>0</v>
      </c>
      <c r="T79" s="10">
        <f>'LI 4M - SPS'!T19</f>
        <v>0</v>
      </c>
      <c r="U79" s="10">
        <f>'LI 4M - SPS'!U19</f>
        <v>0</v>
      </c>
      <c r="V79" s="10">
        <f>'LI 4M - SPS'!V19</f>
        <v>0</v>
      </c>
      <c r="W79" s="10">
        <f>'LI 4M - SPS'!W19</f>
        <v>0</v>
      </c>
      <c r="X79" s="10">
        <f>'LI 4M - SPS'!X19</f>
        <v>0</v>
      </c>
      <c r="Y79" s="10">
        <f>'LI 4M - SPS'!Y19</f>
        <v>0</v>
      </c>
      <c r="Z79" s="10">
        <f>'LI 4M - SPS'!Z19</f>
        <v>0</v>
      </c>
      <c r="AA79" s="10">
        <f>'LI 4M - SPS'!AA19</f>
        <v>0</v>
      </c>
    </row>
    <row r="80" spans="2:28" ht="15" thickBot="1" x14ac:dyDescent="0.35">
      <c r="B80" s="30" t="s">
        <v>33</v>
      </c>
      <c r="C80" s="138">
        <f>'LI 11M - LPS'!C19</f>
        <v>0</v>
      </c>
      <c r="D80" s="138">
        <f>'LI 11M - LPS'!D19</f>
        <v>0</v>
      </c>
      <c r="E80" s="138">
        <f>'LI 11M - LPS'!E19</f>
        <v>0</v>
      </c>
      <c r="F80" s="138">
        <f>'LI 11M - LPS'!F19</f>
        <v>0</v>
      </c>
      <c r="G80" s="138">
        <f>'LI 11M - LPS'!G19</f>
        <v>0</v>
      </c>
      <c r="H80" s="138">
        <f>'LI 11M - LPS'!H19</f>
        <v>0</v>
      </c>
      <c r="I80" s="138">
        <f>'LI 11M - LPS'!I19</f>
        <v>0</v>
      </c>
      <c r="J80" s="138">
        <f>'LI 11M - LPS'!J19</f>
        <v>0</v>
      </c>
      <c r="K80" s="138">
        <f>'LI 11M - LPS'!K19</f>
        <v>0</v>
      </c>
      <c r="L80" s="138">
        <f>'LI 11M - LPS'!L19</f>
        <v>0</v>
      </c>
      <c r="M80" s="138">
        <f>'LI 11M - LPS'!M19</f>
        <v>0</v>
      </c>
      <c r="N80" s="138">
        <f>'LI 11M - LPS'!N19</f>
        <v>0</v>
      </c>
      <c r="O80" s="138">
        <f>'LI 11M - LPS'!O19</f>
        <v>0</v>
      </c>
      <c r="P80" s="138">
        <f>'LI 11M - LPS'!P19</f>
        <v>0</v>
      </c>
      <c r="Q80" s="63">
        <f>'LI 11M - LPS'!Q19</f>
        <v>0</v>
      </c>
      <c r="R80" s="63">
        <f>'LI 11M - LPS'!R19</f>
        <v>0</v>
      </c>
      <c r="S80" s="63">
        <f>'LI 11M - LPS'!S19</f>
        <v>0</v>
      </c>
      <c r="T80" s="63">
        <f>'LI 11M - LPS'!T19</f>
        <v>0</v>
      </c>
      <c r="U80" s="63">
        <f>'LI 11M - LPS'!U19</f>
        <v>0</v>
      </c>
      <c r="V80" s="63">
        <f>'LI 11M - LPS'!V19</f>
        <v>0</v>
      </c>
      <c r="W80" s="63">
        <f>'LI 11M - LPS'!W19</f>
        <v>0</v>
      </c>
      <c r="X80" s="63">
        <f>'LI 11M - LPS'!X19</f>
        <v>0</v>
      </c>
      <c r="Y80" s="63">
        <f>'LI 11M - LPS'!Y19</f>
        <v>0</v>
      </c>
      <c r="Z80" s="63">
        <f>'LI 11M - LPS'!Z19</f>
        <v>0</v>
      </c>
      <c r="AA80" s="63">
        <f>'LI 11M - LPS'!AA19</f>
        <v>0</v>
      </c>
    </row>
    <row r="81" spans="1:40" ht="15" thickBot="1" x14ac:dyDescent="0.35">
      <c r="B81" s="54" t="s">
        <v>34</v>
      </c>
      <c r="C81" s="72">
        <f>SUM(C76:C80)</f>
        <v>260373.62000000011</v>
      </c>
      <c r="D81" s="73">
        <f t="shared" ref="D81:AA81" si="61">SUM(D76:D80)</f>
        <v>848350.84</v>
      </c>
      <c r="E81" s="73">
        <f t="shared" si="61"/>
        <v>638480.70000000007</v>
      </c>
      <c r="F81" s="73">
        <f t="shared" si="61"/>
        <v>407584.63</v>
      </c>
      <c r="G81" s="73">
        <f t="shared" si="61"/>
        <v>581534.84000000008</v>
      </c>
      <c r="H81" s="73">
        <f t="shared" si="61"/>
        <v>1098849.3199999994</v>
      </c>
      <c r="I81" s="73">
        <f t="shared" si="61"/>
        <v>2269324.4599999995</v>
      </c>
      <c r="J81" s="73">
        <f t="shared" si="61"/>
        <v>1004352.49</v>
      </c>
      <c r="K81" s="73">
        <f t="shared" si="61"/>
        <v>870779.9599999967</v>
      </c>
      <c r="L81" s="73">
        <f t="shared" si="61"/>
        <v>1393769.78</v>
      </c>
      <c r="M81" s="73">
        <f t="shared" si="61"/>
        <v>4783.8000000000011</v>
      </c>
      <c r="N81" s="73">
        <f t="shared" si="61"/>
        <v>0</v>
      </c>
      <c r="O81" s="73">
        <f t="shared" si="61"/>
        <v>0</v>
      </c>
      <c r="P81" s="73">
        <f t="shared" si="61"/>
        <v>0</v>
      </c>
      <c r="Q81" s="64">
        <f t="shared" si="61"/>
        <v>0</v>
      </c>
      <c r="R81" s="64">
        <f t="shared" si="61"/>
        <v>0</v>
      </c>
      <c r="S81" s="64">
        <f t="shared" si="61"/>
        <v>0</v>
      </c>
      <c r="T81" s="64">
        <f t="shared" si="61"/>
        <v>0</v>
      </c>
      <c r="U81" s="64">
        <f t="shared" si="61"/>
        <v>0</v>
      </c>
      <c r="V81" s="64">
        <f t="shared" si="61"/>
        <v>0</v>
      </c>
      <c r="W81" s="64">
        <f t="shared" si="61"/>
        <v>0</v>
      </c>
      <c r="X81" s="64">
        <f t="shared" si="61"/>
        <v>0</v>
      </c>
      <c r="Y81" s="64">
        <f t="shared" si="61"/>
        <v>0</v>
      </c>
      <c r="Z81" s="64">
        <f t="shared" si="61"/>
        <v>0</v>
      </c>
      <c r="AA81" s="64">
        <f t="shared" si="61"/>
        <v>0</v>
      </c>
    </row>
    <row r="85" spans="1:40" ht="18" customHeight="1" x14ac:dyDescent="0.35">
      <c r="A85" s="673" t="s">
        <v>101</v>
      </c>
      <c r="B85" s="673"/>
      <c r="C85" s="188" t="s">
        <v>188</v>
      </c>
      <c r="D85" s="344"/>
    </row>
    <row r="86" spans="1:40" ht="15" thickBot="1" x14ac:dyDescent="0.35">
      <c r="A86" s="673"/>
      <c r="B86" s="673"/>
    </row>
    <row r="87" spans="1:40" ht="15" thickBot="1" x14ac:dyDescent="0.35">
      <c r="B87" s="51" t="s">
        <v>35</v>
      </c>
      <c r="C87" s="46">
        <f>C59</f>
        <v>44197</v>
      </c>
      <c r="D87" s="46">
        <f t="shared" ref="D87:AA87" si="62">D59</f>
        <v>44228</v>
      </c>
      <c r="E87" s="46">
        <f t="shared" si="62"/>
        <v>44256</v>
      </c>
      <c r="F87" s="46">
        <f t="shared" si="62"/>
        <v>44287</v>
      </c>
      <c r="G87" s="46">
        <f t="shared" si="62"/>
        <v>44317</v>
      </c>
      <c r="H87" s="46">
        <f t="shared" si="62"/>
        <v>44348</v>
      </c>
      <c r="I87" s="46">
        <f t="shared" si="62"/>
        <v>44378</v>
      </c>
      <c r="J87" s="46">
        <f t="shared" si="62"/>
        <v>44409</v>
      </c>
      <c r="K87" s="46">
        <f t="shared" si="62"/>
        <v>44440</v>
      </c>
      <c r="L87" s="46">
        <f t="shared" si="62"/>
        <v>44470</v>
      </c>
      <c r="M87" s="46">
        <f t="shared" si="62"/>
        <v>44501</v>
      </c>
      <c r="N87" s="46">
        <f t="shared" si="62"/>
        <v>44531</v>
      </c>
      <c r="O87" s="46">
        <f t="shared" si="62"/>
        <v>44562</v>
      </c>
      <c r="P87" s="46">
        <f t="shared" si="62"/>
        <v>44593</v>
      </c>
      <c r="Q87" s="46">
        <f t="shared" si="62"/>
        <v>44621</v>
      </c>
      <c r="R87" s="46">
        <f t="shared" si="62"/>
        <v>44652</v>
      </c>
      <c r="S87" s="46">
        <f t="shared" si="62"/>
        <v>44682</v>
      </c>
      <c r="T87" s="46">
        <f t="shared" si="62"/>
        <v>44713</v>
      </c>
      <c r="U87" s="46">
        <f t="shared" si="62"/>
        <v>44743</v>
      </c>
      <c r="V87" s="46">
        <f t="shared" si="62"/>
        <v>44774</v>
      </c>
      <c r="W87" s="46">
        <f t="shared" si="62"/>
        <v>44805</v>
      </c>
      <c r="X87" s="46">
        <f t="shared" si="62"/>
        <v>44835</v>
      </c>
      <c r="Y87" s="46">
        <f t="shared" si="62"/>
        <v>44866</v>
      </c>
      <c r="Z87" s="46">
        <f t="shared" si="62"/>
        <v>44896</v>
      </c>
      <c r="AA87" s="46">
        <f t="shared" si="62"/>
        <v>44927</v>
      </c>
      <c r="AB87" s="41"/>
      <c r="AC87" s="41"/>
      <c r="AD87" s="41"/>
      <c r="AE87" s="41"/>
      <c r="AF87" s="41"/>
      <c r="AG87" s="41"/>
      <c r="AH87" s="41"/>
      <c r="AI87" s="41"/>
      <c r="AJ87" s="41"/>
      <c r="AK87" s="41"/>
      <c r="AL87" s="41"/>
      <c r="AM87" s="41"/>
      <c r="AN87" s="41"/>
    </row>
    <row r="88" spans="1:40" x14ac:dyDescent="0.3">
      <c r="B88" s="52" t="s">
        <v>29</v>
      </c>
      <c r="C88" s="48">
        <f t="shared" ref="C88:M92" si="63">IF(C$4="X",C96+C104,0)</f>
        <v>7629.7639694713116</v>
      </c>
      <c r="D88" s="48">
        <f t="shared" si="63"/>
        <v>34087.932715745759</v>
      </c>
      <c r="E88" s="48">
        <f t="shared" si="63"/>
        <v>75177.211021885989</v>
      </c>
      <c r="F88" s="48">
        <f t="shared" si="63"/>
        <v>93469.066582768137</v>
      </c>
      <c r="G88" s="48">
        <f t="shared" si="63"/>
        <v>134190.52874784081</v>
      </c>
      <c r="H88" s="48">
        <f t="shared" si="63"/>
        <v>502341.13535113668</v>
      </c>
      <c r="I88" s="48">
        <f t="shared" si="63"/>
        <v>764992.51082880772</v>
      </c>
      <c r="J88" s="48">
        <f t="shared" si="63"/>
        <v>895745.11595414788</v>
      </c>
      <c r="K88" s="48">
        <f t="shared" si="63"/>
        <v>700169.64160709165</v>
      </c>
      <c r="L88" s="48">
        <f t="shared" si="63"/>
        <v>276559.56683720695</v>
      </c>
      <c r="M88" s="48">
        <f t="shared" si="63"/>
        <v>372760.49236813386</v>
      </c>
      <c r="N88" s="48">
        <f t="shared" ref="N88:AA92" si="64">IF(N$4="X",N96+N104,0)</f>
        <v>543298.99267587683</v>
      </c>
      <c r="O88" s="48">
        <f t="shared" si="64"/>
        <v>607952.7387525856</v>
      </c>
      <c r="P88" s="48">
        <f t="shared" si="64"/>
        <v>539856.73659859516</v>
      </c>
      <c r="Q88" s="48">
        <f t="shared" si="64"/>
        <v>240209.15966095426</v>
      </c>
      <c r="R88" s="48">
        <f t="shared" si="64"/>
        <v>209011.86094048849</v>
      </c>
      <c r="S88" s="48">
        <f t="shared" si="64"/>
        <v>213386.83947283818</v>
      </c>
      <c r="T88" s="48">
        <f t="shared" si="64"/>
        <v>493754.14925244695</v>
      </c>
      <c r="U88" s="48">
        <f t="shared" si="64"/>
        <v>541791.30548403948</v>
      </c>
      <c r="V88" s="48">
        <f t="shared" si="64"/>
        <v>543222.377648441</v>
      </c>
      <c r="W88" s="48">
        <f t="shared" si="64"/>
        <v>460005.312499294</v>
      </c>
      <c r="X88" s="48">
        <f t="shared" si="64"/>
        <v>204882.6449133672</v>
      </c>
      <c r="Y88" s="48">
        <f t="shared" si="64"/>
        <v>237689.217646228</v>
      </c>
      <c r="Z88" s="48">
        <f t="shared" si="64"/>
        <v>262427.94987258769</v>
      </c>
      <c r="AA88" s="48">
        <f t="shared" si="64"/>
        <v>260928.49444092289</v>
      </c>
    </row>
    <row r="89" spans="1:40" x14ac:dyDescent="0.3">
      <c r="B89" s="53" t="s">
        <v>30</v>
      </c>
      <c r="C89" s="48">
        <f t="shared" si="63"/>
        <v>154.89239588556262</v>
      </c>
      <c r="D89" s="48">
        <f t="shared" si="63"/>
        <v>2559.5526385860808</v>
      </c>
      <c r="E89" s="48">
        <f t="shared" si="63"/>
        <v>13289.560581560097</v>
      </c>
      <c r="F89" s="48">
        <f t="shared" si="63"/>
        <v>24925.602545806727</v>
      </c>
      <c r="G89" s="48">
        <f t="shared" si="63"/>
        <v>43078.307388344896</v>
      </c>
      <c r="H89" s="48">
        <f t="shared" si="63"/>
        <v>80252.935884623861</v>
      </c>
      <c r="I89" s="48">
        <f t="shared" si="63"/>
        <v>124516.69984148962</v>
      </c>
      <c r="J89" s="48">
        <f t="shared" si="63"/>
        <v>118981.96799608239</v>
      </c>
      <c r="K89" s="48">
        <f t="shared" si="63"/>
        <v>113528.03665641122</v>
      </c>
      <c r="L89" s="48">
        <f t="shared" si="63"/>
        <v>91402.177012443397</v>
      </c>
      <c r="M89" s="48">
        <f t="shared" si="63"/>
        <v>90912.51940849908</v>
      </c>
      <c r="N89" s="48">
        <f t="shared" si="64"/>
        <v>156483.2165978562</v>
      </c>
      <c r="O89" s="48">
        <f t="shared" si="64"/>
        <v>210920.64396837997</v>
      </c>
      <c r="P89" s="48">
        <f t="shared" si="64"/>
        <v>170632.26132242929</v>
      </c>
      <c r="Q89" s="48">
        <f t="shared" si="64"/>
        <v>114865.05583903208</v>
      </c>
      <c r="R89" s="48">
        <f t="shared" si="64"/>
        <v>104263.27613030812</v>
      </c>
      <c r="S89" s="48">
        <f t="shared" si="64"/>
        <v>134185.53401289752</v>
      </c>
      <c r="T89" s="48">
        <f t="shared" si="64"/>
        <v>217277.0353075852</v>
      </c>
      <c r="U89" s="48">
        <f t="shared" si="64"/>
        <v>282054.11799135181</v>
      </c>
      <c r="V89" s="48">
        <f t="shared" si="64"/>
        <v>241350.73175863296</v>
      </c>
      <c r="W89" s="48">
        <f t="shared" si="64"/>
        <v>189329.57047258489</v>
      </c>
      <c r="X89" s="48">
        <f t="shared" si="64"/>
        <v>124102.94665649542</v>
      </c>
      <c r="Y89" s="48">
        <f t="shared" si="64"/>
        <v>115197.44466178134</v>
      </c>
      <c r="Z89" s="48">
        <f t="shared" si="64"/>
        <v>130100.0510435694</v>
      </c>
      <c r="AA89" s="48">
        <f t="shared" si="64"/>
        <v>134112.27778253006</v>
      </c>
    </row>
    <row r="90" spans="1:40" x14ac:dyDescent="0.3">
      <c r="B90" s="53" t="s">
        <v>31</v>
      </c>
      <c r="C90" s="48">
        <f t="shared" si="63"/>
        <v>0</v>
      </c>
      <c r="D90" s="48">
        <f t="shared" si="63"/>
        <v>2525.187428672275</v>
      </c>
      <c r="E90" s="48">
        <f t="shared" si="63"/>
        <v>9819.5519061269242</v>
      </c>
      <c r="F90" s="48">
        <f t="shared" si="63"/>
        <v>17263.722606437128</v>
      </c>
      <c r="G90" s="48">
        <f t="shared" si="63"/>
        <v>35120.517308150709</v>
      </c>
      <c r="H90" s="48">
        <f t="shared" si="63"/>
        <v>103657.12009338813</v>
      </c>
      <c r="I90" s="48">
        <f t="shared" si="63"/>
        <v>203846.36943939861</v>
      </c>
      <c r="J90" s="48">
        <f t="shared" si="63"/>
        <v>259131.31169561151</v>
      </c>
      <c r="K90" s="48">
        <f t="shared" si="63"/>
        <v>200032.81687952945</v>
      </c>
      <c r="L90" s="48">
        <f t="shared" si="63"/>
        <v>118289.07466386611</v>
      </c>
      <c r="M90" s="48">
        <f t="shared" si="63"/>
        <v>122103.43316247036</v>
      </c>
      <c r="N90" s="48">
        <f t="shared" si="64"/>
        <v>198989.7960138261</v>
      </c>
      <c r="O90" s="48">
        <f t="shared" si="64"/>
        <v>265175.76707936218</v>
      </c>
      <c r="P90" s="48">
        <f t="shared" si="64"/>
        <v>220460.78536723237</v>
      </c>
      <c r="Q90" s="48">
        <f t="shared" si="64"/>
        <v>124329.0400324068</v>
      </c>
      <c r="R90" s="48">
        <f t="shared" si="64"/>
        <v>110365.57414110834</v>
      </c>
      <c r="S90" s="48">
        <f t="shared" si="64"/>
        <v>152440.08442816767</v>
      </c>
      <c r="T90" s="48">
        <f t="shared" si="64"/>
        <v>366997.92611896363</v>
      </c>
      <c r="U90" s="48">
        <f t="shared" si="64"/>
        <v>446398.24550779426</v>
      </c>
      <c r="V90" s="48">
        <f t="shared" si="64"/>
        <v>413189.72062709928</v>
      </c>
      <c r="W90" s="48">
        <f t="shared" si="64"/>
        <v>280491.65117379493</v>
      </c>
      <c r="X90" s="48">
        <f t="shared" si="64"/>
        <v>132592.7695710758</v>
      </c>
      <c r="Y90" s="48">
        <f t="shared" si="64"/>
        <v>121729.14163497066</v>
      </c>
      <c r="Z90" s="48">
        <f t="shared" si="64"/>
        <v>132363.74305698418</v>
      </c>
      <c r="AA90" s="48">
        <f t="shared" si="64"/>
        <v>142130.31114466887</v>
      </c>
    </row>
    <row r="91" spans="1:40" x14ac:dyDescent="0.3">
      <c r="B91" s="53" t="s">
        <v>32</v>
      </c>
      <c r="C91" s="48">
        <f t="shared" si="63"/>
        <v>0</v>
      </c>
      <c r="D91" s="48">
        <f t="shared" si="63"/>
        <v>316.37118657860549</v>
      </c>
      <c r="E91" s="48">
        <f t="shared" si="63"/>
        <v>3647.0467159286841</v>
      </c>
      <c r="F91" s="48">
        <f t="shared" si="63"/>
        <v>7500.9640344182253</v>
      </c>
      <c r="G91" s="48">
        <f t="shared" si="63"/>
        <v>13323.495172364685</v>
      </c>
      <c r="H91" s="48">
        <f t="shared" si="63"/>
        <v>35289.412295368486</v>
      </c>
      <c r="I91" s="48">
        <f t="shared" si="63"/>
        <v>52828.334676792474</v>
      </c>
      <c r="J91" s="48">
        <f t="shared" si="63"/>
        <v>60211.9557692819</v>
      </c>
      <c r="K91" s="48">
        <f t="shared" si="63"/>
        <v>44576.183140926099</v>
      </c>
      <c r="L91" s="48">
        <f t="shared" si="63"/>
        <v>39725.825306223931</v>
      </c>
      <c r="M91" s="48">
        <f t="shared" si="63"/>
        <v>27426.079919381227</v>
      </c>
      <c r="N91" s="48">
        <f t="shared" si="64"/>
        <v>39650.3629629641</v>
      </c>
      <c r="O91" s="48">
        <f t="shared" si="64"/>
        <v>57662.873866087699</v>
      </c>
      <c r="P91" s="48">
        <f t="shared" si="64"/>
        <v>46463.531798236458</v>
      </c>
      <c r="Q91" s="48">
        <f t="shared" si="64"/>
        <v>31387.189629031353</v>
      </c>
      <c r="R91" s="48">
        <f t="shared" si="64"/>
        <v>28539.656196965047</v>
      </c>
      <c r="S91" s="48">
        <f t="shared" si="64"/>
        <v>42628.403840968</v>
      </c>
      <c r="T91" s="48">
        <f t="shared" si="64"/>
        <v>116590.74775532683</v>
      </c>
      <c r="U91" s="48">
        <f t="shared" si="64"/>
        <v>140811.36042524865</v>
      </c>
      <c r="V91" s="48">
        <f t="shared" si="64"/>
        <v>132699.66426179203</v>
      </c>
      <c r="W91" s="48">
        <f t="shared" si="64"/>
        <v>81356.872362324561</v>
      </c>
      <c r="X91" s="48">
        <f t="shared" si="64"/>
        <v>33301.188437222561</v>
      </c>
      <c r="Y91" s="48">
        <f t="shared" si="64"/>
        <v>30308.899461238332</v>
      </c>
      <c r="Z91" s="48">
        <f t="shared" si="64"/>
        <v>33066.7630427642</v>
      </c>
      <c r="AA91" s="48">
        <f t="shared" si="64"/>
        <v>37741.706445003263</v>
      </c>
    </row>
    <row r="92" spans="1:40" ht="15" thickBot="1" x14ac:dyDescent="0.35">
      <c r="B92" s="30" t="s">
        <v>33</v>
      </c>
      <c r="C92" s="153">
        <f t="shared" si="63"/>
        <v>0</v>
      </c>
      <c r="D92" s="153">
        <f t="shared" si="63"/>
        <v>81.833160074432854</v>
      </c>
      <c r="E92" s="153">
        <f t="shared" si="63"/>
        <v>457.42701260765273</v>
      </c>
      <c r="F92" s="153">
        <f t="shared" si="63"/>
        <v>777.57613082725436</v>
      </c>
      <c r="G92" s="153">
        <f t="shared" si="63"/>
        <v>1127.9932057145579</v>
      </c>
      <c r="H92" s="153">
        <f t="shared" si="63"/>
        <v>2896.2656480237351</v>
      </c>
      <c r="I92" s="153">
        <f t="shared" si="63"/>
        <v>4970.8233097820394</v>
      </c>
      <c r="J92" s="153">
        <f t="shared" si="63"/>
        <v>5479.7685108403539</v>
      </c>
      <c r="K92" s="153">
        <f t="shared" si="63"/>
        <v>4683.067677271697</v>
      </c>
      <c r="L92" s="153">
        <f t="shared" si="63"/>
        <v>3817.4269185346247</v>
      </c>
      <c r="M92" s="153">
        <f t="shared" si="63"/>
        <v>3793.5568807858149</v>
      </c>
      <c r="N92" s="153">
        <f t="shared" si="64"/>
        <v>5862.2756723345501</v>
      </c>
      <c r="O92" s="153">
        <f t="shared" si="64"/>
        <v>7871.9748624395643</v>
      </c>
      <c r="P92" s="153">
        <f t="shared" si="64"/>
        <v>6612.0242932515521</v>
      </c>
      <c r="Q92" s="153">
        <f t="shared" si="64"/>
        <v>4785.2118692856848</v>
      </c>
      <c r="R92" s="153">
        <f t="shared" si="64"/>
        <v>4974.4688958852212</v>
      </c>
      <c r="S92" s="153">
        <f t="shared" si="64"/>
        <v>10145.211040766915</v>
      </c>
      <c r="T92" s="153">
        <f t="shared" si="64"/>
        <v>37895.60353198606</v>
      </c>
      <c r="U92" s="153">
        <f t="shared" si="64"/>
        <v>39654.727004874963</v>
      </c>
      <c r="V92" s="153">
        <f t="shared" si="64"/>
        <v>40076.569911258048</v>
      </c>
      <c r="W92" s="153">
        <f t="shared" si="64"/>
        <v>22562.344537773588</v>
      </c>
      <c r="X92" s="153">
        <f t="shared" si="64"/>
        <v>6219.0008296487622</v>
      </c>
      <c r="Y92" s="153">
        <f t="shared" si="64"/>
        <v>5168.7837805875579</v>
      </c>
      <c r="Z92" s="153">
        <f t="shared" si="64"/>
        <v>5241.1441311984599</v>
      </c>
      <c r="AA92" s="153">
        <f t="shared" si="64"/>
        <v>5478.6518067058923</v>
      </c>
      <c r="AB92" s="365" t="s">
        <v>225</v>
      </c>
    </row>
    <row r="93" spans="1:40" s="1" customFormat="1" ht="15" thickBot="1" x14ac:dyDescent="0.35">
      <c r="B93" s="54" t="s">
        <v>34</v>
      </c>
      <c r="C93" s="154">
        <f t="shared" ref="C93:M93" si="65">SUM(C88:C92)</f>
        <v>7784.6563653568746</v>
      </c>
      <c r="D93" s="155">
        <f t="shared" si="65"/>
        <v>39570.87712965715</v>
      </c>
      <c r="E93" s="155">
        <f t="shared" si="65"/>
        <v>102390.79723810936</v>
      </c>
      <c r="F93" s="155">
        <f t="shared" si="65"/>
        <v>143936.93190025748</v>
      </c>
      <c r="G93" s="155">
        <f t="shared" si="65"/>
        <v>226840.84182241568</v>
      </c>
      <c r="H93" s="155">
        <f t="shared" si="65"/>
        <v>724436.86927254091</v>
      </c>
      <c r="I93" s="155">
        <f t="shared" si="65"/>
        <v>1151154.7380962702</v>
      </c>
      <c r="J93" s="155">
        <f t="shared" si="65"/>
        <v>1339550.1199259639</v>
      </c>
      <c r="K93" s="155">
        <f t="shared" si="65"/>
        <v>1062989.7459612302</v>
      </c>
      <c r="L93" s="155">
        <f t="shared" si="65"/>
        <v>529794.07073827507</v>
      </c>
      <c r="M93" s="155">
        <f t="shared" si="65"/>
        <v>616996.08173927036</v>
      </c>
      <c r="N93" s="155">
        <f t="shared" ref="N93:AA93" si="66">SUM(N88:N92)</f>
        <v>944284.64392285771</v>
      </c>
      <c r="O93" s="155">
        <f t="shared" si="66"/>
        <v>1149583.9985288549</v>
      </c>
      <c r="P93" s="155">
        <f t="shared" si="66"/>
        <v>984025.33937974484</v>
      </c>
      <c r="Q93" s="155">
        <f t="shared" si="66"/>
        <v>515575.65703071014</v>
      </c>
      <c r="R93" s="155">
        <f t="shared" si="66"/>
        <v>457154.83630475524</v>
      </c>
      <c r="S93" s="155">
        <f t="shared" si="66"/>
        <v>552786.07279563835</v>
      </c>
      <c r="T93" s="155">
        <f t="shared" si="66"/>
        <v>1232515.4619663085</v>
      </c>
      <c r="U93" s="155">
        <f t="shared" si="66"/>
        <v>1450709.7564133091</v>
      </c>
      <c r="V93" s="155">
        <f t="shared" si="66"/>
        <v>1370539.0642072232</v>
      </c>
      <c r="W93" s="155">
        <f t="shared" si="66"/>
        <v>1033745.7510457719</v>
      </c>
      <c r="X93" s="155">
        <f t="shared" si="66"/>
        <v>501098.55040780973</v>
      </c>
      <c r="Y93" s="155">
        <f t="shared" si="66"/>
        <v>510093.48718480591</v>
      </c>
      <c r="Z93" s="155">
        <f t="shared" si="66"/>
        <v>563199.65114710387</v>
      </c>
      <c r="AA93" s="155">
        <f t="shared" si="66"/>
        <v>580391.4416198309</v>
      </c>
      <c r="AB93" s="368">
        <f>SUM(C93:AA93)</f>
        <v>17791149.442144074</v>
      </c>
    </row>
    <row r="94" spans="1:40" s="42" customFormat="1" ht="15" thickBot="1" x14ac:dyDescent="0.35"/>
    <row r="95" spans="1:40" ht="15" thickBot="1" x14ac:dyDescent="0.35">
      <c r="B95" s="51" t="s">
        <v>166</v>
      </c>
      <c r="C95" s="46">
        <f>C87</f>
        <v>44197</v>
      </c>
      <c r="D95" s="46">
        <f t="shared" ref="D95:AA95" si="67">D87</f>
        <v>44228</v>
      </c>
      <c r="E95" s="46">
        <f t="shared" si="67"/>
        <v>44256</v>
      </c>
      <c r="F95" s="46">
        <f t="shared" si="67"/>
        <v>44287</v>
      </c>
      <c r="G95" s="46">
        <f t="shared" si="67"/>
        <v>44317</v>
      </c>
      <c r="H95" s="46">
        <f t="shared" si="67"/>
        <v>44348</v>
      </c>
      <c r="I95" s="46">
        <f t="shared" si="67"/>
        <v>44378</v>
      </c>
      <c r="J95" s="46">
        <f t="shared" si="67"/>
        <v>44409</v>
      </c>
      <c r="K95" s="46">
        <f t="shared" si="67"/>
        <v>44440</v>
      </c>
      <c r="L95" s="56">
        <f t="shared" si="67"/>
        <v>44470</v>
      </c>
      <c r="M95" s="56">
        <f t="shared" si="67"/>
        <v>44501</v>
      </c>
      <c r="N95" s="56">
        <f t="shared" si="67"/>
        <v>44531</v>
      </c>
      <c r="O95" s="56">
        <f t="shared" si="67"/>
        <v>44562</v>
      </c>
      <c r="P95" s="56">
        <f t="shared" si="67"/>
        <v>44593</v>
      </c>
      <c r="Q95" s="56">
        <f t="shared" si="67"/>
        <v>44621</v>
      </c>
      <c r="R95" s="56">
        <f t="shared" si="67"/>
        <v>44652</v>
      </c>
      <c r="S95" s="56">
        <f t="shared" si="67"/>
        <v>44682</v>
      </c>
      <c r="T95" s="56">
        <f t="shared" si="67"/>
        <v>44713</v>
      </c>
      <c r="U95" s="56">
        <f t="shared" si="67"/>
        <v>44743</v>
      </c>
      <c r="V95" s="56">
        <f t="shared" si="67"/>
        <v>44774</v>
      </c>
      <c r="W95" s="56">
        <f t="shared" si="67"/>
        <v>44805</v>
      </c>
      <c r="X95" s="56">
        <f t="shared" si="67"/>
        <v>44835</v>
      </c>
      <c r="Y95" s="56">
        <f t="shared" si="67"/>
        <v>44866</v>
      </c>
      <c r="Z95" s="56">
        <f t="shared" si="67"/>
        <v>44896</v>
      </c>
      <c r="AA95" s="56">
        <f t="shared" si="67"/>
        <v>44927</v>
      </c>
    </row>
    <row r="96" spans="1:40" ht="15" thickTop="1" x14ac:dyDescent="0.3">
      <c r="B96" s="52" t="s">
        <v>29</v>
      </c>
      <c r="C96" s="47">
        <f>IF(C$4="X",' 1M - RES'!C61,0)</f>
        <v>6984.8640658954737</v>
      </c>
      <c r="D96" s="47">
        <f>IF(D$4="X",' 1M - RES'!D61,0)</f>
        <v>31306.940920018933</v>
      </c>
      <c r="E96" s="47">
        <f>IF(E$4="X",' 1M - RES'!E61,0)</f>
        <v>70131.882077566595</v>
      </c>
      <c r="F96" s="47">
        <f>IF(F$4="X",' 1M - RES'!F61,0)</f>
        <v>88999.290556215696</v>
      </c>
      <c r="G96" s="47">
        <f>IF(G$4="X",' 1M - RES'!G61,0)</f>
        <v>129183.32974403359</v>
      </c>
      <c r="H96" s="47">
        <f>IF(H$4="X",' 1M - RES'!H61,0)</f>
        <v>485056.73284705845</v>
      </c>
      <c r="I96" s="47">
        <f>IF(I$4="X",' 1M - RES'!I61,0)</f>
        <v>734992.16009492741</v>
      </c>
      <c r="J96" s="47">
        <f>IF(J$4="X",' 1M - RES'!J61,0)</f>
        <v>855548.56907660898</v>
      </c>
      <c r="K96" s="592">
        <f>IF(K$4="X",' 1M - RES'!K61,0)</f>
        <v>664625.43632851378</v>
      </c>
      <c r="L96" s="618">
        <f>IF(L$4="X",' 1M - RES'!L61,0)</f>
        <v>257953.46209986648</v>
      </c>
      <c r="M96" s="597">
        <f>IF(M$4="X",' 1M - RES'!M61,0)</f>
        <v>344290.56099155964</v>
      </c>
      <c r="N96" s="597">
        <f>IF(N$4="X",' 1M - RES'!N61,0)</f>
        <v>504450.93432537635</v>
      </c>
      <c r="O96" s="597">
        <f>IF(O$4="X",' 1M - RES'!O61,0)</f>
        <v>569104.62885483482</v>
      </c>
      <c r="P96" s="597">
        <f>IF(P$4="X",' 1M - RES'!P61,0)</f>
        <v>505864.20998504682</v>
      </c>
      <c r="Q96" s="597">
        <f>IF(Q$4="X",' 1M - RES'!Q61,0)</f>
        <v>235122.40647507543</v>
      </c>
      <c r="R96" s="597">
        <f>IF(R$4="X",' 1M - RES'!R61,0)</f>
        <v>205972.82272050143</v>
      </c>
      <c r="S96" s="597">
        <f>IF(S$4="X",' 1M - RES'!S61,0)</f>
        <v>211051.64270626166</v>
      </c>
      <c r="T96" s="597">
        <f>IF(T$4="X",' 1M - RES'!T61,0)</f>
        <v>487836.92624992144</v>
      </c>
      <c r="U96" s="597">
        <f>IF(U$4="X",' 1M - RES'!U61,0)</f>
        <v>534815.89295131655</v>
      </c>
      <c r="V96" s="597">
        <f>IF(V$4="X",' 1M - RES'!V61,0)</f>
        <v>536434.89261524356</v>
      </c>
      <c r="W96" s="597">
        <f>IF(W$4="X",' 1M - RES'!W61,0)</f>
        <v>454863.7100885738</v>
      </c>
      <c r="X96" s="597">
        <f>IF(X$4="X",' 1M - RES'!X61,0)</f>
        <v>201981.3601847823</v>
      </c>
      <c r="Y96" s="597">
        <f>IF(Y$4="X",' 1M - RES'!Y61,0)</f>
        <v>232992.56454734158</v>
      </c>
      <c r="Z96" s="597">
        <f>IF(Z$4="X",' 1M - RES'!Z61,0)</f>
        <v>255485.98424514697</v>
      </c>
      <c r="AA96" s="598">
        <f>IF(AA$4="X",' 1M - RES'!AA61,0)</f>
        <v>253980.11538410623</v>
      </c>
    </row>
    <row r="97" spans="2:27" x14ac:dyDescent="0.3">
      <c r="B97" s="53" t="s">
        <v>30</v>
      </c>
      <c r="C97" s="48">
        <f>IF(C$4="X",'2M - SGS'!C73+'Biz DRENE'!C77,0)</f>
        <v>0</v>
      </c>
      <c r="D97" s="48">
        <f>IF(D$4="X",'2M - SGS'!D73+'Biz DRENE'!D77,0)</f>
        <v>2123.6762316726476</v>
      </c>
      <c r="E97" s="48">
        <f>IF(E$4="X",'2M - SGS'!E73+'Biz DRENE'!E77,0)</f>
        <v>12596.346683073054</v>
      </c>
      <c r="F97" s="48">
        <f>IF(F$4="X",'2M - SGS'!F73+'Biz DRENE'!F77,0)</f>
        <v>23949.303064443749</v>
      </c>
      <c r="G97" s="48">
        <f>IF(G$4="X",'2M - SGS'!G73+'Biz DRENE'!G77,0)</f>
        <v>41345.72976729941</v>
      </c>
      <c r="H97" s="48">
        <f>IF(H$4="X",'2M - SGS'!H73+'Biz DRENE'!H77,0)</f>
        <v>77714.9471946595</v>
      </c>
      <c r="I97" s="48">
        <f>IF(I$4="X",'2M - SGS'!I73+'Biz DRENE'!I77,0)</f>
        <v>120850.13497725743</v>
      </c>
      <c r="J97" s="48">
        <f>IF(J$4="X",'2M - SGS'!J73+'Biz DRENE'!J77,0)</f>
        <v>115920.23039205621</v>
      </c>
      <c r="K97" s="593">
        <f>IF(K$4="X",'2M - SGS'!K73+'Biz DRENE'!K77,0)</f>
        <v>109352.38763134742</v>
      </c>
      <c r="L97" s="619">
        <f>IF(L$4="X",'2M - SGS'!L73+'Biz DRENE'!L77,0)</f>
        <v>87486.441103982288</v>
      </c>
      <c r="M97" s="48">
        <f>IF(M$4="X",'2M - SGS'!M73+'Biz DRENE'!M77,0)</f>
        <v>87458.231220874353</v>
      </c>
      <c r="N97" s="48">
        <f>IF(N$4="X",'2M - SGS'!N73+'Biz DRENE'!N77,0)</f>
        <v>152931.12079909071</v>
      </c>
      <c r="O97" s="48">
        <f>IF(O$4="X",'2M - SGS'!O73+'Biz DRENE'!O77,0)</f>
        <v>207197.96295729509</v>
      </c>
      <c r="P97" s="48">
        <f>IF(P$4="X",'2M - SGS'!P73+'Biz DRENE'!P77,0)</f>
        <v>167670.26553852248</v>
      </c>
      <c r="Q97" s="48">
        <f>IF(Q$4="X",'2M - SGS'!Q73+'Biz DRENE'!Q77,0)</f>
        <v>114644.37358095359</v>
      </c>
      <c r="R97" s="48">
        <f>IF(R$4="X",'2M - SGS'!R73+'Biz DRENE'!R77,0)</f>
        <v>104045.80816420539</v>
      </c>
      <c r="S97" s="48">
        <f>IF(S$4="X",'2M - SGS'!S73+'Biz DRENE'!S77,0)</f>
        <v>133907.65823304103</v>
      </c>
      <c r="T97" s="48">
        <f>IF(T$4="X",'2M - SGS'!T73+'Biz DRENE'!T77,0)</f>
        <v>216942.18183280661</v>
      </c>
      <c r="U97" s="48">
        <f>IF(U$4="X",'2M - SGS'!U73+'Biz DRENE'!U77,0)</f>
        <v>281633.48531934031</v>
      </c>
      <c r="V97" s="48">
        <f>IF(V$4="X",'2M - SGS'!V73+'Biz DRENE'!V77,0)</f>
        <v>241009.16518668371</v>
      </c>
      <c r="W97" s="48">
        <f>IF(W$4="X",'2M - SGS'!W73+'Biz DRENE'!W77,0)</f>
        <v>188970.69051657111</v>
      </c>
      <c r="X97" s="48">
        <f>IF(X$4="X",'2M - SGS'!X73+'Biz DRENE'!X77,0)</f>
        <v>123835.32966578483</v>
      </c>
      <c r="Y97" s="48">
        <f>IF(Y$4="X",'2M - SGS'!Y73+'Biz DRENE'!Y77,0)</f>
        <v>114971.10392412354</v>
      </c>
      <c r="Z97" s="48">
        <f>IF(Z$4="X",'2M - SGS'!Z73+'Biz DRENE'!Z77,0)</f>
        <v>129868.86851132858</v>
      </c>
      <c r="AA97" s="599">
        <f>IF(AA$4="X",'2M - SGS'!AA73+'Biz DRENE'!AA77,0)</f>
        <v>133870.48571664083</v>
      </c>
    </row>
    <row r="98" spans="2:27" x14ac:dyDescent="0.3">
      <c r="B98" s="53" t="s">
        <v>31</v>
      </c>
      <c r="C98" s="48">
        <f>IF(C$4="X",'3M - LGS'!C73+'Biz DRENE'!C78,0)</f>
        <v>0</v>
      </c>
      <c r="D98" s="48">
        <f>IF(D$4="X",'3M - LGS'!D73+'Biz DRENE'!D78,0)</f>
        <v>2525.187428672275</v>
      </c>
      <c r="E98" s="48">
        <f>IF(E$4="X",'3M - LGS'!E73+'Biz DRENE'!E78,0)</f>
        <v>9819.5519061269242</v>
      </c>
      <c r="F98" s="48">
        <f>IF(F$4="X",'3M - LGS'!F73+'Biz DRENE'!F78,0)</f>
        <v>17263.722606437128</v>
      </c>
      <c r="G98" s="48">
        <f>IF(G$4="X",'3M - LGS'!G73+'Biz DRENE'!G78,0)</f>
        <v>35120.517308150709</v>
      </c>
      <c r="H98" s="48">
        <f>IF(H$4="X",'3M - LGS'!H73+'Biz DRENE'!H78,0)</f>
        <v>103657.12009338813</v>
      </c>
      <c r="I98" s="48">
        <f>IF(I$4="X",'3M - LGS'!I73+'Biz DRENE'!I78,0)</f>
        <v>203716.88365995715</v>
      </c>
      <c r="J98" s="48">
        <f>IF(J$4="X",'3M - LGS'!J73+'Biz DRENE'!J78,0)</f>
        <v>258525.39903707564</v>
      </c>
      <c r="K98" s="593">
        <f>IF(K$4="X",'3M - LGS'!K73+'Biz DRENE'!K78,0)</f>
        <v>198867.12990851031</v>
      </c>
      <c r="L98" s="619">
        <f>IF(L$4="X",'3M - LGS'!L73+'Biz DRENE'!L78,0)</f>
        <v>117276.12330992866</v>
      </c>
      <c r="M98" s="48">
        <f>IF(M$4="X",'3M - LGS'!M73+'Biz DRENE'!M78,0)</f>
        <v>121163.88605267981</v>
      </c>
      <c r="N98" s="48">
        <f>IF(N$4="X",'3M - LGS'!N73+'Biz DRENE'!N78,0)</f>
        <v>198048.09557251495</v>
      </c>
      <c r="O98" s="48">
        <f>IF(O$4="X",'3M - LGS'!O73+'Biz DRENE'!O78,0)</f>
        <v>264121.48759120057</v>
      </c>
      <c r="P98" s="48">
        <f>IF(P$4="X",'3M - LGS'!P73+'Biz DRENE'!P78,0)</f>
        <v>219638.54541587352</v>
      </c>
      <c r="Q98" s="48">
        <f>IF(Q$4="X",'3M - LGS'!Q73+'Biz DRENE'!Q78,0)</f>
        <v>124082.09426188364</v>
      </c>
      <c r="R98" s="48">
        <f>IF(R$4="X",'3M - LGS'!R73+'Biz DRENE'!R78,0)</f>
        <v>110125.17751177194</v>
      </c>
      <c r="S98" s="48">
        <f>IF(S$4="X",'3M - LGS'!S73+'Biz DRENE'!S78,0)</f>
        <v>152120.14641125928</v>
      </c>
      <c r="T98" s="48">
        <f>IF(T$4="X",'3M - LGS'!T73+'Biz DRENE'!T78,0)</f>
        <v>366515.70558457891</v>
      </c>
      <c r="U98" s="48">
        <f>IF(U$4="X",'3M - LGS'!U73+'Biz DRENE'!U78,0)</f>
        <v>445806.39215055731</v>
      </c>
      <c r="V98" s="48">
        <f>IF(V$4="X",'3M - LGS'!V73+'Biz DRENE'!V78,0)</f>
        <v>412700.87531117693</v>
      </c>
      <c r="W98" s="48">
        <f>IF(W$4="X",'3M - LGS'!W73+'Biz DRENE'!W78,0)</f>
        <v>280004.82405729702</v>
      </c>
      <c r="X98" s="48">
        <f>IF(X$4="X",'3M - LGS'!X73+'Biz DRENE'!X78,0)</f>
        <v>132280.85434448655</v>
      </c>
      <c r="Y98" s="48">
        <f>IF(Y$4="X",'3M - LGS'!Y73+'Biz DRENE'!Y78,0)</f>
        <v>121478.43002452288</v>
      </c>
      <c r="Z98" s="48">
        <f>IF(Z$4="X",'3M - LGS'!Z73+'Biz DRENE'!Z78,0)</f>
        <v>132112.45684499943</v>
      </c>
      <c r="AA98" s="599">
        <f>IF(AA$4="X",'3M - LGS'!AA73+'Biz DRENE'!AA78,0)</f>
        <v>141848.9839971691</v>
      </c>
    </row>
    <row r="99" spans="2:27" x14ac:dyDescent="0.3">
      <c r="B99" s="53" t="s">
        <v>32</v>
      </c>
      <c r="C99" s="48">
        <f>IF(C$4="X",'4M - SPS'!C73+'Biz DRENE'!C79,0)</f>
        <v>0</v>
      </c>
      <c r="D99" s="48">
        <f>IF(D$4="X",'4M - SPS'!D73+'Biz DRENE'!D79,0)</f>
        <v>316.37118657860549</v>
      </c>
      <c r="E99" s="48">
        <f>IF(E$4="X",'4M - SPS'!E73+'Biz DRENE'!E79,0)</f>
        <v>3647.0467159286841</v>
      </c>
      <c r="F99" s="48">
        <f>IF(F$4="X",'4M - SPS'!F73+'Biz DRENE'!F79,0)</f>
        <v>7500.9640344182253</v>
      </c>
      <c r="G99" s="48">
        <f>IF(G$4="X",'4M - SPS'!G73+'Biz DRENE'!G79,0)</f>
        <v>13323.495172364685</v>
      </c>
      <c r="H99" s="48">
        <f>IF(H$4="X",'4M - SPS'!H73+'Biz DRENE'!H79,0)</f>
        <v>35289.412295368486</v>
      </c>
      <c r="I99" s="48">
        <f>IF(I$4="X",'4M - SPS'!I73+'Biz DRENE'!I79,0)</f>
        <v>52828.334676792474</v>
      </c>
      <c r="J99" s="48">
        <f>IF(J$4="X",'4M - SPS'!J73+'Biz DRENE'!J79,0)</f>
        <v>60211.9557692819</v>
      </c>
      <c r="K99" s="593">
        <f>IF(K$4="X",'4M - SPS'!K73+'Biz DRENE'!K79,0)</f>
        <v>44576.183140926099</v>
      </c>
      <c r="L99" s="619">
        <f>IF(L$4="X",'4M - SPS'!L73+'Biz DRENE'!L79,0)</f>
        <v>39725.825306223931</v>
      </c>
      <c r="M99" s="48">
        <f>IF(M$4="X",'4M - SPS'!M73+'Biz DRENE'!M79,0)</f>
        <v>27426.079919381227</v>
      </c>
      <c r="N99" s="48">
        <f>IF(N$4="X",'4M - SPS'!N73+'Biz DRENE'!N79,0)</f>
        <v>39650.3629629641</v>
      </c>
      <c r="O99" s="48">
        <f>IF(O$4="X",'4M - SPS'!O73+'Biz DRENE'!O79,0)</f>
        <v>57662.873866087699</v>
      </c>
      <c r="P99" s="48">
        <f>IF(P$4="X",'4M - SPS'!P73+'Biz DRENE'!P79,0)</f>
        <v>46463.531798236458</v>
      </c>
      <c r="Q99" s="48">
        <f>IF(Q$4="X",'4M - SPS'!Q73+'Biz DRENE'!Q79,0)</f>
        <v>31387.189629031353</v>
      </c>
      <c r="R99" s="48">
        <f>IF(R$4="X",'4M - SPS'!R73+'Biz DRENE'!R79,0)</f>
        <v>28539.656196965047</v>
      </c>
      <c r="S99" s="48">
        <f>IF(S$4="X",'4M - SPS'!S73+'Biz DRENE'!S79,0)</f>
        <v>42628.403840968</v>
      </c>
      <c r="T99" s="48">
        <f>IF(T$4="X",'4M - SPS'!T73+'Biz DRENE'!T79,0)</f>
        <v>116590.74775532683</v>
      </c>
      <c r="U99" s="48">
        <f>IF(U$4="X",'4M - SPS'!U73+'Biz DRENE'!U79,0)</f>
        <v>140811.36042524865</v>
      </c>
      <c r="V99" s="48">
        <f>IF(V$4="X",'4M - SPS'!V73+'Biz DRENE'!V79,0)</f>
        <v>132699.66426179203</v>
      </c>
      <c r="W99" s="48">
        <f>IF(W$4="X",'4M - SPS'!W73+'Biz DRENE'!W79,0)</f>
        <v>81356.872362324561</v>
      </c>
      <c r="X99" s="48">
        <f>IF(X$4="X",'4M - SPS'!X73+'Biz DRENE'!X79,0)</f>
        <v>33301.188437222561</v>
      </c>
      <c r="Y99" s="48">
        <f>IF(Y$4="X",'4M - SPS'!Y73+'Biz DRENE'!Y79,0)</f>
        <v>30308.899461238332</v>
      </c>
      <c r="Z99" s="48">
        <f>IF(Z$4="X",'4M - SPS'!Z73+'Biz DRENE'!Z79,0)</f>
        <v>33066.7630427642</v>
      </c>
      <c r="AA99" s="599">
        <f>IF(AA$4="X",'4M - SPS'!AA73+'Biz DRENE'!AA79,0)</f>
        <v>37741.706445003263</v>
      </c>
    </row>
    <row r="100" spans="2:27" ht="15" thickBot="1" x14ac:dyDescent="0.35">
      <c r="B100" s="30" t="s">
        <v>33</v>
      </c>
      <c r="C100" s="49">
        <f>IF(C$4="X",'11M - LPS'!C73+'Biz DRENE'!C80,0)</f>
        <v>0</v>
      </c>
      <c r="D100" s="49">
        <f>IF(D$4="X",'11M - LPS'!D73+'Biz DRENE'!D80,0)</f>
        <v>81.833160074432854</v>
      </c>
      <c r="E100" s="49">
        <f>IF(E$4="X",'11M - LPS'!E73+'Biz DRENE'!E80,0)</f>
        <v>457.42701260765273</v>
      </c>
      <c r="F100" s="49">
        <f>IF(F$4="X",'11M - LPS'!F73+'Biz DRENE'!F80,0)</f>
        <v>777.57613082725436</v>
      </c>
      <c r="G100" s="49">
        <f>IF(G$4="X",'11M - LPS'!G73+'Biz DRENE'!G80,0)</f>
        <v>1127.9932057145579</v>
      </c>
      <c r="H100" s="49">
        <f>IF(H$4="X",'11M - LPS'!H73+'Biz DRENE'!H80,0)</f>
        <v>2896.2656480237351</v>
      </c>
      <c r="I100" s="49">
        <f>IF(I$4="X",'11M - LPS'!I73+'Biz DRENE'!I80,0)</f>
        <v>4970.8233097820394</v>
      </c>
      <c r="J100" s="49">
        <f>IF(J$4="X",'11M - LPS'!J73+'Biz DRENE'!J80,0)</f>
        <v>5479.7685108403539</v>
      </c>
      <c r="K100" s="594">
        <f>IF(K$4="X",'11M - LPS'!K73+'Biz DRENE'!K80,0)</f>
        <v>4683.067677271697</v>
      </c>
      <c r="L100" s="620">
        <f>IF(L$4="X",'11M - LPS'!L73+'Biz DRENE'!L80,0)</f>
        <v>3817.4269185346247</v>
      </c>
      <c r="M100" s="600">
        <f>IF(M$4="X",'11M - LPS'!M73+'Biz DRENE'!M80,0)</f>
        <v>3793.5568807858149</v>
      </c>
      <c r="N100" s="600">
        <f>IF(N$4="X",'11M - LPS'!N73+'Biz DRENE'!N80,0)</f>
        <v>5862.2756723345501</v>
      </c>
      <c r="O100" s="600">
        <f>IF(O$4="X",'11M - LPS'!O73+'Biz DRENE'!O80,0)</f>
        <v>7871.9748624395643</v>
      </c>
      <c r="P100" s="600">
        <f>IF(P$4="X",'11M - LPS'!P73+'Biz DRENE'!P80,0)</f>
        <v>6612.0242932515521</v>
      </c>
      <c r="Q100" s="600">
        <f>IF(Q$4="X",'11M - LPS'!Q73+'Biz DRENE'!Q80,0)</f>
        <v>4785.2118692856848</v>
      </c>
      <c r="R100" s="600">
        <f>IF(R$4="X",'11M - LPS'!R73+'Biz DRENE'!R80,0)</f>
        <v>4974.4688958852212</v>
      </c>
      <c r="S100" s="600">
        <f>IF(S$4="X",'11M - LPS'!S73+'Biz DRENE'!S80,0)</f>
        <v>10145.211040766915</v>
      </c>
      <c r="T100" s="600">
        <f>IF(T$4="X",'11M - LPS'!T73+'Biz DRENE'!T80,0)</f>
        <v>37895.60353198606</v>
      </c>
      <c r="U100" s="600">
        <f>IF(U$4="X",'11M - LPS'!U73+'Biz DRENE'!U80,0)</f>
        <v>39654.727004874963</v>
      </c>
      <c r="V100" s="600">
        <f>IF(V$4="X",'11M - LPS'!V73+'Biz DRENE'!V80,0)</f>
        <v>40076.569911258048</v>
      </c>
      <c r="W100" s="600">
        <f>IF(W$4="X",'11M - LPS'!W73+'Biz DRENE'!W80,0)</f>
        <v>22562.344537773588</v>
      </c>
      <c r="X100" s="600">
        <f>IF(X$4="X",'11M - LPS'!X73+'Biz DRENE'!X80,0)</f>
        <v>6219.0008296487622</v>
      </c>
      <c r="Y100" s="600">
        <f>IF(Y$4="X",'11M - LPS'!Y73+'Biz DRENE'!Y80,0)</f>
        <v>5168.7837805875579</v>
      </c>
      <c r="Z100" s="600">
        <f>IF(Z$4="X",'11M - LPS'!Z73+'Biz DRENE'!Z80,0)</f>
        <v>5241.1441311984599</v>
      </c>
      <c r="AA100" s="601">
        <f>IF(AA$4="X",'11M - LPS'!AA73+'Biz DRENE'!AA80,0)</f>
        <v>5478.6518067058923</v>
      </c>
    </row>
    <row r="101" spans="2:27" s="1" customFormat="1" ht="15" thickBot="1" x14ac:dyDescent="0.35">
      <c r="B101" s="54" t="s">
        <v>34</v>
      </c>
      <c r="C101" s="55">
        <f>SUM(C96:C100)</f>
        <v>6984.8640658954737</v>
      </c>
      <c r="D101" s="44">
        <f t="shared" ref="D101:N101" si="68">SUM(D96:D100)</f>
        <v>36354.00892701689</v>
      </c>
      <c r="E101" s="44">
        <f t="shared" si="68"/>
        <v>96652.254395302909</v>
      </c>
      <c r="F101" s="44">
        <f t="shared" si="68"/>
        <v>138490.85639234204</v>
      </c>
      <c r="G101" s="44">
        <f t="shared" si="68"/>
        <v>220101.06519756297</v>
      </c>
      <c r="H101" s="44">
        <f t="shared" si="68"/>
        <v>704614.47807849827</v>
      </c>
      <c r="I101" s="44">
        <f t="shared" si="68"/>
        <v>1117358.3367187164</v>
      </c>
      <c r="J101" s="44">
        <f t="shared" si="68"/>
        <v>1295685.922785863</v>
      </c>
      <c r="K101" s="44">
        <f t="shared" si="68"/>
        <v>1022104.2046865692</v>
      </c>
      <c r="L101" s="44">
        <f t="shared" si="68"/>
        <v>506259.278738536</v>
      </c>
      <c r="M101" s="44">
        <f t="shared" si="68"/>
        <v>584132.31506528088</v>
      </c>
      <c r="N101" s="44">
        <f t="shared" si="68"/>
        <v>900942.78933228063</v>
      </c>
      <c r="O101" s="44">
        <f t="shared" ref="O101:AA101" si="69">SUM(O96:O100)</f>
        <v>1105958.9281318579</v>
      </c>
      <c r="P101" s="44">
        <f t="shared" si="69"/>
        <v>946248.57703093078</v>
      </c>
      <c r="Q101" s="44">
        <f t="shared" si="69"/>
        <v>510021.2758162297</v>
      </c>
      <c r="R101" s="44">
        <f t="shared" si="69"/>
        <v>453657.93348932901</v>
      </c>
      <c r="S101" s="44">
        <f t="shared" si="69"/>
        <v>549853.06223229691</v>
      </c>
      <c r="T101" s="44">
        <f t="shared" si="69"/>
        <v>1225781.1649546197</v>
      </c>
      <c r="U101" s="44">
        <f t="shared" si="69"/>
        <v>1442721.8578513379</v>
      </c>
      <c r="V101" s="44">
        <f t="shared" si="69"/>
        <v>1362921.1672861543</v>
      </c>
      <c r="W101" s="44">
        <f t="shared" si="69"/>
        <v>1027758.4415625401</v>
      </c>
      <c r="X101" s="44">
        <f t="shared" si="69"/>
        <v>497617.733461925</v>
      </c>
      <c r="Y101" s="44">
        <f t="shared" si="69"/>
        <v>504919.7817378139</v>
      </c>
      <c r="Z101" s="44">
        <f t="shared" si="69"/>
        <v>555775.21677543758</v>
      </c>
      <c r="AA101" s="44">
        <f t="shared" si="69"/>
        <v>572919.94334962533</v>
      </c>
    </row>
    <row r="102" spans="2:27" s="42" customFormat="1" ht="15" thickBot="1" x14ac:dyDescent="0.35"/>
    <row r="103" spans="2:27" ht="15" thickBot="1" x14ac:dyDescent="0.35">
      <c r="B103" s="59" t="s">
        <v>165</v>
      </c>
      <c r="C103" s="56">
        <f>C95</f>
        <v>44197</v>
      </c>
      <c r="D103" s="56">
        <f t="shared" ref="D103:AA103" si="70">D95</f>
        <v>44228</v>
      </c>
      <c r="E103" s="56">
        <f t="shared" si="70"/>
        <v>44256</v>
      </c>
      <c r="F103" s="56">
        <f t="shared" si="70"/>
        <v>44287</v>
      </c>
      <c r="G103" s="56">
        <f t="shared" si="70"/>
        <v>44317</v>
      </c>
      <c r="H103" s="56">
        <f t="shared" si="70"/>
        <v>44348</v>
      </c>
      <c r="I103" s="56">
        <f t="shared" si="70"/>
        <v>44378</v>
      </c>
      <c r="J103" s="56">
        <f t="shared" si="70"/>
        <v>44409</v>
      </c>
      <c r="K103" s="56">
        <f t="shared" si="70"/>
        <v>44440</v>
      </c>
      <c r="L103" s="56">
        <f t="shared" si="70"/>
        <v>44470</v>
      </c>
      <c r="M103" s="56">
        <f t="shared" si="70"/>
        <v>44501</v>
      </c>
      <c r="N103" s="56">
        <f t="shared" si="70"/>
        <v>44531</v>
      </c>
      <c r="O103" s="56">
        <f t="shared" si="70"/>
        <v>44562</v>
      </c>
      <c r="P103" s="56">
        <f t="shared" si="70"/>
        <v>44593</v>
      </c>
      <c r="Q103" s="56">
        <f t="shared" si="70"/>
        <v>44621</v>
      </c>
      <c r="R103" s="56">
        <f t="shared" si="70"/>
        <v>44652</v>
      </c>
      <c r="S103" s="56">
        <f t="shared" si="70"/>
        <v>44682</v>
      </c>
      <c r="T103" s="56">
        <f t="shared" si="70"/>
        <v>44713</v>
      </c>
      <c r="U103" s="56">
        <f t="shared" si="70"/>
        <v>44743</v>
      </c>
      <c r="V103" s="56">
        <f t="shared" si="70"/>
        <v>44774</v>
      </c>
      <c r="W103" s="56">
        <f t="shared" si="70"/>
        <v>44805</v>
      </c>
      <c r="X103" s="56">
        <f t="shared" si="70"/>
        <v>44835</v>
      </c>
      <c r="Y103" s="56">
        <f t="shared" si="70"/>
        <v>44866</v>
      </c>
      <c r="Z103" s="56">
        <f t="shared" si="70"/>
        <v>44896</v>
      </c>
      <c r="AA103" s="56">
        <f t="shared" si="70"/>
        <v>44927</v>
      </c>
    </row>
    <row r="104" spans="2:27" x14ac:dyDescent="0.3">
      <c r="B104" s="60" t="s">
        <v>29</v>
      </c>
      <c r="C104" s="57">
        <f>IF(C$4="X",' LI 1M - RES'!C61,0)</f>
        <v>644.89990357583793</v>
      </c>
      <c r="D104" s="57">
        <f>IF(D$4="X",' LI 1M - RES'!D61,0)</f>
        <v>2780.9917957268253</v>
      </c>
      <c r="E104" s="57">
        <f>IF(E$4="X",' LI 1M - RES'!E61,0)</f>
        <v>5045.3289443193989</v>
      </c>
      <c r="F104" s="57">
        <f>IF(F$4="X",' LI 1M - RES'!F61,0)</f>
        <v>4469.7760265524366</v>
      </c>
      <c r="G104" s="57">
        <f>IF(G$4="X",' LI 1M - RES'!G61,0)</f>
        <v>5007.1990038072181</v>
      </c>
      <c r="H104" s="57">
        <f>IF(H$4="X",' LI 1M - RES'!H61,0)</f>
        <v>17284.402504078233</v>
      </c>
      <c r="I104" s="57">
        <f>IF(I$4="X",' LI 1M - RES'!I61,0)</f>
        <v>30000.350733880307</v>
      </c>
      <c r="J104" s="57">
        <f>IF(J$4="X",' LI 1M - RES'!J61,0)</f>
        <v>40196.546877538938</v>
      </c>
      <c r="K104" s="57">
        <f>IF(K$4="X",' LI 1M - RES'!K61,0)</f>
        <v>35544.205278577814</v>
      </c>
      <c r="L104" s="57">
        <f>IF(L$4="X",' LI 1M - RES'!L61,0)</f>
        <v>18606.104737340469</v>
      </c>
      <c r="M104" s="57">
        <f>IF(M$4="X",' LI 1M - RES'!M61,0)</f>
        <v>28469.931376574241</v>
      </c>
      <c r="N104" s="57">
        <f>IF(N$4="X",' LI 1M - RES'!N61,0)</f>
        <v>38848.058350500498</v>
      </c>
      <c r="O104" s="57">
        <f>IF(O$4="X",' LI 1M - RES'!O61,0)</f>
        <v>38848.109897750794</v>
      </c>
      <c r="P104" s="57">
        <f>IF(P$4="X",' LI 1M - RES'!P61,0)</f>
        <v>33992.526613548289</v>
      </c>
      <c r="Q104" s="57">
        <f>IF(Q$4="X",' LI 1M - RES'!Q61,0)</f>
        <v>5086.7531858788388</v>
      </c>
      <c r="R104" s="57">
        <f>IF(R$4="X",' LI 1M - RES'!R61,0)</f>
        <v>3039.0382199870533</v>
      </c>
      <c r="S104" s="57">
        <f>IF(S$4="X",' LI 1M - RES'!S61,0)</f>
        <v>2335.1967665765355</v>
      </c>
      <c r="T104" s="57">
        <f>IF(T$4="X",' LI 1M - RES'!T61,0)</f>
        <v>5917.2230025255221</v>
      </c>
      <c r="U104" s="57">
        <f>IF(U$4="X",' LI 1M - RES'!U61,0)</f>
        <v>6975.4125327229785</v>
      </c>
      <c r="V104" s="57">
        <f>IF(V$4="X",' LI 1M - RES'!V61,0)</f>
        <v>6787.4850331974976</v>
      </c>
      <c r="W104" s="57">
        <f>IF(W$4="X",' LI 1M - RES'!W61,0)</f>
        <v>5141.6024107201674</v>
      </c>
      <c r="X104" s="57">
        <f>IF(X$4="X",' LI 1M - RES'!X61,0)</f>
        <v>2901.284728584897</v>
      </c>
      <c r="Y104" s="57">
        <f>IF(Y$4="X",' LI 1M - RES'!Y61,0)</f>
        <v>4696.6530988864197</v>
      </c>
      <c r="Z104" s="57">
        <f>IF(Z$4="X",' LI 1M - RES'!Z61,0)</f>
        <v>6941.9656274406971</v>
      </c>
      <c r="AA104" s="57">
        <f>IF(AA$4="X",' LI 1M - RES'!AA61,0)</f>
        <v>6948.3790568166514</v>
      </c>
    </row>
    <row r="105" spans="2:27" x14ac:dyDescent="0.3">
      <c r="B105" s="53" t="s">
        <v>30</v>
      </c>
      <c r="C105" s="48">
        <f>IF(C$4="X",'LI 2M - SGS'!C73,0)</f>
        <v>154.89239588556262</v>
      </c>
      <c r="D105" s="48">
        <f>IF(D$4="X",'LI 2M - SGS'!D73,0)</f>
        <v>435.87640691343313</v>
      </c>
      <c r="E105" s="48">
        <f>IF(E$4="X",'LI 2M - SGS'!E73,0)</f>
        <v>693.2138984870428</v>
      </c>
      <c r="F105" s="48">
        <f>IF(F$4="X",'LI 2M - SGS'!F73,0)</f>
        <v>976.29948136297673</v>
      </c>
      <c r="G105" s="48">
        <f>IF(G$4="X",'LI 2M - SGS'!G73,0)</f>
        <v>1732.5776210454851</v>
      </c>
      <c r="H105" s="48">
        <f>IF(H$4="X",'LI 2M - SGS'!H73,0)</f>
        <v>2537.9886899643666</v>
      </c>
      <c r="I105" s="48">
        <f>IF(I$4="X",'LI 2M - SGS'!I73,0)</f>
        <v>3666.5648642321844</v>
      </c>
      <c r="J105" s="48">
        <f>IF(J$4="X",'LI 2M - SGS'!J73,0)</f>
        <v>3061.7376040261743</v>
      </c>
      <c r="K105" s="48">
        <f>IF(K$4="X",'LI 2M - SGS'!K73,0)</f>
        <v>4175.6490250637999</v>
      </c>
      <c r="L105" s="48">
        <f>IF(L$4="X",'LI 2M - SGS'!L73,0)</f>
        <v>3915.7359084611094</v>
      </c>
      <c r="M105" s="48">
        <f>IF(M$4="X",'LI 2M - SGS'!M73,0)</f>
        <v>3454.2881876247311</v>
      </c>
      <c r="N105" s="48">
        <f>IF(N$4="X",'LI 2M - SGS'!N73,0)</f>
        <v>3552.0957987654706</v>
      </c>
      <c r="O105" s="48">
        <f>IF(O$4="X",'LI 2M - SGS'!O73,0)</f>
        <v>3722.6810110848842</v>
      </c>
      <c r="P105" s="48">
        <f>IF(P$4="X",'LI 2M - SGS'!P73,0)</f>
        <v>2961.9957839067984</v>
      </c>
      <c r="Q105" s="48">
        <f>IF(Q$4="X",'LI 2M - SGS'!Q73,0)</f>
        <v>220.68225807848987</v>
      </c>
      <c r="R105" s="48">
        <f>IF(R$4="X",'LI 2M - SGS'!R73,0)</f>
        <v>217.46796610273699</v>
      </c>
      <c r="S105" s="48">
        <f>IF(S$4="X",'LI 2M - SGS'!S73,0)</f>
        <v>277.87577985649693</v>
      </c>
      <c r="T105" s="48">
        <f>IF(T$4="X",'LI 2M - SGS'!T73,0)</f>
        <v>334.85347477858318</v>
      </c>
      <c r="U105" s="48">
        <f>IF(U$4="X",'LI 2M - SGS'!U73,0)</f>
        <v>420.63267201149915</v>
      </c>
      <c r="V105" s="48">
        <f>IF(V$4="X",'LI 2M - SGS'!V73,0)</f>
        <v>341.56657194925759</v>
      </c>
      <c r="W105" s="48">
        <f>IF(W$4="X",'LI 2M - SGS'!W73,0)</f>
        <v>358.87995601379686</v>
      </c>
      <c r="X105" s="48">
        <f>IF(X$4="X",'LI 2M - SGS'!X73,0)</f>
        <v>267.61699071059928</v>
      </c>
      <c r="Y105" s="48">
        <f>IF(Y$4="X",'LI 2M - SGS'!Y73,0)</f>
        <v>226.34073765779289</v>
      </c>
      <c r="Z105" s="48">
        <f>IF(Z$4="X",'LI 2M - SGS'!Z73,0)</f>
        <v>231.18253224082312</v>
      </c>
      <c r="AA105" s="48">
        <f>IF(AA$4="X",'LI 2M - SGS'!AA73,0)</f>
        <v>241.79206588922369</v>
      </c>
    </row>
    <row r="106" spans="2:27" x14ac:dyDescent="0.3">
      <c r="B106" s="53" t="s">
        <v>31</v>
      </c>
      <c r="C106" s="48">
        <f>IF(C$4="X",'LI 3M - LGS'!C73,0)</f>
        <v>0</v>
      </c>
      <c r="D106" s="48">
        <f>IF(D$4="X",'LI 3M - LGS'!D73,0)</f>
        <v>0</v>
      </c>
      <c r="E106" s="48">
        <f>IF(E$4="X",'LI 3M - LGS'!E73,0)</f>
        <v>0</v>
      </c>
      <c r="F106" s="48">
        <f>IF(F$4="X",'LI 3M - LGS'!F73,0)</f>
        <v>0</v>
      </c>
      <c r="G106" s="48">
        <f>IF(G$4="X",'LI 3M - LGS'!G73,0)</f>
        <v>0</v>
      </c>
      <c r="H106" s="48">
        <f>IF(H$4="X",'LI 3M - LGS'!H73,0)</f>
        <v>0</v>
      </c>
      <c r="I106" s="48">
        <f>IF(I$4="X",'LI 3M - LGS'!I73,0)</f>
        <v>129.48577944145998</v>
      </c>
      <c r="J106" s="48">
        <f>IF(J$4="X",'LI 3M - LGS'!J73,0)</f>
        <v>605.91265853587993</v>
      </c>
      <c r="K106" s="48">
        <f>IF(K$4="X",'LI 3M - LGS'!K73,0)</f>
        <v>1165.6869710191488</v>
      </c>
      <c r="L106" s="48">
        <f>IF(L$4="X",'LI 3M - LGS'!L73,0)</f>
        <v>1012.9513539374406</v>
      </c>
      <c r="M106" s="48">
        <f>IF(M$4="X",'LI 3M - LGS'!M73,0)</f>
        <v>939.54710979055017</v>
      </c>
      <c r="N106" s="48">
        <f>IF(N$4="X",'LI 3M - LGS'!N73,0)</f>
        <v>941.7004413111365</v>
      </c>
      <c r="O106" s="48">
        <f>IF(O$4="X",'LI 3M - LGS'!O73,0)</f>
        <v>1054.2794881616044</v>
      </c>
      <c r="P106" s="48">
        <f>IF(P$4="X",'LI 3M - LGS'!P73,0)</f>
        <v>822.23995135883683</v>
      </c>
      <c r="Q106" s="48">
        <f>IF(Q$4="X",'LI 3M - LGS'!Q73,0)</f>
        <v>246.94577052315663</v>
      </c>
      <c r="R106" s="48">
        <f>IF(R$4="X",'LI 3M - LGS'!R73,0)</f>
        <v>240.39662933641321</v>
      </c>
      <c r="S106" s="48">
        <f>IF(S$4="X",'LI 3M - LGS'!S73,0)</f>
        <v>319.93801690838399</v>
      </c>
      <c r="T106" s="48">
        <f>IF(T$4="X",'LI 3M - LGS'!T73,0)</f>
        <v>482.22053438472904</v>
      </c>
      <c r="U106" s="48">
        <f>IF(U$4="X",'LI 3M - LGS'!U73,0)</f>
        <v>591.85335723695994</v>
      </c>
      <c r="V106" s="48">
        <f>IF(V$4="X",'LI 3M - LGS'!V73,0)</f>
        <v>488.84531592236755</v>
      </c>
      <c r="W106" s="48">
        <f>IF(W$4="X",'LI 3M - LGS'!W73,0)</f>
        <v>486.82711649789286</v>
      </c>
      <c r="X106" s="48">
        <f>IF(X$4="X",'LI 3M - LGS'!X73,0)</f>
        <v>311.91522658924328</v>
      </c>
      <c r="Y106" s="48">
        <f>IF(Y$4="X",'LI 3M - LGS'!Y73,0)</f>
        <v>250.71161044776835</v>
      </c>
      <c r="Z106" s="48">
        <f>IF(Z$4="X",'LI 3M - LGS'!Z73,0)</f>
        <v>251.28621198475199</v>
      </c>
      <c r="AA106" s="48">
        <f>IF(AA$4="X",'LI 3M - LGS'!AA73,0)</f>
        <v>281.32714749978715</v>
      </c>
    </row>
    <row r="107" spans="2:27" x14ac:dyDescent="0.3">
      <c r="B107" s="53" t="s">
        <v>32</v>
      </c>
      <c r="C107" s="48">
        <f>IF(C$4="X",'LI 4M - SPS'!C73,0)</f>
        <v>0</v>
      </c>
      <c r="D107" s="48">
        <f>IF(D$4="X",'LI 4M - SPS'!D73,0)</f>
        <v>0</v>
      </c>
      <c r="E107" s="48">
        <f>IF(E$4="X",'LI 4M - SPS'!E73,0)</f>
        <v>0</v>
      </c>
      <c r="F107" s="48">
        <f>IF(F$4="X",'LI 4M - SPS'!F73,0)</f>
        <v>0</v>
      </c>
      <c r="G107" s="48">
        <f>IF(G$4="X",'LI 4M - SPS'!G73,0)</f>
        <v>0</v>
      </c>
      <c r="H107" s="48">
        <f>IF(H$4="X",'LI 4M - SPS'!H73,0)</f>
        <v>0</v>
      </c>
      <c r="I107" s="48">
        <f>IF(I$4="X",'LI 4M - SPS'!I73,0)</f>
        <v>0</v>
      </c>
      <c r="J107" s="48">
        <f>IF(J$4="X",'LI 4M - SPS'!J73,0)</f>
        <v>0</v>
      </c>
      <c r="K107" s="48">
        <f>IF(K$4="X",'LI 4M - SPS'!K73,0)</f>
        <v>0</v>
      </c>
      <c r="L107" s="48">
        <f>IF(L$4="X",'LI 4M - SPS'!L73,0)</f>
        <v>0</v>
      </c>
      <c r="M107" s="48">
        <f>IF(M$4="X",'LI 4M - SPS'!M73,0)</f>
        <v>0</v>
      </c>
      <c r="N107" s="48">
        <f>IF(N$4="X",'LI 4M - SPS'!N73,0)</f>
        <v>0</v>
      </c>
      <c r="O107" s="48">
        <f>IF(O$4="X",'LI 4M - SPS'!O73,0)</f>
        <v>0</v>
      </c>
      <c r="P107" s="48">
        <f>IF(P$4="X",'LI 4M - SPS'!P73,0)</f>
        <v>0</v>
      </c>
      <c r="Q107" s="48">
        <f>IF(Q$4="X",'LI 4M - SPS'!Q73,0)</f>
        <v>0</v>
      </c>
      <c r="R107" s="48">
        <f>IF(R$4="X",'LI 4M - SPS'!R73,0)</f>
        <v>0</v>
      </c>
      <c r="S107" s="48">
        <f>IF(S$4="X",'LI 4M - SPS'!S73,0)</f>
        <v>0</v>
      </c>
      <c r="T107" s="48">
        <f>IF(T$4="X",'LI 4M - SPS'!T73,0)</f>
        <v>0</v>
      </c>
      <c r="U107" s="48">
        <f>IF(U$4="X",'LI 4M - SPS'!U73,0)</f>
        <v>0</v>
      </c>
      <c r="V107" s="48">
        <f>IF(V$4="X",'LI 4M - SPS'!V73,0)</f>
        <v>0</v>
      </c>
      <c r="W107" s="48">
        <f>IF(W$4="X",'LI 4M - SPS'!W73,0)</f>
        <v>0</v>
      </c>
      <c r="X107" s="48">
        <f>IF(X$4="X",'LI 4M - SPS'!X73,0)</f>
        <v>0</v>
      </c>
      <c r="Y107" s="48">
        <f>IF(Y$4="X",'LI 4M - SPS'!Y73,0)</f>
        <v>0</v>
      </c>
      <c r="Z107" s="48">
        <f>IF(Z$4="X",'LI 4M - SPS'!Z73,0)</f>
        <v>0</v>
      </c>
      <c r="AA107" s="48">
        <f>IF(AA$4="X",'LI 4M - SPS'!AA73,0)</f>
        <v>0</v>
      </c>
    </row>
    <row r="108" spans="2:27" ht="15" thickBot="1" x14ac:dyDescent="0.35">
      <c r="B108" s="30" t="s">
        <v>33</v>
      </c>
      <c r="C108" s="153">
        <f>IF(C$4="X",'LI 11M - LPS'!C73,0)</f>
        <v>0</v>
      </c>
      <c r="D108" s="153">
        <f>IF(D$4="X",'LI 11M - LPS'!D73,0)</f>
        <v>0</v>
      </c>
      <c r="E108" s="153">
        <f>IF(E$4="X",'LI 11M - LPS'!E73,0)</f>
        <v>0</v>
      </c>
      <c r="F108" s="153">
        <f>IF(F$4="X",'LI 11M - LPS'!F73,0)</f>
        <v>0</v>
      </c>
      <c r="G108" s="153">
        <f>IF(G$4="X",'LI 11M - LPS'!G73,0)</f>
        <v>0</v>
      </c>
      <c r="H108" s="153">
        <f>IF(H$4="X",'LI 11M - LPS'!H73,0)</f>
        <v>0</v>
      </c>
      <c r="I108" s="153">
        <f>IF(I$4="X",'LI 11M - LPS'!I73,0)</f>
        <v>0</v>
      </c>
      <c r="J108" s="153">
        <f>IF(J$4="X",'LI 11M - LPS'!J73,0)</f>
        <v>0</v>
      </c>
      <c r="K108" s="153">
        <f>IF(K$4="X",'LI 11M - LPS'!K73,0)</f>
        <v>0</v>
      </c>
      <c r="L108" s="153">
        <f>IF(L$4="X",'LI 11M - LPS'!L73,0)</f>
        <v>0</v>
      </c>
      <c r="M108" s="153">
        <f>IF(M$4="X",'LI 11M - LPS'!M73,0)</f>
        <v>0</v>
      </c>
      <c r="N108" s="153">
        <f>IF(N$4="X",'LI 11M - LPS'!N73,0)</f>
        <v>0</v>
      </c>
      <c r="O108" s="153">
        <f>IF(O$4="X",'LI 11M - LPS'!O73,0)</f>
        <v>0</v>
      </c>
      <c r="P108" s="153">
        <f>IF(P$4="X",'LI 11M - LPS'!P73,0)</f>
        <v>0</v>
      </c>
      <c r="Q108" s="153">
        <f>IF(Q$4="X",'LI 11M - LPS'!Q73,0)</f>
        <v>0</v>
      </c>
      <c r="R108" s="153">
        <f>IF(R$4="X",'LI 11M - LPS'!R73,0)</f>
        <v>0</v>
      </c>
      <c r="S108" s="153">
        <f>IF(S$4="X",'LI 11M - LPS'!S73,0)</f>
        <v>0</v>
      </c>
      <c r="T108" s="153">
        <f>IF(T$4="X",'LI 11M - LPS'!T73,0)</f>
        <v>0</v>
      </c>
      <c r="U108" s="153">
        <f>IF(U$4="X",'LI 11M - LPS'!U73,0)</f>
        <v>0</v>
      </c>
      <c r="V108" s="153">
        <f>IF(V$4="X",'LI 11M - LPS'!V73,0)</f>
        <v>0</v>
      </c>
      <c r="W108" s="153">
        <f>IF(W$4="X",'LI 11M - LPS'!W73,0)</f>
        <v>0</v>
      </c>
      <c r="X108" s="153">
        <f>IF(X$4="X",'LI 11M - LPS'!X73,0)</f>
        <v>0</v>
      </c>
      <c r="Y108" s="153">
        <f>IF(Y$4="X",'LI 11M - LPS'!Y73,0)</f>
        <v>0</v>
      </c>
      <c r="Z108" s="153">
        <f>IF(Z$4="X",'LI 11M - LPS'!Z73,0)</f>
        <v>0</v>
      </c>
      <c r="AA108" s="153">
        <f>IF(AA$4="X",'LI 11M - LPS'!AA73,0)</f>
        <v>0</v>
      </c>
    </row>
    <row r="109" spans="2:27" s="1" customFormat="1" ht="15.6" thickTop="1" thickBot="1" x14ac:dyDescent="0.35">
      <c r="B109" s="54" t="s">
        <v>34</v>
      </c>
      <c r="C109" s="154">
        <f>SUM(C104:C108)</f>
        <v>799.79229946140049</v>
      </c>
      <c r="D109" s="155">
        <f t="shared" ref="D109:M109" si="71">SUM(D104:D108)</f>
        <v>3216.8682026402585</v>
      </c>
      <c r="E109" s="155">
        <f t="shared" si="71"/>
        <v>5738.5428428064415</v>
      </c>
      <c r="F109" s="155">
        <f t="shared" si="71"/>
        <v>5446.0755079154133</v>
      </c>
      <c r="G109" s="155">
        <f t="shared" si="71"/>
        <v>6739.7766248527032</v>
      </c>
      <c r="H109" s="155">
        <f t="shared" si="71"/>
        <v>19822.391194042601</v>
      </c>
      <c r="I109" s="155">
        <f t="shared" si="71"/>
        <v>33796.40137755395</v>
      </c>
      <c r="J109" s="155">
        <f t="shared" si="71"/>
        <v>43864.197140100994</v>
      </c>
      <c r="K109" s="591">
        <f t="shared" si="71"/>
        <v>40885.541274660762</v>
      </c>
      <c r="L109" s="621">
        <f t="shared" si="71"/>
        <v>23534.79199973902</v>
      </c>
      <c r="M109" s="617">
        <f t="shared" si="71"/>
        <v>32863.766673989521</v>
      </c>
      <c r="N109" s="595">
        <f t="shared" ref="N109:AA109" si="72">SUM(N104:N108)</f>
        <v>43341.854590577102</v>
      </c>
      <c r="O109" s="595">
        <f t="shared" si="72"/>
        <v>43625.070396997282</v>
      </c>
      <c r="P109" s="595">
        <f t="shared" si="72"/>
        <v>37776.762348813929</v>
      </c>
      <c r="Q109" s="595">
        <f t="shared" si="72"/>
        <v>5554.3812144804851</v>
      </c>
      <c r="R109" s="595">
        <f t="shared" si="72"/>
        <v>3496.9028154262037</v>
      </c>
      <c r="S109" s="595">
        <f t="shared" si="72"/>
        <v>2933.0105633414164</v>
      </c>
      <c r="T109" s="595">
        <f t="shared" si="72"/>
        <v>6734.2970116888346</v>
      </c>
      <c r="U109" s="595">
        <f t="shared" si="72"/>
        <v>7987.8985619714376</v>
      </c>
      <c r="V109" s="595">
        <f t="shared" si="72"/>
        <v>7617.8969210691221</v>
      </c>
      <c r="W109" s="595">
        <f t="shared" si="72"/>
        <v>5987.3094832318575</v>
      </c>
      <c r="X109" s="595">
        <f t="shared" si="72"/>
        <v>3480.8169458847397</v>
      </c>
      <c r="Y109" s="595">
        <f t="shared" si="72"/>
        <v>5173.7054469919804</v>
      </c>
      <c r="Z109" s="595">
        <f t="shared" si="72"/>
        <v>7424.4343716662725</v>
      </c>
      <c r="AA109" s="596">
        <f t="shared" si="72"/>
        <v>7471.4982702056623</v>
      </c>
    </row>
  </sheetData>
  <mergeCells count="10">
    <mergeCell ref="P28:S28"/>
    <mergeCell ref="A57:B58"/>
    <mergeCell ref="A85:B86"/>
    <mergeCell ref="A3:B4"/>
    <mergeCell ref="A32:B34"/>
    <mergeCell ref="A43:A46"/>
    <mergeCell ref="A47:A50"/>
    <mergeCell ref="A51:A54"/>
    <mergeCell ref="A35:A38"/>
    <mergeCell ref="A39:A42"/>
  </mergeCells>
  <pageMargins left="0.7" right="0.7" top="0.75" bottom="0.75" header="0.3" footer="0.3"/>
  <pageSetup orientation="portrait" r:id="rId1"/>
  <headerFooter>
    <oddFooter>&amp;RSchedule CPA-D8.E.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zoomScale="90" zoomScaleNormal="90" workbookViewId="0">
      <selection activeCell="J13" sqref="J13"/>
    </sheetView>
  </sheetViews>
  <sheetFormatPr defaultRowHeight="14.4" x14ac:dyDescent="0.3"/>
  <cols>
    <col min="1" max="1" width="34.21875" customWidth="1"/>
    <col min="2" max="13" width="12.109375" customWidth="1"/>
    <col min="14" max="14" width="13.5546875" customWidth="1"/>
    <col min="15" max="15" width="13.21875" customWidth="1"/>
    <col min="16" max="16" width="11.5546875" customWidth="1"/>
    <col min="17" max="20" width="11.109375" customWidth="1"/>
    <col min="21" max="21" width="14.21875" customWidth="1"/>
    <col min="22" max="22" width="13.21875" customWidth="1"/>
    <col min="23" max="23" width="11.21875" customWidth="1"/>
  </cols>
  <sheetData>
    <row r="1" spans="1:22" ht="21" x14ac:dyDescent="0.4">
      <c r="A1" s="85" t="s">
        <v>305</v>
      </c>
    </row>
    <row r="2" spans="1:22" ht="15" thickBot="1" x14ac:dyDescent="0.35"/>
    <row r="3" spans="1:22" ht="21.6" thickBot="1" x14ac:dyDescent="0.45">
      <c r="B3" s="682" t="s">
        <v>304</v>
      </c>
      <c r="C3" s="683"/>
      <c r="D3" s="683"/>
      <c r="E3" s="683"/>
      <c r="F3" s="683"/>
      <c r="G3" s="683"/>
      <c r="H3" s="683"/>
      <c r="I3" s="683"/>
      <c r="J3" s="683"/>
      <c r="K3" s="683"/>
      <c r="L3" s="683"/>
      <c r="M3" s="683"/>
      <c r="N3" s="683"/>
    </row>
    <row r="4" spans="1:22" ht="31.8" thickBot="1" x14ac:dyDescent="0.35">
      <c r="A4" s="524" t="s">
        <v>303</v>
      </c>
      <c r="B4" s="523" t="s">
        <v>15</v>
      </c>
      <c r="C4" s="522">
        <v>43831</v>
      </c>
      <c r="D4" s="522">
        <v>43862</v>
      </c>
      <c r="E4" s="522">
        <v>43891</v>
      </c>
      <c r="F4" s="522">
        <v>43922</v>
      </c>
      <c r="G4" s="522">
        <v>43952</v>
      </c>
      <c r="H4" s="522">
        <v>43983</v>
      </c>
      <c r="I4" s="522">
        <v>44013</v>
      </c>
      <c r="J4" s="522">
        <v>44044</v>
      </c>
      <c r="K4" s="522">
        <v>44075</v>
      </c>
      <c r="L4" s="522">
        <v>44105</v>
      </c>
      <c r="M4" s="522">
        <v>44136</v>
      </c>
      <c r="N4" s="522">
        <v>44166</v>
      </c>
      <c r="O4" s="521" t="s">
        <v>34</v>
      </c>
      <c r="U4" s="469" t="s">
        <v>302</v>
      </c>
      <c r="V4" s="469" t="s">
        <v>190</v>
      </c>
    </row>
    <row r="5" spans="1:22" x14ac:dyDescent="0.3">
      <c r="A5" s="520" t="s">
        <v>301</v>
      </c>
      <c r="B5" s="508"/>
      <c r="C5" s="507"/>
      <c r="D5" s="507"/>
      <c r="E5" s="507"/>
      <c r="F5" s="507"/>
      <c r="G5" s="507"/>
      <c r="H5" s="507"/>
      <c r="I5" s="507"/>
      <c r="J5" s="507"/>
      <c r="K5" s="507"/>
      <c r="L5" s="533" t="s">
        <v>315</v>
      </c>
      <c r="M5" s="526">
        <v>162669.85</v>
      </c>
      <c r="N5" s="532">
        <v>0</v>
      </c>
      <c r="O5" s="519">
        <f t="shared" ref="O5:O16" si="0">SUM(L5:N5)</f>
        <v>162669.85</v>
      </c>
      <c r="U5" s="470">
        <f>'RES kWh ENTRY'!M15+'RES kWh ENTRY'!N15</f>
        <v>162669.85</v>
      </c>
      <c r="V5" s="470">
        <f t="shared" ref="V5:V28" si="1">O5-U5</f>
        <v>0</v>
      </c>
    </row>
    <row r="6" spans="1:22" x14ac:dyDescent="0.3">
      <c r="A6" s="514" t="s">
        <v>52</v>
      </c>
      <c r="B6" s="488"/>
      <c r="C6" s="487"/>
      <c r="D6" s="487"/>
      <c r="E6" s="487"/>
      <c r="F6" s="487"/>
      <c r="G6" s="487"/>
      <c r="H6" s="487"/>
      <c r="I6" s="487"/>
      <c r="J6" s="487"/>
      <c r="K6" s="487"/>
      <c r="L6" s="534" t="s">
        <v>315</v>
      </c>
      <c r="M6" s="525">
        <v>597315.28960000002</v>
      </c>
      <c r="N6" s="531">
        <v>487508.50899999996</v>
      </c>
      <c r="O6" s="504">
        <f t="shared" si="0"/>
        <v>1084823.7985999999</v>
      </c>
      <c r="U6" s="470">
        <f>'RES kWh ENTRY'!M29+'RES kWh ENTRY'!N29</f>
        <v>1084823.7986000001</v>
      </c>
      <c r="V6" s="470">
        <f t="shared" si="1"/>
        <v>0</v>
      </c>
    </row>
    <row r="7" spans="1:22" x14ac:dyDescent="0.3">
      <c r="A7" s="514" t="s">
        <v>51</v>
      </c>
      <c r="B7" s="488"/>
      <c r="C7" s="487"/>
      <c r="D7" s="487"/>
      <c r="E7" s="487"/>
      <c r="F7" s="487"/>
      <c r="G7" s="487"/>
      <c r="H7" s="487"/>
      <c r="I7" s="487"/>
      <c r="J7" s="487"/>
      <c r="K7" s="487"/>
      <c r="L7" s="534" t="s">
        <v>315</v>
      </c>
      <c r="M7" s="525">
        <v>2193056.2100000004</v>
      </c>
      <c r="N7" s="531">
        <v>0</v>
      </c>
      <c r="O7" s="504">
        <f t="shared" si="0"/>
        <v>2193056.2100000004</v>
      </c>
      <c r="U7" s="470">
        <f>'RES kWh ENTRY'!M43+'RES kWh ENTRY'!N43</f>
        <v>2193056.2100000004</v>
      </c>
      <c r="V7" s="470">
        <f t="shared" si="1"/>
        <v>0</v>
      </c>
    </row>
    <row r="8" spans="1:22" ht="14.4" customHeight="1" x14ac:dyDescent="0.3">
      <c r="A8" s="514" t="s">
        <v>50</v>
      </c>
      <c r="B8" s="488"/>
      <c r="C8" s="487"/>
      <c r="D8" s="487"/>
      <c r="E8" s="518"/>
      <c r="F8" s="487"/>
      <c r="G8" s="517"/>
      <c r="H8" s="517"/>
      <c r="I8" s="517"/>
      <c r="J8" s="517"/>
      <c r="K8" s="517"/>
      <c r="L8" s="516"/>
      <c r="M8" s="529"/>
      <c r="N8" s="615"/>
      <c r="O8" s="504">
        <f t="shared" si="0"/>
        <v>0</v>
      </c>
      <c r="U8" s="470">
        <f>'RES kWh ENTRY'!M57+'RES kWh ENTRY'!N57</f>
        <v>0</v>
      </c>
      <c r="V8" s="470">
        <f t="shared" si="1"/>
        <v>0</v>
      </c>
    </row>
    <row r="9" spans="1:22" x14ac:dyDescent="0.3">
      <c r="A9" s="514" t="s">
        <v>3</v>
      </c>
      <c r="B9" s="488"/>
      <c r="C9" s="487"/>
      <c r="D9" s="487"/>
      <c r="E9" s="487"/>
      <c r="F9" s="487"/>
      <c r="G9" s="487"/>
      <c r="H9" s="487"/>
      <c r="I9" s="487"/>
      <c r="J9" s="487"/>
      <c r="K9" s="487"/>
      <c r="L9" s="534" t="s">
        <v>315</v>
      </c>
      <c r="M9" s="525">
        <v>2450780.9599999995</v>
      </c>
      <c r="N9" s="531">
        <v>3521762.8999999994</v>
      </c>
      <c r="O9" s="504">
        <f t="shared" si="0"/>
        <v>5972543.8599999994</v>
      </c>
      <c r="U9" s="470">
        <f>'RES kWh ENTRY'!M71+'RES kWh ENTRY'!N71</f>
        <v>5972543.8599999994</v>
      </c>
      <c r="V9" s="470">
        <f t="shared" si="1"/>
        <v>0</v>
      </c>
    </row>
    <row r="10" spans="1:22" x14ac:dyDescent="0.3">
      <c r="A10" s="497" t="s">
        <v>4</v>
      </c>
      <c r="B10" s="488"/>
      <c r="C10" s="487"/>
      <c r="D10" s="487"/>
      <c r="E10" s="487"/>
      <c r="F10" s="487"/>
      <c r="G10" s="487"/>
      <c r="H10" s="487"/>
      <c r="I10" s="487"/>
      <c r="J10" s="487"/>
      <c r="K10" s="487"/>
      <c r="L10" s="534" t="s">
        <v>315</v>
      </c>
      <c r="M10" s="525">
        <v>7998027.6179999989</v>
      </c>
      <c r="N10" s="531">
        <v>34087254.414899997</v>
      </c>
      <c r="O10" s="495">
        <f t="shared" si="0"/>
        <v>42085282.032899998</v>
      </c>
      <c r="P10" s="494"/>
      <c r="Q10" s="494" t="s">
        <v>300</v>
      </c>
      <c r="R10" s="494"/>
      <c r="S10" s="494"/>
      <c r="U10" s="470">
        <f>'RES kWh ENTRY'!M85+'RES kWh ENTRY'!N85</f>
        <v>42085282.032899998</v>
      </c>
      <c r="V10" s="470">
        <f t="shared" si="1"/>
        <v>0</v>
      </c>
    </row>
    <row r="11" spans="1:22" x14ac:dyDescent="0.3">
      <c r="A11" s="493" t="s">
        <v>47</v>
      </c>
      <c r="B11" s="488"/>
      <c r="C11" s="487"/>
      <c r="D11" s="487"/>
      <c r="E11" s="487"/>
      <c r="F11" s="487"/>
      <c r="G11" s="487"/>
      <c r="H11" s="487"/>
      <c r="I11" s="487"/>
      <c r="J11" s="487"/>
      <c r="K11" s="487"/>
      <c r="L11" s="534" t="s">
        <v>315</v>
      </c>
      <c r="M11" s="515">
        <f>Q11*$S11</f>
        <v>0</v>
      </c>
      <c r="N11" s="515">
        <f>R11*$S11</f>
        <v>0</v>
      </c>
      <c r="O11" s="490">
        <f t="shared" si="0"/>
        <v>0</v>
      </c>
      <c r="P11" s="494" t="s">
        <v>299</v>
      </c>
      <c r="Q11" s="530">
        <v>0</v>
      </c>
      <c r="R11" s="530">
        <v>0</v>
      </c>
      <c r="S11" s="482">
        <f>1-R26</f>
        <v>0.83</v>
      </c>
      <c r="U11" s="470">
        <f>'RES kWh ENTRY'!M99+'RES kWh ENTRY'!N99</f>
        <v>0</v>
      </c>
      <c r="V11" s="470">
        <f t="shared" si="1"/>
        <v>0</v>
      </c>
    </row>
    <row r="12" spans="1:22" x14ac:dyDescent="0.3">
      <c r="A12" s="493" t="s">
        <v>46</v>
      </c>
      <c r="B12" s="488"/>
      <c r="C12" s="487"/>
      <c r="D12" s="487"/>
      <c r="E12" s="487"/>
      <c r="F12" s="487"/>
      <c r="G12" s="487"/>
      <c r="H12" s="487"/>
      <c r="I12" s="487"/>
      <c r="J12" s="487"/>
      <c r="K12" s="487"/>
      <c r="L12" s="534" t="s">
        <v>315</v>
      </c>
      <c r="M12" s="492">
        <f>Q12*$S12</f>
        <v>455870.9671999999</v>
      </c>
      <c r="N12" s="492">
        <f>R12*$S12</f>
        <v>1499241.7248000002</v>
      </c>
      <c r="O12" s="490">
        <f t="shared" si="0"/>
        <v>1955112.692</v>
      </c>
      <c r="P12" s="494" t="s">
        <v>298</v>
      </c>
      <c r="Q12" s="530">
        <v>599830.21999999986</v>
      </c>
      <c r="R12" s="530">
        <v>1972686.4800000002</v>
      </c>
      <c r="S12" s="482">
        <f>1-R27</f>
        <v>0.76</v>
      </c>
      <c r="U12" s="470">
        <f>'RES kWh ENTRY'!M113+'RES kWh ENTRY'!N113</f>
        <v>1955112.6920000003</v>
      </c>
      <c r="V12" s="470">
        <f t="shared" si="1"/>
        <v>0</v>
      </c>
    </row>
    <row r="13" spans="1:22" x14ac:dyDescent="0.3">
      <c r="A13" s="497" t="s">
        <v>297</v>
      </c>
      <c r="B13" s="488"/>
      <c r="C13" s="487"/>
      <c r="D13" s="487"/>
      <c r="E13" s="487"/>
      <c r="F13" s="487"/>
      <c r="G13" s="487"/>
      <c r="H13" s="487"/>
      <c r="I13" s="487"/>
      <c r="J13" s="487"/>
      <c r="K13" s="487"/>
      <c r="L13" s="534" t="s">
        <v>316</v>
      </c>
      <c r="M13" s="529"/>
      <c r="N13" s="529"/>
      <c r="O13" s="495">
        <f t="shared" si="0"/>
        <v>0</v>
      </c>
      <c r="U13" s="470">
        <f>'RES kWh ENTRY'!M127+'RES kWh ENTRY'!N127</f>
        <v>0</v>
      </c>
      <c r="V13" s="470">
        <f t="shared" si="1"/>
        <v>0</v>
      </c>
    </row>
    <row r="14" spans="1:22" x14ac:dyDescent="0.3">
      <c r="A14" s="497" t="s">
        <v>45</v>
      </c>
      <c r="B14" s="488"/>
      <c r="C14" s="487"/>
      <c r="D14" s="487"/>
      <c r="E14" s="487"/>
      <c r="F14" s="487"/>
      <c r="G14" s="487"/>
      <c r="H14" s="487"/>
      <c r="I14" s="487"/>
      <c r="J14" s="487"/>
      <c r="K14" s="487"/>
      <c r="L14" s="534" t="s">
        <v>315</v>
      </c>
      <c r="M14" s="525">
        <v>4783.8</v>
      </c>
      <c r="N14" s="525">
        <v>0</v>
      </c>
      <c r="O14" s="495">
        <f t="shared" si="0"/>
        <v>4783.8</v>
      </c>
      <c r="U14" s="470">
        <f>'RES kWh ENTRY'!M141+'RES kWh ENTRY'!N141</f>
        <v>4783.8000000000011</v>
      </c>
      <c r="V14" s="470">
        <f t="shared" si="1"/>
        <v>0</v>
      </c>
    </row>
    <row r="15" spans="1:22" x14ac:dyDescent="0.3">
      <c r="A15" s="497" t="s">
        <v>164</v>
      </c>
      <c r="B15" s="488"/>
      <c r="C15" s="487"/>
      <c r="D15" s="487"/>
      <c r="E15" s="487"/>
      <c r="F15" s="487"/>
      <c r="G15" s="487"/>
      <c r="H15" s="487"/>
      <c r="I15" s="487"/>
      <c r="J15" s="487"/>
      <c r="K15" s="487"/>
      <c r="L15" s="534" t="s">
        <v>315</v>
      </c>
      <c r="M15" s="525">
        <v>0</v>
      </c>
      <c r="N15" s="525">
        <v>0</v>
      </c>
      <c r="O15" s="495">
        <f t="shared" si="0"/>
        <v>0</v>
      </c>
      <c r="P15" s="214" t="s">
        <v>296</v>
      </c>
      <c r="U15" s="470">
        <f>'RES kWh ENTRY'!M155+'RES kWh ENTRY'!N155</f>
        <v>0</v>
      </c>
      <c r="V15" s="470">
        <f t="shared" si="1"/>
        <v>0</v>
      </c>
    </row>
    <row r="16" spans="1:22" x14ac:dyDescent="0.3">
      <c r="A16" s="514" t="s">
        <v>310</v>
      </c>
      <c r="B16" s="488"/>
      <c r="C16" s="487"/>
      <c r="D16" s="487"/>
      <c r="E16" s="487"/>
      <c r="F16" s="487"/>
      <c r="G16" s="487"/>
      <c r="H16" s="487"/>
      <c r="I16" s="487"/>
      <c r="J16" s="487"/>
      <c r="K16" s="487"/>
      <c r="L16" s="528" t="s">
        <v>311</v>
      </c>
      <c r="M16" s="602"/>
      <c r="N16" s="602"/>
      <c r="O16" s="504">
        <f t="shared" si="0"/>
        <v>0</v>
      </c>
      <c r="P16" s="604" t="s">
        <v>313</v>
      </c>
      <c r="U16" s="470">
        <f>'RES kWh ENTRY'!M169+'RES kWh ENTRY'!N169</f>
        <v>0</v>
      </c>
      <c r="V16" s="470">
        <f t="shared" si="1"/>
        <v>0</v>
      </c>
    </row>
    <row r="17" spans="1:22" ht="15" thickBot="1" x14ac:dyDescent="0.35">
      <c r="A17" s="480" t="s">
        <v>295</v>
      </c>
      <c r="B17" s="513"/>
      <c r="C17" s="512"/>
      <c r="D17" s="512"/>
      <c r="E17" s="512"/>
      <c r="F17" s="512"/>
      <c r="G17" s="512"/>
      <c r="H17" s="512"/>
      <c r="I17" s="512"/>
      <c r="J17" s="512"/>
      <c r="K17" s="512"/>
      <c r="L17" s="512">
        <f>SUM(L5:L16)</f>
        <v>0</v>
      </c>
      <c r="M17" s="511">
        <f>SUM(M5:M16)</f>
        <v>13862504.694799999</v>
      </c>
      <c r="N17" s="511">
        <f>SUM(N5:N16)</f>
        <v>39595767.548699997</v>
      </c>
      <c r="O17" s="510">
        <f>SUM(O5:O16)</f>
        <v>53458272.243499994</v>
      </c>
      <c r="U17" s="470">
        <f>SUM(U5:U16)</f>
        <v>53458272.243499994</v>
      </c>
      <c r="V17" s="470">
        <f t="shared" si="1"/>
        <v>0</v>
      </c>
    </row>
    <row r="18" spans="1:22" x14ac:dyDescent="0.3">
      <c r="A18" s="509" t="s">
        <v>74</v>
      </c>
      <c r="B18" s="508"/>
      <c r="C18" s="507"/>
      <c r="D18" s="507"/>
      <c r="E18" s="507"/>
      <c r="F18" s="507"/>
      <c r="G18" s="507"/>
      <c r="H18" s="507"/>
      <c r="I18" s="507"/>
      <c r="J18" s="507"/>
      <c r="K18" s="507"/>
      <c r="L18" s="527" t="s">
        <v>314</v>
      </c>
      <c r="M18" s="526">
        <v>0</v>
      </c>
      <c r="N18" s="526">
        <v>0</v>
      </c>
      <c r="O18" s="506">
        <f t="shared" ref="O18:O27" si="2">SUM(L18:N18)</f>
        <v>0</v>
      </c>
      <c r="U18" s="470">
        <f>'BIZ SUM'!M17+'BIZ SUM'!N17</f>
        <v>0</v>
      </c>
      <c r="V18" s="470">
        <f t="shared" si="1"/>
        <v>0</v>
      </c>
    </row>
    <row r="19" spans="1:22" x14ac:dyDescent="0.3">
      <c r="A19" s="497" t="s">
        <v>73</v>
      </c>
      <c r="B19" s="488"/>
      <c r="C19" s="487"/>
      <c r="D19" s="487"/>
      <c r="E19" s="487"/>
      <c r="F19" s="487"/>
      <c r="G19" s="487"/>
      <c r="H19" s="487"/>
      <c r="I19" s="487"/>
      <c r="J19" s="487"/>
      <c r="K19" s="487"/>
      <c r="L19" s="528" t="s">
        <v>314</v>
      </c>
      <c r="M19" s="525">
        <v>4120965</v>
      </c>
      <c r="N19" s="525">
        <v>15521226.854554087</v>
      </c>
      <c r="O19" s="504">
        <f t="shared" si="2"/>
        <v>19642191.854554087</v>
      </c>
      <c r="U19" s="470">
        <f>'BIZ SUM'!M33+'BIZ SUM'!N33</f>
        <v>19642191.854554091</v>
      </c>
      <c r="V19" s="470">
        <f t="shared" si="1"/>
        <v>0</v>
      </c>
    </row>
    <row r="20" spans="1:22" x14ac:dyDescent="0.3">
      <c r="A20" s="505" t="s">
        <v>72</v>
      </c>
      <c r="B20" s="488"/>
      <c r="C20" s="487"/>
      <c r="D20" s="487"/>
      <c r="E20" s="487"/>
      <c r="F20" s="487"/>
      <c r="G20" s="487"/>
      <c r="H20" s="487"/>
      <c r="I20" s="487"/>
      <c r="J20" s="487"/>
      <c r="K20" s="487"/>
      <c r="L20" s="528" t="s">
        <v>314</v>
      </c>
      <c r="M20" s="525">
        <v>8971041</v>
      </c>
      <c r="N20" s="525">
        <v>22506347.447493304</v>
      </c>
      <c r="O20" s="504">
        <f t="shared" si="2"/>
        <v>31477388.447493304</v>
      </c>
      <c r="U20" s="470">
        <f>'BIZ SUM'!M49+'BIZ SUM'!N49</f>
        <v>31477388.447493304</v>
      </c>
      <c r="V20" s="470">
        <f t="shared" si="1"/>
        <v>0</v>
      </c>
    </row>
    <row r="21" spans="1:22" x14ac:dyDescent="0.3">
      <c r="A21" s="505" t="s">
        <v>71</v>
      </c>
      <c r="B21" s="488"/>
      <c r="C21" s="487"/>
      <c r="D21" s="487"/>
      <c r="E21" s="487"/>
      <c r="F21" s="487"/>
      <c r="G21" s="487"/>
      <c r="H21" s="487"/>
      <c r="I21" s="487"/>
      <c r="J21" s="487"/>
      <c r="K21" s="487"/>
      <c r="L21" s="528" t="s">
        <v>314</v>
      </c>
      <c r="M21" s="525">
        <v>1030972</v>
      </c>
      <c r="N21" s="525">
        <v>6383549.2801562836</v>
      </c>
      <c r="O21" s="504">
        <f t="shared" si="2"/>
        <v>7414521.2801562836</v>
      </c>
      <c r="U21" s="470">
        <f>'BIZ SUM'!M65+'BIZ SUM'!N65</f>
        <v>7414521.2801562827</v>
      </c>
      <c r="V21" s="470">
        <f t="shared" si="1"/>
        <v>0</v>
      </c>
    </row>
    <row r="22" spans="1:22" x14ac:dyDescent="0.3">
      <c r="A22" s="505" t="s">
        <v>70</v>
      </c>
      <c r="B22" s="488"/>
      <c r="C22" s="487"/>
      <c r="D22" s="487"/>
      <c r="E22" s="487"/>
      <c r="F22" s="487"/>
      <c r="G22" s="487"/>
      <c r="H22" s="487"/>
      <c r="I22" s="487"/>
      <c r="J22" s="487"/>
      <c r="K22" s="487"/>
      <c r="L22" s="528" t="s">
        <v>314</v>
      </c>
      <c r="M22" s="525">
        <v>292503</v>
      </c>
      <c r="N22" s="525">
        <v>2113676</v>
      </c>
      <c r="O22" s="504">
        <f t="shared" si="2"/>
        <v>2406179</v>
      </c>
      <c r="U22" s="470">
        <f>'BIZ SUM'!M81+'BIZ SUM'!N81</f>
        <v>2406179</v>
      </c>
      <c r="V22" s="470">
        <f t="shared" si="1"/>
        <v>0</v>
      </c>
    </row>
    <row r="23" spans="1:22" x14ac:dyDescent="0.3">
      <c r="A23" s="505" t="s">
        <v>69</v>
      </c>
      <c r="B23" s="488"/>
      <c r="C23" s="487"/>
      <c r="D23" s="487"/>
      <c r="E23" s="487"/>
      <c r="F23" s="487"/>
      <c r="G23" s="487"/>
      <c r="H23" s="487"/>
      <c r="I23" s="487"/>
      <c r="J23" s="487"/>
      <c r="K23" s="487"/>
      <c r="L23" s="528" t="s">
        <v>314</v>
      </c>
      <c r="M23" s="525">
        <v>6458839</v>
      </c>
      <c r="N23" s="525">
        <v>30014906.417796325</v>
      </c>
      <c r="O23" s="504">
        <f t="shared" si="2"/>
        <v>36473745.417796329</v>
      </c>
      <c r="U23" s="470">
        <f>'BIZ SUM'!M97+'BIZ SUM'!N97</f>
        <v>36473745.417796321</v>
      </c>
      <c r="V23" s="470">
        <f t="shared" si="1"/>
        <v>0</v>
      </c>
    </row>
    <row r="24" spans="1:22" x14ac:dyDescent="0.3">
      <c r="A24" s="503" t="s">
        <v>294</v>
      </c>
      <c r="B24" s="502"/>
      <c r="C24" s="501"/>
      <c r="D24" s="501"/>
      <c r="E24" s="501"/>
      <c r="F24" s="501"/>
      <c r="G24" s="501"/>
      <c r="H24" s="501"/>
      <c r="I24" s="501"/>
      <c r="J24" s="501"/>
      <c r="K24" s="501"/>
      <c r="L24" s="501"/>
      <c r="M24" s="500"/>
      <c r="N24" s="496"/>
      <c r="O24" s="499">
        <f t="shared" si="2"/>
        <v>0</v>
      </c>
      <c r="P24" s="684" t="s">
        <v>293</v>
      </c>
      <c r="Q24" s="685"/>
      <c r="R24" s="498"/>
      <c r="U24" s="470"/>
      <c r="V24" s="470">
        <f t="shared" si="1"/>
        <v>0</v>
      </c>
    </row>
    <row r="25" spans="1:22" x14ac:dyDescent="0.3">
      <c r="A25" s="497" t="s">
        <v>221</v>
      </c>
      <c r="B25" s="488"/>
      <c r="C25" s="487"/>
      <c r="D25" s="487"/>
      <c r="E25" s="487"/>
      <c r="F25" s="487"/>
      <c r="G25" s="487"/>
      <c r="H25" s="487"/>
      <c r="I25" s="487"/>
      <c r="J25" s="487"/>
      <c r="K25" s="487"/>
      <c r="L25" s="487"/>
      <c r="M25" s="602"/>
      <c r="N25" s="603"/>
      <c r="O25" s="495">
        <f t="shared" si="2"/>
        <v>0</v>
      </c>
      <c r="P25" s="684"/>
      <c r="Q25" s="685"/>
      <c r="S25" s="494"/>
      <c r="T25" s="494"/>
      <c r="U25" s="470">
        <f>'BIZ SUM'!M113+'BIZ SUM'!N113</f>
        <v>0</v>
      </c>
      <c r="V25" s="470">
        <f t="shared" si="1"/>
        <v>0</v>
      </c>
    </row>
    <row r="26" spans="1:22" x14ac:dyDescent="0.3">
      <c r="A26" s="493" t="s">
        <v>292</v>
      </c>
      <c r="B26" s="488"/>
      <c r="C26" s="487"/>
      <c r="D26" s="487"/>
      <c r="E26" s="487"/>
      <c r="F26" s="487"/>
      <c r="G26" s="487"/>
      <c r="H26" s="487"/>
      <c r="I26" s="487"/>
      <c r="J26" s="487"/>
      <c r="K26" s="487"/>
      <c r="L26" s="487"/>
      <c r="M26" s="492">
        <f>Q11*$R26</f>
        <v>0</v>
      </c>
      <c r="N26" s="491">
        <f>R11*$R26</f>
        <v>0</v>
      </c>
      <c r="O26" s="490">
        <f t="shared" si="2"/>
        <v>0</v>
      </c>
      <c r="R26" s="482">
        <v>0.17</v>
      </c>
      <c r="S26" s="481">
        <f>M11+M26</f>
        <v>0</v>
      </c>
      <c r="T26" s="481">
        <f>N11+N26</f>
        <v>0</v>
      </c>
      <c r="U26" s="470">
        <f>'BIZ SUM'!M129+'BIZ SUM'!N129</f>
        <v>0</v>
      </c>
      <c r="V26" s="470">
        <f t="shared" si="1"/>
        <v>0</v>
      </c>
    </row>
    <row r="27" spans="1:22" x14ac:dyDescent="0.3">
      <c r="A27" s="489" t="s">
        <v>291</v>
      </c>
      <c r="B27" s="488"/>
      <c r="C27" s="487"/>
      <c r="D27" s="487"/>
      <c r="E27" s="487"/>
      <c r="F27" s="487"/>
      <c r="G27" s="486"/>
      <c r="H27" s="486"/>
      <c r="I27" s="486"/>
      <c r="J27" s="486"/>
      <c r="K27" s="486"/>
      <c r="L27" s="486"/>
      <c r="M27" s="485">
        <f>Q12*$R27</f>
        <v>143959.25279999996</v>
      </c>
      <c r="N27" s="484">
        <f>R12*$R27</f>
        <v>473444.75520000001</v>
      </c>
      <c r="O27" s="483">
        <f t="shared" si="2"/>
        <v>617404.00799999991</v>
      </c>
      <c r="R27" s="482">
        <v>0.24</v>
      </c>
      <c r="S27" s="481">
        <f>M12+M27</f>
        <v>599830.21999999986</v>
      </c>
      <c r="T27" s="481">
        <f>N12+N27</f>
        <v>1972686.4800000002</v>
      </c>
      <c r="U27" s="470">
        <f>'BIZ SUM'!M145+'BIZ SUM'!N145</f>
        <v>617404.00800000003</v>
      </c>
      <c r="V27" s="470">
        <f t="shared" si="1"/>
        <v>0</v>
      </c>
    </row>
    <row r="28" spans="1:22" ht="15" thickBot="1" x14ac:dyDescent="0.35">
      <c r="A28" s="480" t="s">
        <v>290</v>
      </c>
      <c r="B28" s="479">
        <f t="shared" ref="B28:O28" si="3">SUM(B18:B27)</f>
        <v>0</v>
      </c>
      <c r="C28" s="478">
        <f t="shared" si="3"/>
        <v>0</v>
      </c>
      <c r="D28" s="478">
        <f t="shared" si="3"/>
        <v>0</v>
      </c>
      <c r="E28" s="478">
        <f t="shared" si="3"/>
        <v>0</v>
      </c>
      <c r="F28" s="478">
        <f t="shared" si="3"/>
        <v>0</v>
      </c>
      <c r="G28" s="478">
        <f t="shared" si="3"/>
        <v>0</v>
      </c>
      <c r="H28" s="478">
        <f t="shared" si="3"/>
        <v>0</v>
      </c>
      <c r="I28" s="478">
        <f t="shared" si="3"/>
        <v>0</v>
      </c>
      <c r="J28" s="478">
        <f t="shared" si="3"/>
        <v>0</v>
      </c>
      <c r="K28" s="478">
        <f t="shared" si="3"/>
        <v>0</v>
      </c>
      <c r="L28" s="478">
        <f t="shared" si="3"/>
        <v>0</v>
      </c>
      <c r="M28" s="477">
        <f t="shared" si="3"/>
        <v>21018279.252799999</v>
      </c>
      <c r="N28" s="477">
        <f t="shared" si="3"/>
        <v>77013150.755199999</v>
      </c>
      <c r="O28" s="476">
        <f t="shared" si="3"/>
        <v>98031430.008000001</v>
      </c>
      <c r="U28" s="345">
        <f>SUM(U18:U27)</f>
        <v>98031430.008000001</v>
      </c>
      <c r="V28" s="470">
        <f t="shared" si="1"/>
        <v>0</v>
      </c>
    </row>
    <row r="29" spans="1:22" ht="15" thickBot="1" x14ac:dyDescent="0.35">
      <c r="A29" s="475" t="s">
        <v>289</v>
      </c>
      <c r="B29" s="474">
        <f t="shared" ref="B29:O29" si="4">B17+B28</f>
        <v>0</v>
      </c>
      <c r="C29" s="473">
        <f t="shared" si="4"/>
        <v>0</v>
      </c>
      <c r="D29" s="473">
        <f t="shared" si="4"/>
        <v>0</v>
      </c>
      <c r="E29" s="473">
        <f t="shared" si="4"/>
        <v>0</v>
      </c>
      <c r="F29" s="473">
        <f t="shared" si="4"/>
        <v>0</v>
      </c>
      <c r="G29" s="473">
        <f t="shared" si="4"/>
        <v>0</v>
      </c>
      <c r="H29" s="473">
        <f t="shared" si="4"/>
        <v>0</v>
      </c>
      <c r="I29" s="473">
        <f t="shared" si="4"/>
        <v>0</v>
      </c>
      <c r="J29" s="473">
        <f t="shared" si="4"/>
        <v>0</v>
      </c>
      <c r="K29" s="473">
        <f t="shared" si="4"/>
        <v>0</v>
      </c>
      <c r="L29" s="473">
        <f t="shared" si="4"/>
        <v>0</v>
      </c>
      <c r="M29" s="472">
        <f t="shared" si="4"/>
        <v>34880783.9476</v>
      </c>
      <c r="N29" s="472">
        <f t="shared" si="4"/>
        <v>116608918.3039</v>
      </c>
      <c r="O29" s="471">
        <f t="shared" si="4"/>
        <v>151489702.25150001</v>
      </c>
      <c r="U29" s="470">
        <f>SUM(U28,U17)</f>
        <v>151489702.25150001</v>
      </c>
      <c r="V29" s="469"/>
    </row>
  </sheetData>
  <mergeCells count="2">
    <mergeCell ref="B3:N3"/>
    <mergeCell ref="P24:Q2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CP238"/>
  <sheetViews>
    <sheetView zoomScale="90" zoomScaleNormal="90" workbookViewId="0">
      <pane xSplit="2" ySplit="2" topLeftCell="C3" activePane="bottomRight" state="frozen"/>
      <selection pane="topRight" activeCell="C1" sqref="C1"/>
      <selection pane="bottomLeft" activeCell="A3" sqref="A3"/>
      <selection pane="bottomRight" activeCell="A3" sqref="A3"/>
    </sheetView>
  </sheetViews>
  <sheetFormatPr defaultRowHeight="14.4" x14ac:dyDescent="0.3"/>
  <cols>
    <col min="1" max="1" width="12.109375" style="78" customWidth="1"/>
    <col min="2" max="2" width="28" bestFit="1" customWidth="1"/>
    <col min="3" max="4" width="11.5546875" bestFit="1" customWidth="1"/>
    <col min="5" max="5" width="12.5546875" customWidth="1"/>
    <col min="6" max="6" width="11.5546875" bestFit="1" customWidth="1"/>
    <col min="7" max="7" width="13.5546875" bestFit="1" customWidth="1"/>
    <col min="8" max="8" width="11.5546875" bestFit="1" customWidth="1"/>
    <col min="9" max="11" width="12.44140625" customWidth="1"/>
    <col min="12" max="12" width="12" style="114" customWidth="1"/>
    <col min="13" max="14" width="12.44140625" customWidth="1"/>
    <col min="15" max="15" width="15.109375" style="1" bestFit="1" customWidth="1"/>
    <col min="16" max="17" width="13" style="2" customWidth="1"/>
    <col min="18" max="19" width="10.88671875" bestFit="1" customWidth="1"/>
    <col min="20" max="20" width="11" style="535" customWidth="1"/>
    <col min="21" max="21" width="28" bestFit="1" customWidth="1"/>
    <col min="22" max="25" width="8.5546875" customWidth="1"/>
    <col min="26" max="33" width="9.77734375" customWidth="1"/>
    <col min="34" max="34" width="9.77734375" style="1" customWidth="1"/>
  </cols>
  <sheetData>
    <row r="1" spans="1:94" ht="30" x14ac:dyDescent="0.45">
      <c r="A1" s="212" t="s">
        <v>188</v>
      </c>
      <c r="C1" s="695" t="s">
        <v>157</v>
      </c>
      <c r="D1" s="696"/>
      <c r="E1" s="696"/>
      <c r="F1" s="696"/>
      <c r="G1" s="696"/>
      <c r="H1" s="696"/>
      <c r="I1" s="696"/>
      <c r="J1" s="696"/>
      <c r="K1" s="696"/>
      <c r="L1" s="696"/>
      <c r="M1" s="696"/>
      <c r="N1" s="697"/>
      <c r="O1" s="93"/>
      <c r="P1" s="581"/>
      <c r="Q1" s="582"/>
      <c r="R1" s="94"/>
      <c r="S1" s="94"/>
      <c r="V1" s="698" t="s">
        <v>234</v>
      </c>
      <c r="W1" s="699"/>
      <c r="X1" s="699"/>
      <c r="Y1" s="699"/>
      <c r="Z1" s="699"/>
      <c r="AA1" s="699"/>
      <c r="AB1" s="699"/>
      <c r="AC1" s="699"/>
      <c r="AD1" s="699"/>
      <c r="AE1" s="699"/>
      <c r="AF1" s="699"/>
      <c r="AG1" s="700"/>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row>
    <row r="2" spans="1:94" s="444" customFormat="1" ht="22.2" customHeight="1" thickBot="1" x14ac:dyDescent="0.35">
      <c r="A2" s="439" t="s">
        <v>321</v>
      </c>
      <c r="B2" s="440"/>
      <c r="C2" s="441"/>
      <c r="D2" s="442"/>
      <c r="E2" s="442"/>
      <c r="F2" s="442"/>
      <c r="G2" s="446"/>
      <c r="H2" s="92"/>
      <c r="I2" s="92"/>
      <c r="J2" s="92"/>
      <c r="K2" s="92"/>
      <c r="L2" s="92"/>
      <c r="M2" s="463" t="s">
        <v>286</v>
      </c>
      <c r="N2" s="467"/>
      <c r="O2" s="443"/>
      <c r="P2" s="583"/>
      <c r="Q2" s="583"/>
      <c r="T2" s="535"/>
      <c r="U2"/>
      <c r="V2" s="701"/>
      <c r="W2" s="702"/>
      <c r="X2" s="702"/>
      <c r="Y2" s="702"/>
      <c r="Z2" s="702"/>
      <c r="AA2" s="702"/>
      <c r="AB2" s="702"/>
      <c r="AC2" s="702"/>
      <c r="AD2" s="702"/>
      <c r="AE2" s="702"/>
      <c r="AF2" s="702"/>
      <c r="AG2" s="703"/>
      <c r="AH2" s="1"/>
      <c r="AI2"/>
      <c r="AJ2"/>
    </row>
    <row r="3" spans="1:94" ht="22.2" customHeight="1" thickBot="1" x14ac:dyDescent="0.35">
      <c r="B3" s="205" t="s">
        <v>36</v>
      </c>
      <c r="C3" s="206">
        <v>44197</v>
      </c>
      <c r="D3" s="206">
        <v>44228</v>
      </c>
      <c r="E3" s="206">
        <v>44256</v>
      </c>
      <c r="F3" s="206">
        <v>44287</v>
      </c>
      <c r="G3" s="206">
        <v>44317</v>
      </c>
      <c r="H3" s="206">
        <v>44348</v>
      </c>
      <c r="I3" s="206">
        <v>44378</v>
      </c>
      <c r="J3" s="206">
        <v>44409</v>
      </c>
      <c r="K3" s="447">
        <v>44440</v>
      </c>
      <c r="L3" s="605">
        <v>44470</v>
      </c>
      <c r="M3" s="464">
        <v>44501</v>
      </c>
      <c r="N3" s="464" t="s">
        <v>255</v>
      </c>
      <c r="O3" s="207" t="s">
        <v>34</v>
      </c>
      <c r="R3" s="41"/>
      <c r="S3" s="41"/>
      <c r="T3" s="78"/>
      <c r="U3" s="340" t="s">
        <v>36</v>
      </c>
      <c r="V3" s="341" t="s">
        <v>210</v>
      </c>
      <c r="W3" s="341" t="s">
        <v>211</v>
      </c>
      <c r="X3" s="341" t="s">
        <v>212</v>
      </c>
      <c r="Y3" s="341" t="s">
        <v>213</v>
      </c>
      <c r="Z3" s="341" t="s">
        <v>44</v>
      </c>
      <c r="AA3" s="536" t="s">
        <v>214</v>
      </c>
      <c r="AB3" s="536" t="s">
        <v>215</v>
      </c>
      <c r="AC3" s="536" t="s">
        <v>216</v>
      </c>
      <c r="AD3" s="536" t="s">
        <v>217</v>
      </c>
      <c r="AE3" s="536" t="s">
        <v>218</v>
      </c>
      <c r="AF3" s="536" t="s">
        <v>219</v>
      </c>
      <c r="AG3" s="536" t="s">
        <v>220</v>
      </c>
      <c r="AH3" s="537" t="s">
        <v>34</v>
      </c>
      <c r="AI3" s="538"/>
    </row>
    <row r="4" spans="1:94" ht="15" customHeight="1" x14ac:dyDescent="0.3">
      <c r="A4" s="687" t="s">
        <v>53</v>
      </c>
      <c r="B4" s="11" t="s">
        <v>0</v>
      </c>
      <c r="C4" s="145">
        <v>0</v>
      </c>
      <c r="D4" s="145">
        <v>0</v>
      </c>
      <c r="E4" s="145">
        <v>0</v>
      </c>
      <c r="F4" s="145">
        <v>0</v>
      </c>
      <c r="G4" s="145">
        <v>0</v>
      </c>
      <c r="H4" s="145">
        <v>0</v>
      </c>
      <c r="I4" s="145">
        <v>0</v>
      </c>
      <c r="J4" s="145">
        <v>0</v>
      </c>
      <c r="K4" s="448">
        <v>0</v>
      </c>
      <c r="L4" s="608">
        <v>0</v>
      </c>
      <c r="M4" s="409">
        <f>P15*AF4</f>
        <v>0</v>
      </c>
      <c r="N4" s="409">
        <f>Q15*AG4</f>
        <v>0</v>
      </c>
      <c r="O4" s="79">
        <f t="shared" ref="O4:O15" si="0">SUM(C4:N4)</f>
        <v>0</v>
      </c>
      <c r="P4" s="581"/>
      <c r="R4" s="197"/>
      <c r="S4" s="197"/>
      <c r="T4" s="704" t="s">
        <v>53</v>
      </c>
      <c r="U4" s="539" t="s">
        <v>0</v>
      </c>
      <c r="V4" s="540"/>
      <c r="W4" s="540"/>
      <c r="X4" s="540"/>
      <c r="Y4" s="540"/>
      <c r="Z4" s="540"/>
      <c r="AA4" s="540"/>
      <c r="AB4" s="540"/>
      <c r="AC4" s="540"/>
      <c r="AD4" s="540"/>
      <c r="AE4" s="540"/>
      <c r="AF4" s="540">
        <v>0</v>
      </c>
      <c r="AG4" s="540">
        <v>0</v>
      </c>
      <c r="AH4" s="541"/>
    </row>
    <row r="5" spans="1:94" x14ac:dyDescent="0.3">
      <c r="A5" s="688"/>
      <c r="B5" s="12" t="s">
        <v>1</v>
      </c>
      <c r="C5" s="3">
        <v>0</v>
      </c>
      <c r="D5" s="3">
        <v>605.05999999999995</v>
      </c>
      <c r="E5" s="3">
        <v>907.59</v>
      </c>
      <c r="F5" s="3">
        <v>1512.65</v>
      </c>
      <c r="G5" s="3">
        <v>1815.1799999999998</v>
      </c>
      <c r="H5" s="3">
        <v>1210.1199999999999</v>
      </c>
      <c r="I5" s="3">
        <v>1512.65</v>
      </c>
      <c r="J5" s="3">
        <v>1815.18</v>
      </c>
      <c r="K5" s="449">
        <v>302.52999999999997</v>
      </c>
      <c r="L5" s="101">
        <v>0</v>
      </c>
      <c r="M5" s="409">
        <f>P15*AF5</f>
        <v>1112.7930771828831</v>
      </c>
      <c r="N5" s="409">
        <f>Q15*AG5</f>
        <v>0</v>
      </c>
      <c r="O5" s="79">
        <f t="shared" si="0"/>
        <v>10793.753077182884</v>
      </c>
      <c r="R5" s="197"/>
      <c r="S5" s="197"/>
      <c r="T5" s="705"/>
      <c r="U5" s="12" t="s">
        <v>1</v>
      </c>
      <c r="V5" s="542"/>
      <c r="W5" s="542"/>
      <c r="X5" s="542"/>
      <c r="Y5" s="542"/>
      <c r="Z5" s="542"/>
      <c r="AA5" s="542"/>
      <c r="AB5" s="542"/>
      <c r="AC5" s="542"/>
      <c r="AD5" s="542"/>
      <c r="AE5" s="542"/>
      <c r="AF5" s="542">
        <v>6.8408071759018833E-3</v>
      </c>
      <c r="AG5" s="542">
        <v>6.8408071759018833E-3</v>
      </c>
      <c r="AH5" s="543"/>
    </row>
    <row r="6" spans="1:94" x14ac:dyDescent="0.3">
      <c r="A6" s="688"/>
      <c r="B6" s="11" t="s">
        <v>2</v>
      </c>
      <c r="C6" s="3">
        <v>0</v>
      </c>
      <c r="D6" s="3">
        <v>11586.12</v>
      </c>
      <c r="E6" s="3">
        <v>20630.5</v>
      </c>
      <c r="F6" s="3">
        <v>12378.3</v>
      </c>
      <c r="G6" s="3">
        <v>14853.959999999995</v>
      </c>
      <c r="H6" s="3">
        <v>24756.600000000006</v>
      </c>
      <c r="I6" s="3">
        <v>27232.26</v>
      </c>
      <c r="J6" s="3">
        <v>22280.94</v>
      </c>
      <c r="K6" s="449">
        <v>15679.179999999995</v>
      </c>
      <c r="L6" s="101">
        <v>8252.2000000000007</v>
      </c>
      <c r="M6" s="409">
        <f>P15*AF6</f>
        <v>19669.435139162513</v>
      </c>
      <c r="N6" s="409">
        <f>Q15*AG6</f>
        <v>0</v>
      </c>
      <c r="O6" s="79">
        <f t="shared" si="0"/>
        <v>177319.49513916252</v>
      </c>
      <c r="R6" s="197"/>
      <c r="S6" s="197"/>
      <c r="T6" s="705"/>
      <c r="U6" s="11" t="s">
        <v>2</v>
      </c>
      <c r="V6" s="542"/>
      <c r="W6" s="542"/>
      <c r="X6" s="542"/>
      <c r="Y6" s="542"/>
      <c r="Z6" s="542"/>
      <c r="AA6" s="542"/>
      <c r="AB6" s="542"/>
      <c r="AC6" s="542"/>
      <c r="AD6" s="542"/>
      <c r="AE6" s="542"/>
      <c r="AF6" s="542">
        <v>0.12091629235019589</v>
      </c>
      <c r="AG6" s="542">
        <v>0.12091629235019589</v>
      </c>
      <c r="AH6" s="543"/>
    </row>
    <row r="7" spans="1:94" x14ac:dyDescent="0.3">
      <c r="A7" s="688"/>
      <c r="B7" s="11" t="s">
        <v>9</v>
      </c>
      <c r="C7" s="3">
        <v>0</v>
      </c>
      <c r="D7" s="3">
        <v>0</v>
      </c>
      <c r="E7" s="3">
        <v>0</v>
      </c>
      <c r="F7" s="3">
        <v>0</v>
      </c>
      <c r="G7" s="3">
        <v>0</v>
      </c>
      <c r="H7" s="3">
        <v>0</v>
      </c>
      <c r="I7" s="3">
        <v>0</v>
      </c>
      <c r="J7" s="3">
        <v>0</v>
      </c>
      <c r="K7" s="449">
        <v>0</v>
      </c>
      <c r="L7" s="101">
        <v>0</v>
      </c>
      <c r="M7" s="409">
        <f>P15*AF7</f>
        <v>0</v>
      </c>
      <c r="N7" s="409">
        <f>Q15*AG7</f>
        <v>0</v>
      </c>
      <c r="O7" s="79">
        <f t="shared" si="0"/>
        <v>0</v>
      </c>
      <c r="R7" s="197"/>
      <c r="S7" s="197"/>
      <c r="T7" s="705"/>
      <c r="U7" s="11" t="s">
        <v>9</v>
      </c>
      <c r="V7" s="542"/>
      <c r="W7" s="542"/>
      <c r="X7" s="542"/>
      <c r="Y7" s="542"/>
      <c r="Z7" s="542"/>
      <c r="AA7" s="542"/>
      <c r="AB7" s="542"/>
      <c r="AC7" s="542"/>
      <c r="AD7" s="542"/>
      <c r="AE7" s="542"/>
      <c r="AF7" s="542">
        <v>0</v>
      </c>
      <c r="AG7" s="542">
        <v>0</v>
      </c>
      <c r="AH7" s="543"/>
    </row>
    <row r="8" spans="1:94" x14ac:dyDescent="0.3">
      <c r="A8" s="688"/>
      <c r="B8" s="12" t="s">
        <v>3</v>
      </c>
      <c r="C8" s="3">
        <v>0</v>
      </c>
      <c r="D8" s="3">
        <v>1406.41</v>
      </c>
      <c r="E8" s="3">
        <v>3413.06</v>
      </c>
      <c r="F8" s="3">
        <v>4317.13</v>
      </c>
      <c r="G8" s="3">
        <v>2738.0399999999977</v>
      </c>
      <c r="H8" s="3">
        <v>4437.7200000000066</v>
      </c>
      <c r="I8" s="3">
        <v>4035.99</v>
      </c>
      <c r="J8" s="3">
        <v>3813.22</v>
      </c>
      <c r="K8" s="449">
        <v>3212.9799999999973</v>
      </c>
      <c r="L8" s="101">
        <v>2983.93</v>
      </c>
      <c r="M8" s="409">
        <f>P15*AF8</f>
        <v>10185.663219579666</v>
      </c>
      <c r="N8" s="409">
        <f>Q15*AG8</f>
        <v>0</v>
      </c>
      <c r="O8" s="79">
        <f t="shared" si="0"/>
        <v>40544.143219579666</v>
      </c>
      <c r="R8" s="197"/>
      <c r="S8" s="197"/>
      <c r="T8" s="705"/>
      <c r="U8" s="12" t="s">
        <v>3</v>
      </c>
      <c r="V8" s="542"/>
      <c r="W8" s="542"/>
      <c r="X8" s="542"/>
      <c r="Y8" s="542"/>
      <c r="Z8" s="542"/>
      <c r="AA8" s="542"/>
      <c r="AB8" s="542"/>
      <c r="AC8" s="542"/>
      <c r="AD8" s="542"/>
      <c r="AE8" s="542"/>
      <c r="AF8" s="542">
        <v>6.2615556721664564E-2</v>
      </c>
      <c r="AG8" s="542">
        <v>6.2615556721664564E-2</v>
      </c>
      <c r="AH8" s="543"/>
    </row>
    <row r="9" spans="1:94" x14ac:dyDescent="0.3">
      <c r="A9" s="688"/>
      <c r="B9" s="11" t="s">
        <v>4</v>
      </c>
      <c r="C9" s="3">
        <v>0</v>
      </c>
      <c r="D9" s="3">
        <v>9787.36</v>
      </c>
      <c r="E9" s="3">
        <v>20989.759999999998</v>
      </c>
      <c r="F9" s="3">
        <v>25824.48</v>
      </c>
      <c r="G9" s="3">
        <v>17923.839999999986</v>
      </c>
      <c r="H9" s="3">
        <v>27829.119999999839</v>
      </c>
      <c r="I9" s="3">
        <v>27947.040000000001</v>
      </c>
      <c r="J9" s="3">
        <v>21933.119999999999</v>
      </c>
      <c r="K9" s="449">
        <v>20518.079999999947</v>
      </c>
      <c r="L9" s="101">
        <v>18749.28</v>
      </c>
      <c r="M9" s="409">
        <f>P15*AF9</f>
        <v>17793.53175522454</v>
      </c>
      <c r="N9" s="409">
        <f>Q15*AG9</f>
        <v>0</v>
      </c>
      <c r="O9" s="79">
        <f t="shared" si="0"/>
        <v>209295.61175522432</v>
      </c>
      <c r="R9" s="197"/>
      <c r="S9" s="197"/>
      <c r="T9" s="705"/>
      <c r="U9" s="11" t="s">
        <v>4</v>
      </c>
      <c r="V9" s="542"/>
      <c r="W9" s="542"/>
      <c r="X9" s="542"/>
      <c r="Y9" s="542"/>
      <c r="Z9" s="542"/>
      <c r="AA9" s="542"/>
      <c r="AB9" s="542"/>
      <c r="AC9" s="542"/>
      <c r="AD9" s="542"/>
      <c r="AE9" s="542"/>
      <c r="AF9" s="542">
        <v>0.10938432509296922</v>
      </c>
      <c r="AG9" s="542">
        <v>0.10938432509296922</v>
      </c>
      <c r="AH9" s="543"/>
    </row>
    <row r="10" spans="1:94" x14ac:dyDescent="0.3">
      <c r="A10" s="688"/>
      <c r="B10" s="11" t="s">
        <v>5</v>
      </c>
      <c r="C10" s="3">
        <v>0</v>
      </c>
      <c r="D10" s="3">
        <v>0</v>
      </c>
      <c r="E10" s="3">
        <v>0</v>
      </c>
      <c r="F10" s="3">
        <v>0</v>
      </c>
      <c r="G10" s="3">
        <v>0</v>
      </c>
      <c r="H10" s="3">
        <v>0</v>
      </c>
      <c r="I10" s="3">
        <v>0</v>
      </c>
      <c r="J10" s="3">
        <v>0</v>
      </c>
      <c r="K10" s="449">
        <v>0</v>
      </c>
      <c r="L10" s="101">
        <v>0</v>
      </c>
      <c r="M10" s="409">
        <f>P15*AF10</f>
        <v>0</v>
      </c>
      <c r="N10" s="409">
        <f>Q15*AG10</f>
        <v>0</v>
      </c>
      <c r="O10" s="79">
        <f t="shared" si="0"/>
        <v>0</v>
      </c>
      <c r="R10" s="197"/>
      <c r="S10" s="197"/>
      <c r="T10" s="705"/>
      <c r="U10" s="11" t="s">
        <v>5</v>
      </c>
      <c r="V10" s="542"/>
      <c r="W10" s="542"/>
      <c r="X10" s="542"/>
      <c r="Y10" s="542"/>
      <c r="Z10" s="542"/>
      <c r="AA10" s="542"/>
      <c r="AB10" s="542"/>
      <c r="AC10" s="542"/>
      <c r="AD10" s="542"/>
      <c r="AE10" s="542"/>
      <c r="AF10" s="542">
        <v>0</v>
      </c>
      <c r="AG10" s="542">
        <v>0</v>
      </c>
      <c r="AH10" s="543"/>
    </row>
    <row r="11" spans="1:94" x14ac:dyDescent="0.3">
      <c r="A11" s="688"/>
      <c r="B11" s="11" t="s">
        <v>6</v>
      </c>
      <c r="C11" s="3">
        <v>0</v>
      </c>
      <c r="D11" s="3">
        <v>0</v>
      </c>
      <c r="E11" s="3">
        <v>0</v>
      </c>
      <c r="F11" s="3">
        <v>0</v>
      </c>
      <c r="G11" s="3">
        <v>0</v>
      </c>
      <c r="H11" s="3">
        <v>0</v>
      </c>
      <c r="I11" s="3">
        <v>0</v>
      </c>
      <c r="J11" s="3">
        <v>0</v>
      </c>
      <c r="K11" s="449">
        <v>0</v>
      </c>
      <c r="L11" s="101">
        <v>0</v>
      </c>
      <c r="M11" s="409">
        <f>P15*AF11</f>
        <v>0</v>
      </c>
      <c r="N11" s="409">
        <f>Q15*AG11</f>
        <v>0</v>
      </c>
      <c r="O11" s="79">
        <f t="shared" si="0"/>
        <v>0</v>
      </c>
      <c r="R11" s="197"/>
      <c r="S11" s="197"/>
      <c r="T11" s="705"/>
      <c r="U11" s="11" t="s">
        <v>6</v>
      </c>
      <c r="V11" s="542"/>
      <c r="W11" s="542"/>
      <c r="X11" s="542"/>
      <c r="Y11" s="542"/>
      <c r="Z11" s="542"/>
      <c r="AA11" s="542"/>
      <c r="AB11" s="542"/>
      <c r="AC11" s="542"/>
      <c r="AD11" s="542"/>
      <c r="AE11" s="542"/>
      <c r="AF11" s="542">
        <v>0</v>
      </c>
      <c r="AG11" s="542">
        <v>0</v>
      </c>
      <c r="AH11" s="543"/>
    </row>
    <row r="12" spans="1:94" x14ac:dyDescent="0.3">
      <c r="A12" s="688"/>
      <c r="B12" s="11" t="s">
        <v>7</v>
      </c>
      <c r="C12" s="3">
        <v>0</v>
      </c>
      <c r="D12" s="3">
        <v>47639.519999999997</v>
      </c>
      <c r="E12" s="3">
        <v>99789.28</v>
      </c>
      <c r="F12" s="3">
        <v>119667.36</v>
      </c>
      <c r="G12" s="3">
        <v>85386.72000000003</v>
      </c>
      <c r="H12" s="3">
        <v>121345.44000000006</v>
      </c>
      <c r="I12" s="3">
        <v>128771.52</v>
      </c>
      <c r="J12" s="3">
        <v>102889.60000000001</v>
      </c>
      <c r="K12" s="449">
        <v>99446.400000000023</v>
      </c>
      <c r="L12" s="101">
        <v>87742.24</v>
      </c>
      <c r="M12" s="409">
        <f>P15*AF12</f>
        <v>88080.718836130036</v>
      </c>
      <c r="N12" s="409">
        <f>Q15*AG12</f>
        <v>0</v>
      </c>
      <c r="O12" s="79">
        <f t="shared" si="0"/>
        <v>980758.79883613007</v>
      </c>
      <c r="R12" s="197"/>
      <c r="S12" s="197"/>
      <c r="T12" s="705"/>
      <c r="U12" s="11" t="s">
        <v>7</v>
      </c>
      <c r="V12" s="542"/>
      <c r="W12" s="542"/>
      <c r="X12" s="542"/>
      <c r="Y12" s="542"/>
      <c r="Z12" s="542"/>
      <c r="AA12" s="542"/>
      <c r="AB12" s="542"/>
      <c r="AC12" s="542"/>
      <c r="AD12" s="542"/>
      <c r="AE12" s="542"/>
      <c r="AF12" s="542">
        <v>0.54146923253528567</v>
      </c>
      <c r="AG12" s="542">
        <v>0.54146923253528567</v>
      </c>
      <c r="AH12" s="543"/>
    </row>
    <row r="13" spans="1:94" x14ac:dyDescent="0.3">
      <c r="A13" s="688"/>
      <c r="B13" s="11" t="s">
        <v>8</v>
      </c>
      <c r="C13" s="3">
        <v>0</v>
      </c>
      <c r="D13" s="3">
        <v>3974.87</v>
      </c>
      <c r="E13" s="3">
        <v>9216.07</v>
      </c>
      <c r="F13" s="3">
        <v>11068.26</v>
      </c>
      <c r="G13" s="3">
        <v>7682.080000000059</v>
      </c>
      <c r="H13" s="3">
        <v>11927.440000000101</v>
      </c>
      <c r="I13" s="3">
        <v>11977.98</v>
      </c>
      <c r="J13" s="3">
        <v>9400.44</v>
      </c>
      <c r="K13" s="449">
        <v>8793.9600000000773</v>
      </c>
      <c r="L13" s="101">
        <v>8035.86</v>
      </c>
      <c r="M13" s="409">
        <f>P15*AF13</f>
        <v>25827.70797272036</v>
      </c>
      <c r="N13" s="409">
        <f>Q15*AG13</f>
        <v>0</v>
      </c>
      <c r="O13" s="79">
        <f t="shared" si="0"/>
        <v>107904.66797272061</v>
      </c>
      <c r="R13" s="197"/>
      <c r="S13" s="197"/>
      <c r="T13" s="705"/>
      <c r="U13" s="11" t="s">
        <v>8</v>
      </c>
      <c r="V13" s="542"/>
      <c r="W13" s="542"/>
      <c r="X13" s="542"/>
      <c r="Y13" s="542"/>
      <c r="Z13" s="542"/>
      <c r="AA13" s="542"/>
      <c r="AB13" s="542"/>
      <c r="AC13" s="542"/>
      <c r="AD13" s="542"/>
      <c r="AE13" s="542"/>
      <c r="AF13" s="542">
        <v>0.15877378612398277</v>
      </c>
      <c r="AG13" s="542">
        <v>0.15877378612398277</v>
      </c>
      <c r="AH13" s="543"/>
    </row>
    <row r="14" spans="1:94" ht="15" thickBot="1" x14ac:dyDescent="0.35">
      <c r="A14" s="689"/>
      <c r="B14" s="208" t="s">
        <v>42</v>
      </c>
      <c r="C14" s="3">
        <v>0</v>
      </c>
      <c r="D14" s="3">
        <v>0</v>
      </c>
      <c r="E14" s="3">
        <v>0</v>
      </c>
      <c r="F14" s="3">
        <v>0</v>
      </c>
      <c r="G14" s="3">
        <v>0</v>
      </c>
      <c r="H14" s="3">
        <v>0</v>
      </c>
      <c r="I14" s="3">
        <v>0</v>
      </c>
      <c r="J14" s="3">
        <v>0</v>
      </c>
      <c r="K14" s="449">
        <v>0</v>
      </c>
      <c r="L14" s="101">
        <v>0</v>
      </c>
      <c r="M14" s="409">
        <f>P15*AF14</f>
        <v>0</v>
      </c>
      <c r="N14" s="409">
        <f>Q15*AG14</f>
        <v>0</v>
      </c>
      <c r="O14" s="79">
        <f t="shared" si="0"/>
        <v>0</v>
      </c>
      <c r="P14" s="584" t="s">
        <v>308</v>
      </c>
      <c r="Q14" s="584" t="s">
        <v>309</v>
      </c>
      <c r="R14" s="197"/>
      <c r="S14" s="197"/>
      <c r="T14" s="706"/>
      <c r="U14" s="544" t="s">
        <v>42</v>
      </c>
      <c r="V14" s="545"/>
      <c r="W14" s="545"/>
      <c r="X14" s="545"/>
      <c r="Y14" s="545"/>
      <c r="Z14" s="545"/>
      <c r="AA14" s="545"/>
      <c r="AB14" s="546"/>
      <c r="AC14" s="546"/>
      <c r="AD14" s="546"/>
      <c r="AE14" s="546"/>
      <c r="AF14" s="546">
        <v>0</v>
      </c>
      <c r="AG14" s="546">
        <v>0</v>
      </c>
      <c r="AH14" s="547"/>
    </row>
    <row r="15" spans="1:94" ht="21.6" thickBot="1" x14ac:dyDescent="0.45">
      <c r="A15" s="81"/>
      <c r="B15" s="209" t="s">
        <v>43</v>
      </c>
      <c r="C15" s="210">
        <f t="shared" ref="C15:N15" si="1">SUM(C4:C14)</f>
        <v>0</v>
      </c>
      <c r="D15" s="210">
        <f t="shared" si="1"/>
        <v>74999.34</v>
      </c>
      <c r="E15" s="210">
        <f t="shared" si="1"/>
        <v>154946.26</v>
      </c>
      <c r="F15" s="210">
        <f t="shared" si="1"/>
        <v>174768.18</v>
      </c>
      <c r="G15" s="210">
        <f t="shared" si="1"/>
        <v>130399.82000000007</v>
      </c>
      <c r="H15" s="210">
        <f t="shared" si="1"/>
        <v>191506.44</v>
      </c>
      <c r="I15" s="210">
        <f t="shared" si="1"/>
        <v>201477.44000000003</v>
      </c>
      <c r="J15" s="210">
        <f t="shared" si="1"/>
        <v>162132.5</v>
      </c>
      <c r="K15" s="450">
        <f t="shared" si="1"/>
        <v>147953.13000000003</v>
      </c>
      <c r="L15" s="606">
        <f t="shared" si="1"/>
        <v>125763.51000000001</v>
      </c>
      <c r="M15" s="465">
        <f t="shared" si="1"/>
        <v>162669.85</v>
      </c>
      <c r="N15" s="465">
        <f t="shared" si="1"/>
        <v>0</v>
      </c>
      <c r="O15" s="82">
        <f t="shared" si="0"/>
        <v>1526616.4700000002</v>
      </c>
      <c r="P15" s="2">
        <f>'FORECAST OVERVIEW'!M5</f>
        <v>162669.85</v>
      </c>
      <c r="Q15" s="2">
        <f>'FORECAST OVERVIEW'!N5</f>
        <v>0</v>
      </c>
      <c r="T15" s="81"/>
      <c r="U15" s="548" t="s">
        <v>43</v>
      </c>
      <c r="V15" s="549"/>
      <c r="W15" s="549"/>
      <c r="X15" s="549"/>
      <c r="Y15" s="549"/>
      <c r="Z15" s="549"/>
      <c r="AA15" s="549"/>
      <c r="AB15" s="550"/>
      <c r="AC15" s="550"/>
      <c r="AD15" s="550"/>
      <c r="AE15" s="550"/>
      <c r="AF15" s="550">
        <f>SUM(AF4:AF14)</f>
        <v>1</v>
      </c>
      <c r="AG15" s="550">
        <f>SUM(AG4:AG14)</f>
        <v>1</v>
      </c>
      <c r="AH15" s="551"/>
    </row>
    <row r="16" spans="1:94" ht="21.6" thickBot="1" x14ac:dyDescent="0.45">
      <c r="A16" s="81"/>
      <c r="F16" s="80">
        <v>0</v>
      </c>
      <c r="K16" s="451"/>
      <c r="L16" s="609"/>
      <c r="M16" s="466"/>
      <c r="N16" s="466"/>
      <c r="T16" s="81"/>
      <c r="Y16" s="80">
        <v>0</v>
      </c>
      <c r="AH16" s="552"/>
      <c r="AI16" s="553">
        <f>SUM(V15:AG15)</f>
        <v>2</v>
      </c>
      <c r="AJ16" s="553">
        <f>SUM(AH4:AH14)</f>
        <v>0</v>
      </c>
    </row>
    <row r="17" spans="1:36" ht="21.6" thickBot="1" x14ac:dyDescent="0.45">
      <c r="A17" s="81"/>
      <c r="B17" s="205" t="s">
        <v>36</v>
      </c>
      <c r="C17" s="206">
        <f>C$3</f>
        <v>44197</v>
      </c>
      <c r="D17" s="206">
        <f t="shared" ref="D17:N17" si="2">D$3</f>
        <v>44228</v>
      </c>
      <c r="E17" s="206">
        <f t="shared" si="2"/>
        <v>44256</v>
      </c>
      <c r="F17" s="206">
        <f t="shared" si="2"/>
        <v>44287</v>
      </c>
      <c r="G17" s="206">
        <f t="shared" si="2"/>
        <v>44317</v>
      </c>
      <c r="H17" s="206">
        <f t="shared" si="2"/>
        <v>44348</v>
      </c>
      <c r="I17" s="206">
        <f t="shared" si="2"/>
        <v>44378</v>
      </c>
      <c r="J17" s="206">
        <f t="shared" si="2"/>
        <v>44409</v>
      </c>
      <c r="K17" s="447">
        <f t="shared" si="2"/>
        <v>44440</v>
      </c>
      <c r="L17" s="605">
        <f t="shared" si="2"/>
        <v>44470</v>
      </c>
      <c r="M17" s="464">
        <f t="shared" si="2"/>
        <v>44501</v>
      </c>
      <c r="N17" s="464" t="str">
        <f t="shared" si="2"/>
        <v>Dec-21 +</v>
      </c>
      <c r="O17" s="207" t="s">
        <v>34</v>
      </c>
      <c r="R17" s="41"/>
      <c r="S17" s="41"/>
      <c r="T17" s="81"/>
      <c r="U17" s="340" t="s">
        <v>36</v>
      </c>
      <c r="V17" s="341" t="s">
        <v>210</v>
      </c>
      <c r="W17" s="341" t="s">
        <v>211</v>
      </c>
      <c r="X17" s="341" t="s">
        <v>212</v>
      </c>
      <c r="Y17" s="80" t="s">
        <v>213</v>
      </c>
      <c r="Z17" s="341" t="s">
        <v>44</v>
      </c>
      <c r="AA17" s="341" t="s">
        <v>214</v>
      </c>
      <c r="AB17" s="341" t="s">
        <v>215</v>
      </c>
      <c r="AC17" s="341" t="s">
        <v>216</v>
      </c>
      <c r="AD17" s="341" t="s">
        <v>217</v>
      </c>
      <c r="AE17" s="341" t="s">
        <v>218</v>
      </c>
      <c r="AF17" s="341" t="s">
        <v>219</v>
      </c>
      <c r="AG17" s="341" t="s">
        <v>220</v>
      </c>
      <c r="AH17" s="537" t="s">
        <v>34</v>
      </c>
    </row>
    <row r="18" spans="1:36" ht="15" customHeight="1" x14ac:dyDescent="0.3">
      <c r="A18" s="687" t="s">
        <v>52</v>
      </c>
      <c r="B18" s="11" t="s">
        <v>0</v>
      </c>
      <c r="C18" s="3">
        <v>0</v>
      </c>
      <c r="D18" s="3">
        <v>0</v>
      </c>
      <c r="E18" s="3">
        <v>0</v>
      </c>
      <c r="F18" s="3">
        <v>0</v>
      </c>
      <c r="G18" s="3">
        <v>0</v>
      </c>
      <c r="H18" s="3">
        <v>0</v>
      </c>
      <c r="I18" s="3">
        <v>0</v>
      </c>
      <c r="J18" s="3">
        <v>0</v>
      </c>
      <c r="K18" s="449">
        <v>0</v>
      </c>
      <c r="L18" s="101">
        <v>0</v>
      </c>
      <c r="M18" s="409">
        <f>P29*AF18</f>
        <v>0</v>
      </c>
      <c r="N18" s="409">
        <f>Q29*AG18</f>
        <v>0</v>
      </c>
      <c r="O18" s="79">
        <f t="shared" ref="O18:O29" si="3">SUM(C18:N18)</f>
        <v>0</v>
      </c>
      <c r="P18" s="581"/>
      <c r="R18" s="197"/>
      <c r="S18" s="197"/>
      <c r="T18" s="704" t="s">
        <v>52</v>
      </c>
      <c r="U18" s="539" t="s">
        <v>0</v>
      </c>
      <c r="V18" s="540"/>
      <c r="W18" s="540"/>
      <c r="X18" s="540"/>
      <c r="Y18" s="540"/>
      <c r="Z18" s="540"/>
      <c r="AA18" s="540"/>
      <c r="AB18" s="540"/>
      <c r="AC18" s="540"/>
      <c r="AD18" s="540"/>
      <c r="AE18" s="540"/>
      <c r="AF18" s="540">
        <v>0</v>
      </c>
      <c r="AG18" s="540">
        <v>0</v>
      </c>
      <c r="AH18" s="541"/>
    </row>
    <row r="19" spans="1:36" x14ac:dyDescent="0.3">
      <c r="A19" s="688"/>
      <c r="B19" s="12" t="s">
        <v>1</v>
      </c>
      <c r="C19" s="3">
        <v>32782.17</v>
      </c>
      <c r="D19" s="3">
        <v>124070.06</v>
      </c>
      <c r="E19" s="3">
        <v>440463.13</v>
      </c>
      <c r="F19" s="3">
        <v>331340.69</v>
      </c>
      <c r="G19" s="3">
        <v>190766.29999999938</v>
      </c>
      <c r="H19" s="3">
        <v>250282.23999999682</v>
      </c>
      <c r="I19" s="3">
        <v>253367.28</v>
      </c>
      <c r="J19" s="3">
        <v>211509.82</v>
      </c>
      <c r="K19" s="449">
        <v>492473.39000002219</v>
      </c>
      <c r="L19" s="101">
        <v>219288.21</v>
      </c>
      <c r="M19" s="409">
        <f>P29*AF19</f>
        <v>156913.78232370422</v>
      </c>
      <c r="N19" s="409">
        <f>Q29*AG19</f>
        <v>171615.55450183782</v>
      </c>
      <c r="O19" s="79">
        <f t="shared" si="3"/>
        <v>2874872.6268255599</v>
      </c>
      <c r="R19" s="197"/>
      <c r="S19" s="197"/>
      <c r="T19" s="705"/>
      <c r="U19" s="12" t="s">
        <v>1</v>
      </c>
      <c r="V19" s="542"/>
      <c r="W19" s="542"/>
      <c r="X19" s="542"/>
      <c r="Y19" s="542"/>
      <c r="Z19" s="542"/>
      <c r="AA19" s="542"/>
      <c r="AB19" s="542"/>
      <c r="AC19" s="542"/>
      <c r="AD19" s="542"/>
      <c r="AE19" s="542"/>
      <c r="AF19" s="542">
        <v>0.2626984191695203</v>
      </c>
      <c r="AG19" s="542">
        <v>0.35202576228641341</v>
      </c>
      <c r="AH19" s="543"/>
    </row>
    <row r="20" spans="1:36" x14ac:dyDescent="0.3">
      <c r="A20" s="688"/>
      <c r="B20" s="11" t="s">
        <v>2</v>
      </c>
      <c r="C20" s="3">
        <v>0</v>
      </c>
      <c r="D20" s="3">
        <v>0</v>
      </c>
      <c r="E20" s="3">
        <v>0</v>
      </c>
      <c r="F20" s="3">
        <v>0</v>
      </c>
      <c r="G20" s="3">
        <v>0</v>
      </c>
      <c r="H20" s="3">
        <v>0</v>
      </c>
      <c r="I20" s="3">
        <v>0</v>
      </c>
      <c r="J20" s="3">
        <v>0</v>
      </c>
      <c r="K20" s="449">
        <v>0</v>
      </c>
      <c r="L20" s="101">
        <v>0</v>
      </c>
      <c r="M20" s="409">
        <f>P29*AF20</f>
        <v>0</v>
      </c>
      <c r="N20" s="409">
        <f>Q29*AG20</f>
        <v>0</v>
      </c>
      <c r="O20" s="79">
        <f t="shared" si="3"/>
        <v>0</v>
      </c>
      <c r="R20" s="197"/>
      <c r="S20" s="197"/>
      <c r="T20" s="705"/>
      <c r="U20" s="11" t="s">
        <v>2</v>
      </c>
      <c r="V20" s="542"/>
      <c r="W20" s="542"/>
      <c r="X20" s="542"/>
      <c r="Y20" s="542"/>
      <c r="Z20" s="542"/>
      <c r="AA20" s="542"/>
      <c r="AB20" s="542"/>
      <c r="AC20" s="542"/>
      <c r="AD20" s="542"/>
      <c r="AE20" s="542"/>
      <c r="AF20" s="542">
        <v>0</v>
      </c>
      <c r="AG20" s="542">
        <v>0</v>
      </c>
      <c r="AH20" s="543"/>
    </row>
    <row r="21" spans="1:36" x14ac:dyDescent="0.3">
      <c r="A21" s="688"/>
      <c r="B21" s="11" t="s">
        <v>9</v>
      </c>
      <c r="C21" s="3">
        <v>50313.57</v>
      </c>
      <c r="D21" s="3">
        <v>160431.04000000001</v>
      </c>
      <c r="E21" s="3">
        <v>400417.79</v>
      </c>
      <c r="F21" s="3">
        <v>290112.48</v>
      </c>
      <c r="G21" s="3">
        <v>181117.12999999843</v>
      </c>
      <c r="H21" s="3">
        <v>233105.77999999802</v>
      </c>
      <c r="I21" s="3">
        <v>192981</v>
      </c>
      <c r="J21" s="3">
        <v>174275.68</v>
      </c>
      <c r="K21" s="449">
        <v>421611.03999999445</v>
      </c>
      <c r="L21" s="101">
        <v>187969.89</v>
      </c>
      <c r="M21" s="409">
        <f>P29*AF21</f>
        <v>209547.48394435397</v>
      </c>
      <c r="N21" s="409">
        <f>Q29*AG21</f>
        <v>259095.25804901306</v>
      </c>
      <c r="O21" s="79">
        <f t="shared" si="3"/>
        <v>2760978.1419933578</v>
      </c>
      <c r="R21" s="197"/>
      <c r="S21" s="197"/>
      <c r="T21" s="705"/>
      <c r="U21" s="11" t="s">
        <v>9</v>
      </c>
      <c r="V21" s="542"/>
      <c r="W21" s="542"/>
      <c r="X21" s="542"/>
      <c r="Y21" s="542"/>
      <c r="Z21" s="542"/>
      <c r="AA21" s="542"/>
      <c r="AB21" s="542"/>
      <c r="AC21" s="542"/>
      <c r="AD21" s="542"/>
      <c r="AE21" s="542"/>
      <c r="AF21" s="542">
        <v>0.35081553677402127</v>
      </c>
      <c r="AG21" s="542">
        <v>0.5314681759719051</v>
      </c>
      <c r="AH21" s="543"/>
    </row>
    <row r="22" spans="1:36" x14ac:dyDescent="0.3">
      <c r="A22" s="688"/>
      <c r="B22" s="12" t="s">
        <v>3</v>
      </c>
      <c r="C22" s="3">
        <v>0</v>
      </c>
      <c r="D22" s="3">
        <v>0</v>
      </c>
      <c r="E22" s="3">
        <v>0</v>
      </c>
      <c r="F22" s="3">
        <v>0</v>
      </c>
      <c r="G22" s="3">
        <v>0</v>
      </c>
      <c r="H22" s="3">
        <v>0</v>
      </c>
      <c r="I22" s="3">
        <v>0</v>
      </c>
      <c r="J22" s="3">
        <v>0</v>
      </c>
      <c r="K22" s="449">
        <v>0</v>
      </c>
      <c r="L22" s="101">
        <v>0</v>
      </c>
      <c r="M22" s="409">
        <f>P29*AF22</f>
        <v>0</v>
      </c>
      <c r="N22" s="409">
        <f>Q29*AG22</f>
        <v>0</v>
      </c>
      <c r="O22" s="79">
        <f t="shared" si="3"/>
        <v>0</v>
      </c>
      <c r="R22" s="197"/>
      <c r="S22" s="197"/>
      <c r="T22" s="705"/>
      <c r="U22" s="12" t="s">
        <v>3</v>
      </c>
      <c r="V22" s="542"/>
      <c r="W22" s="542"/>
      <c r="X22" s="542"/>
      <c r="Y22" s="542"/>
      <c r="Z22" s="542"/>
      <c r="AA22" s="542"/>
      <c r="AB22" s="542"/>
      <c r="AC22" s="542"/>
      <c r="AD22" s="542"/>
      <c r="AE22" s="542"/>
      <c r="AF22" s="542">
        <v>0</v>
      </c>
      <c r="AG22" s="542">
        <v>0</v>
      </c>
      <c r="AH22" s="543"/>
    </row>
    <row r="23" spans="1:36" x14ac:dyDescent="0.3">
      <c r="A23" s="688"/>
      <c r="B23" s="11" t="s">
        <v>4</v>
      </c>
      <c r="C23" s="3">
        <v>0</v>
      </c>
      <c r="D23" s="3">
        <v>0</v>
      </c>
      <c r="E23" s="3">
        <v>0</v>
      </c>
      <c r="F23" s="3">
        <v>0</v>
      </c>
      <c r="G23" s="3">
        <v>0</v>
      </c>
      <c r="H23" s="3">
        <v>0</v>
      </c>
      <c r="I23" s="3">
        <v>0</v>
      </c>
      <c r="J23" s="3">
        <v>0</v>
      </c>
      <c r="K23" s="449">
        <v>0</v>
      </c>
      <c r="L23" s="101">
        <v>0</v>
      </c>
      <c r="M23" s="409">
        <f>P29*AF23</f>
        <v>0</v>
      </c>
      <c r="N23" s="409">
        <f>Q29*AG23</f>
        <v>0</v>
      </c>
      <c r="O23" s="79">
        <f t="shared" si="3"/>
        <v>0</v>
      </c>
      <c r="R23" s="197"/>
      <c r="S23" s="197"/>
      <c r="T23" s="705"/>
      <c r="U23" s="11" t="s">
        <v>4</v>
      </c>
      <c r="V23" s="542"/>
      <c r="W23" s="542"/>
      <c r="X23" s="542"/>
      <c r="Y23" s="542"/>
      <c r="Z23" s="542"/>
      <c r="AA23" s="542"/>
      <c r="AB23" s="542"/>
      <c r="AC23" s="542"/>
      <c r="AD23" s="542"/>
      <c r="AE23" s="542"/>
      <c r="AF23" s="542">
        <v>0</v>
      </c>
      <c r="AG23" s="542">
        <v>0</v>
      </c>
      <c r="AH23" s="543"/>
    </row>
    <row r="24" spans="1:36" x14ac:dyDescent="0.3">
      <c r="A24" s="688"/>
      <c r="B24" s="11" t="s">
        <v>5</v>
      </c>
      <c r="C24" s="3">
        <v>0</v>
      </c>
      <c r="D24" s="3">
        <v>9586.68</v>
      </c>
      <c r="E24" s="3">
        <v>23152.22</v>
      </c>
      <c r="F24" s="3">
        <v>11724.7</v>
      </c>
      <c r="G24" s="3">
        <v>10098.960000000005</v>
      </c>
      <c r="H24" s="3">
        <v>22562.199999999993</v>
      </c>
      <c r="I24" s="3">
        <v>10059.52</v>
      </c>
      <c r="J24" s="3">
        <v>8377.52</v>
      </c>
      <c r="K24" s="449">
        <v>15776.000000000002</v>
      </c>
      <c r="L24" s="101">
        <v>11860.42</v>
      </c>
      <c r="M24" s="409">
        <f>P29*AF24</f>
        <v>5786.3480007184144</v>
      </c>
      <c r="N24" s="409">
        <f>Q29*AG24</f>
        <v>3130.9595138564932</v>
      </c>
      <c r="O24" s="79">
        <f t="shared" si="3"/>
        <v>132115.52751457493</v>
      </c>
      <c r="R24" s="197"/>
      <c r="S24" s="197"/>
      <c r="T24" s="705"/>
      <c r="U24" s="11" t="s">
        <v>5</v>
      </c>
      <c r="V24" s="542"/>
      <c r="W24" s="542"/>
      <c r="X24" s="542"/>
      <c r="Y24" s="542"/>
      <c r="Z24" s="542"/>
      <c r="AA24" s="542"/>
      <c r="AB24" s="542"/>
      <c r="AC24" s="542"/>
      <c r="AD24" s="542"/>
      <c r="AE24" s="542"/>
      <c r="AF24" s="542">
        <v>9.6872591434806858E-3</v>
      </c>
      <c r="AG24" s="542">
        <v>6.4223689557313833E-3</v>
      </c>
      <c r="AH24" s="543"/>
    </row>
    <row r="25" spans="1:36" x14ac:dyDescent="0.3">
      <c r="A25" s="688"/>
      <c r="B25" s="11" t="s">
        <v>6</v>
      </c>
      <c r="C25" s="3">
        <v>0</v>
      </c>
      <c r="D25" s="3">
        <v>45162.7</v>
      </c>
      <c r="E25" s="3">
        <v>14369.95</v>
      </c>
      <c r="F25" s="3">
        <v>49268.4</v>
      </c>
      <c r="G25" s="3">
        <v>104695.35000000008</v>
      </c>
      <c r="H25" s="3">
        <v>229919.20000000042</v>
      </c>
      <c r="I25" s="3">
        <v>197073.6</v>
      </c>
      <c r="J25" s="3">
        <v>194767.63</v>
      </c>
      <c r="K25" s="449">
        <v>152164.02000000022</v>
      </c>
      <c r="L25" s="101">
        <v>53374.1</v>
      </c>
      <c r="M25" s="409">
        <f>P29*AF25</f>
        <v>123188.60154695189</v>
      </c>
      <c r="N25" s="409">
        <f>Q29*AG25</f>
        <v>25131.982304217028</v>
      </c>
      <c r="O25" s="79">
        <f t="shared" si="3"/>
        <v>1189115.5338511697</v>
      </c>
      <c r="R25" s="197"/>
      <c r="S25" s="197"/>
      <c r="T25" s="705"/>
      <c r="U25" s="11" t="s">
        <v>6</v>
      </c>
      <c r="V25" s="542"/>
      <c r="W25" s="542"/>
      <c r="X25" s="542"/>
      <c r="Y25" s="542"/>
      <c r="Z25" s="542"/>
      <c r="AA25" s="542"/>
      <c r="AB25" s="542"/>
      <c r="AC25" s="542"/>
      <c r="AD25" s="542"/>
      <c r="AE25" s="542"/>
      <c r="AF25" s="542">
        <v>0.20623714760331474</v>
      </c>
      <c r="AG25" s="542">
        <v>5.1551884408682247E-2</v>
      </c>
      <c r="AH25" s="543"/>
    </row>
    <row r="26" spans="1:36" x14ac:dyDescent="0.3">
      <c r="A26" s="688"/>
      <c r="B26" s="11" t="s">
        <v>7</v>
      </c>
      <c r="C26" s="3">
        <v>0</v>
      </c>
      <c r="D26" s="3">
        <v>0</v>
      </c>
      <c r="E26" s="3">
        <v>0</v>
      </c>
      <c r="F26" s="3">
        <v>0</v>
      </c>
      <c r="G26" s="3">
        <v>0</v>
      </c>
      <c r="H26" s="3">
        <v>0</v>
      </c>
      <c r="I26" s="3">
        <v>0</v>
      </c>
      <c r="J26" s="3">
        <v>0</v>
      </c>
      <c r="K26" s="449">
        <v>0</v>
      </c>
      <c r="L26" s="101">
        <v>0</v>
      </c>
      <c r="M26" s="409">
        <f>P29*AF26</f>
        <v>0</v>
      </c>
      <c r="N26" s="409">
        <f>Q29*AG26</f>
        <v>0</v>
      </c>
      <c r="O26" s="79">
        <f t="shared" si="3"/>
        <v>0</v>
      </c>
      <c r="R26" s="197"/>
      <c r="S26" s="197"/>
      <c r="T26" s="705"/>
      <c r="U26" s="11" t="s">
        <v>7</v>
      </c>
      <c r="V26" s="542"/>
      <c r="W26" s="542"/>
      <c r="X26" s="542"/>
      <c r="Y26" s="542"/>
      <c r="Z26" s="542"/>
      <c r="AA26" s="542"/>
      <c r="AB26" s="542"/>
      <c r="AC26" s="542"/>
      <c r="AD26" s="542"/>
      <c r="AE26" s="542"/>
      <c r="AF26" s="542">
        <v>0</v>
      </c>
      <c r="AG26" s="542">
        <v>0</v>
      </c>
      <c r="AH26" s="543"/>
    </row>
    <row r="27" spans="1:36" x14ac:dyDescent="0.3">
      <c r="A27" s="688"/>
      <c r="B27" s="11" t="s">
        <v>8</v>
      </c>
      <c r="C27" s="3">
        <v>31865.96</v>
      </c>
      <c r="D27" s="3">
        <v>56903.5</v>
      </c>
      <c r="E27" s="3">
        <v>52351.22</v>
      </c>
      <c r="F27" s="3">
        <v>22761.4</v>
      </c>
      <c r="G27" s="3">
        <v>18209.12</v>
      </c>
      <c r="H27" s="3">
        <v>25037.539999999997</v>
      </c>
      <c r="I27" s="3">
        <v>36418.239999999998</v>
      </c>
      <c r="J27" s="3">
        <v>29589.82</v>
      </c>
      <c r="K27" s="449">
        <v>29589.819999999996</v>
      </c>
      <c r="L27" s="101">
        <v>22761.4</v>
      </c>
      <c r="M27" s="409">
        <f>P29*AF27</f>
        <v>101879.07378427149</v>
      </c>
      <c r="N27" s="409">
        <f>Q29*AG27</f>
        <v>28534.754631075604</v>
      </c>
      <c r="O27" s="79">
        <f t="shared" si="3"/>
        <v>455901.84841534711</v>
      </c>
      <c r="R27" s="197"/>
      <c r="S27" s="197"/>
      <c r="T27" s="705"/>
      <c r="U27" s="11" t="s">
        <v>8</v>
      </c>
      <c r="V27" s="542"/>
      <c r="W27" s="542"/>
      <c r="X27" s="542"/>
      <c r="Y27" s="542"/>
      <c r="Z27" s="542"/>
      <c r="AA27" s="542"/>
      <c r="AB27" s="542"/>
      <c r="AC27" s="542"/>
      <c r="AD27" s="542"/>
      <c r="AE27" s="542"/>
      <c r="AF27" s="542">
        <v>0.17056163730966295</v>
      </c>
      <c r="AG27" s="542">
        <v>5.8531808377267951E-2</v>
      </c>
      <c r="AH27" s="543"/>
    </row>
    <row r="28" spans="1:36" ht="15" thickBot="1" x14ac:dyDescent="0.35">
      <c r="A28" s="689"/>
      <c r="B28" s="208" t="s">
        <v>42</v>
      </c>
      <c r="C28" s="3">
        <v>0</v>
      </c>
      <c r="D28" s="3">
        <v>0</v>
      </c>
      <c r="E28" s="3">
        <v>0</v>
      </c>
      <c r="F28" s="3">
        <v>0</v>
      </c>
      <c r="G28" s="3">
        <v>0</v>
      </c>
      <c r="H28" s="3">
        <v>0</v>
      </c>
      <c r="I28" s="3">
        <v>0</v>
      </c>
      <c r="J28" s="3">
        <v>0</v>
      </c>
      <c r="K28" s="449">
        <v>0</v>
      </c>
      <c r="L28" s="101">
        <v>0</v>
      </c>
      <c r="M28" s="409">
        <f>P29*AF28</f>
        <v>0</v>
      </c>
      <c r="N28" s="409">
        <f>Q29*AG28</f>
        <v>0</v>
      </c>
      <c r="O28" s="79">
        <f t="shared" si="3"/>
        <v>0</v>
      </c>
      <c r="R28" s="197"/>
      <c r="S28" s="197"/>
      <c r="T28" s="706"/>
      <c r="U28" s="554" t="s">
        <v>42</v>
      </c>
      <c r="V28" s="545"/>
      <c r="W28" s="545"/>
      <c r="X28" s="545"/>
      <c r="Y28" s="545"/>
      <c r="Z28" s="545"/>
      <c r="AA28" s="545"/>
      <c r="AB28" s="546"/>
      <c r="AC28" s="546"/>
      <c r="AD28" s="546"/>
      <c r="AE28" s="546"/>
      <c r="AF28" s="546">
        <v>0</v>
      </c>
      <c r="AG28" s="546">
        <v>0</v>
      </c>
      <c r="AH28" s="547"/>
    </row>
    <row r="29" spans="1:36" ht="21.6" thickBot="1" x14ac:dyDescent="0.45">
      <c r="A29" s="81"/>
      <c r="B29" s="209" t="s">
        <v>43</v>
      </c>
      <c r="C29" s="210">
        <f t="shared" ref="C29:N29" si="4">SUM(C18:C28)</f>
        <v>114961.69999999998</v>
      </c>
      <c r="D29" s="210">
        <f t="shared" si="4"/>
        <v>396153.98</v>
      </c>
      <c r="E29" s="210">
        <f t="shared" si="4"/>
        <v>930754.30999999982</v>
      </c>
      <c r="F29" s="210">
        <f t="shared" si="4"/>
        <v>705207.66999999993</v>
      </c>
      <c r="G29" s="210">
        <f t="shared" si="4"/>
        <v>504886.85999999795</v>
      </c>
      <c r="H29" s="210">
        <f t="shared" si="4"/>
        <v>760906.95999999531</v>
      </c>
      <c r="I29" s="210">
        <f t="shared" si="4"/>
        <v>689899.64</v>
      </c>
      <c r="J29" s="210">
        <f t="shared" si="4"/>
        <v>618520.47</v>
      </c>
      <c r="K29" s="450">
        <f t="shared" si="4"/>
        <v>1111614.270000017</v>
      </c>
      <c r="L29" s="606">
        <f t="shared" si="4"/>
        <v>495254.01999999996</v>
      </c>
      <c r="M29" s="465">
        <f t="shared" si="4"/>
        <v>597315.28960000002</v>
      </c>
      <c r="N29" s="465">
        <f t="shared" si="4"/>
        <v>487508.50900000002</v>
      </c>
      <c r="O29" s="82">
        <f t="shared" si="3"/>
        <v>7412983.6786000095</v>
      </c>
      <c r="P29" s="2">
        <f>'FORECAST OVERVIEW'!M6</f>
        <v>597315.28960000002</v>
      </c>
      <c r="Q29" s="2">
        <f>'FORECAST OVERVIEW'!N6</f>
        <v>487508.50899999996</v>
      </c>
      <c r="T29" s="81"/>
      <c r="U29" s="555" t="s">
        <v>43</v>
      </c>
      <c r="V29" s="549"/>
      <c r="W29" s="549"/>
      <c r="X29" s="549"/>
      <c r="Y29" s="549"/>
      <c r="Z29" s="549"/>
      <c r="AA29" s="549"/>
      <c r="AB29" s="550"/>
      <c r="AC29" s="550"/>
      <c r="AD29" s="550"/>
      <c r="AE29" s="550"/>
      <c r="AF29" s="550">
        <f>SUM(AF18:AF28)</f>
        <v>1</v>
      </c>
      <c r="AG29" s="550">
        <f>SUM(AG18:AG28)</f>
        <v>1</v>
      </c>
      <c r="AH29" s="551"/>
    </row>
    <row r="30" spans="1:36" ht="21.6" thickBot="1" x14ac:dyDescent="0.45">
      <c r="A30" s="81"/>
      <c r="F30" s="80">
        <v>0</v>
      </c>
      <c r="K30" s="451"/>
      <c r="L30" s="609"/>
      <c r="M30" s="466"/>
      <c r="N30" s="466"/>
      <c r="T30" s="81"/>
      <c r="Y30" s="80">
        <v>0</v>
      </c>
      <c r="AH30" s="552"/>
      <c r="AI30" s="553">
        <f>SUM(V29:AG29)</f>
        <v>2</v>
      </c>
      <c r="AJ30" s="553">
        <f>SUM(AH18:AH28)</f>
        <v>0</v>
      </c>
    </row>
    <row r="31" spans="1:36" ht="21.6" thickBot="1" x14ac:dyDescent="0.45">
      <c r="A31" s="81"/>
      <c r="B31" s="205" t="s">
        <v>36</v>
      </c>
      <c r="C31" s="206">
        <f>C$3</f>
        <v>44197</v>
      </c>
      <c r="D31" s="206">
        <f t="shared" ref="D31:N31" si="5">D$3</f>
        <v>44228</v>
      </c>
      <c r="E31" s="206">
        <f t="shared" si="5"/>
        <v>44256</v>
      </c>
      <c r="F31" s="206">
        <f t="shared" si="5"/>
        <v>44287</v>
      </c>
      <c r="G31" s="206">
        <f t="shared" si="5"/>
        <v>44317</v>
      </c>
      <c r="H31" s="206">
        <f t="shared" si="5"/>
        <v>44348</v>
      </c>
      <c r="I31" s="206">
        <f t="shared" si="5"/>
        <v>44378</v>
      </c>
      <c r="J31" s="206">
        <f t="shared" si="5"/>
        <v>44409</v>
      </c>
      <c r="K31" s="447">
        <f t="shared" si="5"/>
        <v>44440</v>
      </c>
      <c r="L31" s="605">
        <f t="shared" si="5"/>
        <v>44470</v>
      </c>
      <c r="M31" s="464">
        <f t="shared" si="5"/>
        <v>44501</v>
      </c>
      <c r="N31" s="464" t="str">
        <f t="shared" si="5"/>
        <v>Dec-21 +</v>
      </c>
      <c r="O31" s="207" t="s">
        <v>34</v>
      </c>
      <c r="R31" s="41"/>
      <c r="S31" s="41"/>
      <c r="T31" s="81"/>
      <c r="U31" s="340" t="s">
        <v>36</v>
      </c>
      <c r="V31" s="341" t="s">
        <v>210</v>
      </c>
      <c r="W31" s="341" t="s">
        <v>211</v>
      </c>
      <c r="X31" s="341" t="s">
        <v>212</v>
      </c>
      <c r="Y31" s="80" t="s">
        <v>213</v>
      </c>
      <c r="Z31" s="341" t="s">
        <v>44</v>
      </c>
      <c r="AA31" s="341" t="s">
        <v>214</v>
      </c>
      <c r="AB31" s="341" t="s">
        <v>215</v>
      </c>
      <c r="AC31" s="341" t="s">
        <v>216</v>
      </c>
      <c r="AD31" s="341" t="s">
        <v>217</v>
      </c>
      <c r="AE31" s="341" t="s">
        <v>218</v>
      </c>
      <c r="AF31" s="341" t="s">
        <v>219</v>
      </c>
      <c r="AG31" s="341" t="s">
        <v>220</v>
      </c>
      <c r="AH31" s="537" t="s">
        <v>34</v>
      </c>
    </row>
    <row r="32" spans="1:36" x14ac:dyDescent="0.3">
      <c r="A32" s="687" t="s">
        <v>51</v>
      </c>
      <c r="B32" s="11" t="s">
        <v>0</v>
      </c>
      <c r="C32" s="3">
        <v>0</v>
      </c>
      <c r="D32" s="3">
        <v>0</v>
      </c>
      <c r="E32" s="3">
        <v>0</v>
      </c>
      <c r="F32" s="3">
        <v>0</v>
      </c>
      <c r="G32" s="3">
        <v>0</v>
      </c>
      <c r="H32" s="3">
        <v>0</v>
      </c>
      <c r="I32" s="3">
        <v>0</v>
      </c>
      <c r="J32" s="3">
        <v>0</v>
      </c>
      <c r="K32" s="449">
        <v>0</v>
      </c>
      <c r="L32" s="101">
        <v>0</v>
      </c>
      <c r="M32" s="409">
        <f>P43*AF32</f>
        <v>0</v>
      </c>
      <c r="N32" s="409">
        <f>Q43*AG32</f>
        <v>0</v>
      </c>
      <c r="O32" s="79">
        <f t="shared" ref="O32:O43" si="6">SUM(C32:N32)</f>
        <v>0</v>
      </c>
      <c r="P32" s="581"/>
      <c r="R32" s="197"/>
      <c r="S32" s="197"/>
      <c r="T32" s="704" t="s">
        <v>51</v>
      </c>
      <c r="U32" s="539" t="s">
        <v>0</v>
      </c>
      <c r="V32" s="540"/>
      <c r="W32" s="540"/>
      <c r="X32" s="540"/>
      <c r="Y32" s="540"/>
      <c r="Z32" s="540"/>
      <c r="AA32" s="540"/>
      <c r="AB32" s="540"/>
      <c r="AC32" s="540"/>
      <c r="AD32" s="540"/>
      <c r="AE32" s="540"/>
      <c r="AF32" s="540">
        <v>0</v>
      </c>
      <c r="AG32" s="540">
        <v>0</v>
      </c>
      <c r="AH32" s="541"/>
    </row>
    <row r="33" spans="1:36" x14ac:dyDescent="0.3">
      <c r="A33" s="688"/>
      <c r="B33" s="12" t="s">
        <v>1</v>
      </c>
      <c r="C33" s="3">
        <v>0</v>
      </c>
      <c r="D33" s="3">
        <v>0</v>
      </c>
      <c r="E33" s="3">
        <v>0</v>
      </c>
      <c r="F33" s="3">
        <v>0</v>
      </c>
      <c r="G33" s="3">
        <v>0</v>
      </c>
      <c r="H33" s="3">
        <v>0</v>
      </c>
      <c r="I33" s="3">
        <v>0</v>
      </c>
      <c r="J33" s="3">
        <v>0</v>
      </c>
      <c r="K33" s="449">
        <v>0</v>
      </c>
      <c r="L33" s="101">
        <v>0</v>
      </c>
      <c r="M33" s="409">
        <f>P43*AF33</f>
        <v>0</v>
      </c>
      <c r="N33" s="409">
        <f>Q43*AG33</f>
        <v>0</v>
      </c>
      <c r="O33" s="79">
        <f t="shared" si="6"/>
        <v>0</v>
      </c>
      <c r="R33" s="197"/>
      <c r="S33" s="197"/>
      <c r="T33" s="705"/>
      <c r="U33" s="12" t="s">
        <v>1</v>
      </c>
      <c r="V33" s="542"/>
      <c r="W33" s="542"/>
      <c r="X33" s="542"/>
      <c r="Y33" s="542"/>
      <c r="Z33" s="542"/>
      <c r="AA33" s="542"/>
      <c r="AB33" s="542"/>
      <c r="AC33" s="542"/>
      <c r="AD33" s="542"/>
      <c r="AE33" s="542"/>
      <c r="AF33" s="542">
        <v>0</v>
      </c>
      <c r="AG33" s="542">
        <v>0</v>
      </c>
      <c r="AH33" s="543"/>
    </row>
    <row r="34" spans="1:36" x14ac:dyDescent="0.3">
      <c r="A34" s="688"/>
      <c r="B34" s="11" t="s">
        <v>2</v>
      </c>
      <c r="C34" s="3">
        <v>0</v>
      </c>
      <c r="D34" s="3">
        <v>0</v>
      </c>
      <c r="E34" s="3">
        <v>0</v>
      </c>
      <c r="F34" s="3">
        <v>0</v>
      </c>
      <c r="G34" s="3">
        <v>0</v>
      </c>
      <c r="H34" s="3">
        <v>0</v>
      </c>
      <c r="I34" s="3">
        <v>0</v>
      </c>
      <c r="J34" s="3">
        <v>0</v>
      </c>
      <c r="K34" s="449">
        <v>0</v>
      </c>
      <c r="L34" s="101">
        <v>0</v>
      </c>
      <c r="M34" s="409">
        <f>P43*AF34</f>
        <v>0</v>
      </c>
      <c r="N34" s="409">
        <f>Q43*AG34</f>
        <v>0</v>
      </c>
      <c r="O34" s="79">
        <f t="shared" si="6"/>
        <v>0</v>
      </c>
      <c r="R34" s="197"/>
      <c r="S34" s="197"/>
      <c r="T34" s="705"/>
      <c r="U34" s="11" t="s">
        <v>2</v>
      </c>
      <c r="V34" s="542"/>
      <c r="W34" s="542"/>
      <c r="X34" s="542"/>
      <c r="Y34" s="542"/>
      <c r="Z34" s="542"/>
      <c r="AA34" s="542"/>
      <c r="AB34" s="542"/>
      <c r="AC34" s="542"/>
      <c r="AD34" s="542"/>
      <c r="AE34" s="542"/>
      <c r="AF34" s="542">
        <v>0</v>
      </c>
      <c r="AG34" s="542">
        <v>0</v>
      </c>
      <c r="AH34" s="543"/>
    </row>
    <row r="35" spans="1:36" x14ac:dyDescent="0.3">
      <c r="A35" s="688"/>
      <c r="B35" s="11" t="s">
        <v>9</v>
      </c>
      <c r="C35" s="3">
        <v>0</v>
      </c>
      <c r="D35" s="3">
        <v>0</v>
      </c>
      <c r="E35" s="3">
        <v>0</v>
      </c>
      <c r="F35" s="3">
        <v>0</v>
      </c>
      <c r="G35" s="3">
        <v>0</v>
      </c>
      <c r="H35" s="3">
        <v>0</v>
      </c>
      <c r="I35" s="3">
        <v>0</v>
      </c>
      <c r="J35" s="3">
        <v>0</v>
      </c>
      <c r="K35" s="449">
        <v>0</v>
      </c>
      <c r="L35" s="101">
        <v>0</v>
      </c>
      <c r="M35" s="409">
        <f>P43*AF35</f>
        <v>0</v>
      </c>
      <c r="N35" s="409">
        <f>Q43*AG35</f>
        <v>0</v>
      </c>
      <c r="O35" s="79">
        <f t="shared" si="6"/>
        <v>0</v>
      </c>
      <c r="R35" s="197"/>
      <c r="S35" s="197"/>
      <c r="T35" s="705"/>
      <c r="U35" s="11" t="s">
        <v>9</v>
      </c>
      <c r="V35" s="542"/>
      <c r="W35" s="542"/>
      <c r="X35" s="542"/>
      <c r="Y35" s="542"/>
      <c r="Z35" s="542"/>
      <c r="AA35" s="542"/>
      <c r="AB35" s="542"/>
      <c r="AC35" s="542"/>
      <c r="AD35" s="542"/>
      <c r="AE35" s="542"/>
      <c r="AF35" s="542">
        <v>0</v>
      </c>
      <c r="AG35" s="542">
        <v>0</v>
      </c>
      <c r="AH35" s="543"/>
    </row>
    <row r="36" spans="1:36" x14ac:dyDescent="0.3">
      <c r="A36" s="688"/>
      <c r="B36" s="12" t="s">
        <v>3</v>
      </c>
      <c r="C36" s="3">
        <v>0</v>
      </c>
      <c r="D36" s="3">
        <v>51600</v>
      </c>
      <c r="E36" s="3">
        <v>88956.25</v>
      </c>
      <c r="F36" s="3">
        <v>83473.75</v>
      </c>
      <c r="G36" s="3">
        <v>79818.75</v>
      </c>
      <c r="H36" s="3">
        <v>0</v>
      </c>
      <c r="I36" s="3">
        <v>0</v>
      </c>
      <c r="J36" s="3">
        <v>0</v>
      </c>
      <c r="K36" s="449">
        <v>0</v>
      </c>
      <c r="L36" s="101">
        <v>405597.5</v>
      </c>
      <c r="M36" s="409">
        <f>P43*AF36</f>
        <v>460163.0391166078</v>
      </c>
      <c r="N36" s="409">
        <f>Q43*AG36</f>
        <v>0</v>
      </c>
      <c r="O36" s="79">
        <f t="shared" si="6"/>
        <v>1169609.2891166077</v>
      </c>
      <c r="R36" s="197"/>
      <c r="S36" s="197"/>
      <c r="T36" s="705"/>
      <c r="U36" s="12" t="s">
        <v>3</v>
      </c>
      <c r="V36" s="542"/>
      <c r="W36" s="542"/>
      <c r="X36" s="542"/>
      <c r="Y36" s="542"/>
      <c r="Z36" s="542"/>
      <c r="AA36" s="542"/>
      <c r="AB36" s="542"/>
      <c r="AC36" s="542"/>
      <c r="AD36" s="542"/>
      <c r="AE36" s="542"/>
      <c r="AF36" s="542">
        <v>0.20982728897614883</v>
      </c>
      <c r="AG36" s="542">
        <v>0.21056649912049133</v>
      </c>
      <c r="AH36" s="543"/>
    </row>
    <row r="37" spans="1:36" x14ac:dyDescent="0.3">
      <c r="A37" s="688"/>
      <c r="B37" s="11" t="s">
        <v>4</v>
      </c>
      <c r="C37" s="3">
        <v>0</v>
      </c>
      <c r="D37" s="3">
        <v>85209.600000000006</v>
      </c>
      <c r="E37" s="3">
        <v>146897.79999999999</v>
      </c>
      <c r="F37" s="3">
        <v>137844.28</v>
      </c>
      <c r="G37" s="3">
        <v>131808.59999999998</v>
      </c>
      <c r="H37" s="3">
        <v>0</v>
      </c>
      <c r="I37" s="3">
        <v>0</v>
      </c>
      <c r="J37" s="3">
        <v>0</v>
      </c>
      <c r="K37" s="449">
        <v>0</v>
      </c>
      <c r="L37" s="101">
        <v>669782.96</v>
      </c>
      <c r="M37" s="409">
        <f>P43*AF37</f>
        <v>803535.32275220007</v>
      </c>
      <c r="N37" s="409">
        <f>Q43*AG37</f>
        <v>0</v>
      </c>
      <c r="O37" s="79">
        <f t="shared" si="6"/>
        <v>1975078.5627522001</v>
      </c>
      <c r="R37" s="197"/>
      <c r="S37" s="197"/>
      <c r="T37" s="705"/>
      <c r="U37" s="11" t="s">
        <v>4</v>
      </c>
      <c r="V37" s="542"/>
      <c r="W37" s="542"/>
      <c r="X37" s="542"/>
      <c r="Y37" s="542"/>
      <c r="Z37" s="542"/>
      <c r="AA37" s="542"/>
      <c r="AB37" s="542"/>
      <c r="AC37" s="542"/>
      <c r="AD37" s="542"/>
      <c r="AE37" s="542"/>
      <c r="AF37" s="542">
        <v>0.36639978450538663</v>
      </c>
      <c r="AG37" s="542">
        <v>0.36736637558305579</v>
      </c>
      <c r="AH37" s="543"/>
    </row>
    <row r="38" spans="1:36" x14ac:dyDescent="0.3">
      <c r="A38" s="688"/>
      <c r="B38" s="11" t="s">
        <v>5</v>
      </c>
      <c r="C38" s="3">
        <v>0</v>
      </c>
      <c r="D38" s="3">
        <v>0</v>
      </c>
      <c r="E38" s="3">
        <v>0</v>
      </c>
      <c r="F38" s="3">
        <v>0</v>
      </c>
      <c r="G38" s="3">
        <v>0</v>
      </c>
      <c r="H38" s="3">
        <v>0</v>
      </c>
      <c r="I38" s="3">
        <v>0</v>
      </c>
      <c r="J38" s="3">
        <v>0</v>
      </c>
      <c r="K38" s="449">
        <v>0</v>
      </c>
      <c r="L38" s="101">
        <v>0</v>
      </c>
      <c r="M38" s="409">
        <f>P43*AF38</f>
        <v>0</v>
      </c>
      <c r="N38" s="409">
        <f>Q43*AG38</f>
        <v>0</v>
      </c>
      <c r="O38" s="79">
        <f t="shared" si="6"/>
        <v>0</v>
      </c>
      <c r="R38" s="197"/>
      <c r="S38" s="197"/>
      <c r="T38" s="705"/>
      <c r="U38" s="11" t="s">
        <v>5</v>
      </c>
      <c r="V38" s="542"/>
      <c r="W38" s="542"/>
      <c r="X38" s="542"/>
      <c r="Y38" s="542"/>
      <c r="Z38" s="542"/>
      <c r="AA38" s="542"/>
      <c r="AB38" s="542"/>
      <c r="AC38" s="542"/>
      <c r="AD38" s="542"/>
      <c r="AE38" s="542"/>
      <c r="AF38" s="542">
        <v>0</v>
      </c>
      <c r="AG38" s="542">
        <v>0</v>
      </c>
      <c r="AH38" s="543"/>
    </row>
    <row r="39" spans="1:36" x14ac:dyDescent="0.3">
      <c r="A39" s="688"/>
      <c r="B39" s="11" t="s">
        <v>6</v>
      </c>
      <c r="C39" s="3">
        <v>0</v>
      </c>
      <c r="D39" s="3">
        <v>0</v>
      </c>
      <c r="E39" s="3">
        <v>0</v>
      </c>
      <c r="F39" s="3">
        <v>0</v>
      </c>
      <c r="G39" s="3">
        <v>0</v>
      </c>
      <c r="H39" s="3">
        <v>0</v>
      </c>
      <c r="I39" s="3">
        <v>0</v>
      </c>
      <c r="J39" s="3">
        <v>0</v>
      </c>
      <c r="K39" s="449">
        <v>0</v>
      </c>
      <c r="L39" s="101">
        <v>0</v>
      </c>
      <c r="M39" s="409">
        <f>P43*AF39</f>
        <v>0</v>
      </c>
      <c r="N39" s="409">
        <f>Q43*AG39</f>
        <v>0</v>
      </c>
      <c r="O39" s="79">
        <f t="shared" si="6"/>
        <v>0</v>
      </c>
      <c r="R39" s="197"/>
      <c r="S39" s="197"/>
      <c r="T39" s="705"/>
      <c r="U39" s="11" t="s">
        <v>6</v>
      </c>
      <c r="V39" s="542"/>
      <c r="W39" s="542"/>
      <c r="X39" s="542"/>
      <c r="Y39" s="542"/>
      <c r="Z39" s="542"/>
      <c r="AA39" s="542"/>
      <c r="AB39" s="542"/>
      <c r="AC39" s="542"/>
      <c r="AD39" s="542"/>
      <c r="AE39" s="542"/>
      <c r="AF39" s="542">
        <v>0</v>
      </c>
      <c r="AG39" s="542">
        <v>0</v>
      </c>
      <c r="AH39" s="543"/>
    </row>
    <row r="40" spans="1:36" x14ac:dyDescent="0.3">
      <c r="A40" s="688"/>
      <c r="B40" s="11" t="s">
        <v>7</v>
      </c>
      <c r="C40" s="3">
        <v>0</v>
      </c>
      <c r="D40" s="3">
        <v>0</v>
      </c>
      <c r="E40" s="3">
        <v>0</v>
      </c>
      <c r="F40" s="3">
        <v>0</v>
      </c>
      <c r="G40" s="3">
        <v>0</v>
      </c>
      <c r="H40" s="3">
        <v>0</v>
      </c>
      <c r="I40" s="3">
        <v>0</v>
      </c>
      <c r="J40" s="3">
        <v>0</v>
      </c>
      <c r="K40" s="449">
        <v>0</v>
      </c>
      <c r="L40" s="101">
        <v>0</v>
      </c>
      <c r="M40" s="409">
        <f>P43*AF40</f>
        <v>0</v>
      </c>
      <c r="N40" s="409">
        <f>Q43*AG40</f>
        <v>0</v>
      </c>
      <c r="O40" s="79">
        <f t="shared" si="6"/>
        <v>0</v>
      </c>
      <c r="R40" s="197"/>
      <c r="S40" s="197"/>
      <c r="T40" s="705"/>
      <c r="U40" s="11" t="s">
        <v>7</v>
      </c>
      <c r="V40" s="542"/>
      <c r="W40" s="542"/>
      <c r="X40" s="542"/>
      <c r="Y40" s="542"/>
      <c r="Z40" s="542"/>
      <c r="AA40" s="542"/>
      <c r="AB40" s="542"/>
      <c r="AC40" s="542"/>
      <c r="AD40" s="542"/>
      <c r="AE40" s="542"/>
      <c r="AF40" s="542">
        <v>0</v>
      </c>
      <c r="AG40" s="542">
        <v>0</v>
      </c>
      <c r="AH40" s="543"/>
    </row>
    <row r="41" spans="1:36" x14ac:dyDescent="0.3">
      <c r="A41" s="688"/>
      <c r="B41" s="11" t="s">
        <v>8</v>
      </c>
      <c r="C41" s="3">
        <v>0</v>
      </c>
      <c r="D41" s="3">
        <v>112608</v>
      </c>
      <c r="E41" s="3">
        <v>194131.5</v>
      </c>
      <c r="F41" s="3">
        <v>182166.9</v>
      </c>
      <c r="G41" s="3">
        <v>174190.50000000009</v>
      </c>
      <c r="H41" s="3">
        <v>0</v>
      </c>
      <c r="I41" s="3">
        <v>0</v>
      </c>
      <c r="J41" s="3">
        <v>0</v>
      </c>
      <c r="K41" s="449">
        <v>0</v>
      </c>
      <c r="L41" s="101">
        <v>885145.8</v>
      </c>
      <c r="M41" s="409">
        <f>P43*AF41</f>
        <v>929357.8481311925</v>
      </c>
      <c r="N41" s="409">
        <f>Q43*AG41</f>
        <v>0</v>
      </c>
      <c r="O41" s="79">
        <f t="shared" si="6"/>
        <v>2477600.5481311926</v>
      </c>
      <c r="R41" s="197"/>
      <c r="S41" s="197"/>
      <c r="T41" s="705"/>
      <c r="U41" s="11" t="s">
        <v>8</v>
      </c>
      <c r="V41" s="542"/>
      <c r="W41" s="542"/>
      <c r="X41" s="542"/>
      <c r="Y41" s="542"/>
      <c r="Z41" s="542"/>
      <c r="AA41" s="542"/>
      <c r="AB41" s="542"/>
      <c r="AC41" s="542"/>
      <c r="AD41" s="542"/>
      <c r="AE41" s="542"/>
      <c r="AF41" s="542">
        <v>0.42377292651846454</v>
      </c>
      <c r="AG41" s="542">
        <v>0.42206712529645302</v>
      </c>
      <c r="AH41" s="543"/>
    </row>
    <row r="42" spans="1:36" ht="15" thickBot="1" x14ac:dyDescent="0.35">
      <c r="A42" s="689"/>
      <c r="B42" s="208" t="s">
        <v>42</v>
      </c>
      <c r="C42" s="3">
        <v>0</v>
      </c>
      <c r="D42" s="3">
        <v>0</v>
      </c>
      <c r="E42" s="3">
        <v>0</v>
      </c>
      <c r="F42" s="3">
        <v>0</v>
      </c>
      <c r="G42" s="3">
        <v>0</v>
      </c>
      <c r="H42" s="3">
        <v>0</v>
      </c>
      <c r="I42" s="3">
        <v>0</v>
      </c>
      <c r="J42" s="3">
        <v>0</v>
      </c>
      <c r="K42" s="449">
        <v>0</v>
      </c>
      <c r="L42" s="101">
        <v>0</v>
      </c>
      <c r="M42" s="409">
        <f>P43*AF42</f>
        <v>0</v>
      </c>
      <c r="N42" s="409">
        <f>Q43*AG42</f>
        <v>0</v>
      </c>
      <c r="O42" s="79">
        <f t="shared" si="6"/>
        <v>0</v>
      </c>
      <c r="R42" s="197"/>
      <c r="S42" s="197"/>
      <c r="T42" s="706"/>
      <c r="U42" s="554" t="s">
        <v>42</v>
      </c>
      <c r="V42" s="545"/>
      <c r="W42" s="545"/>
      <c r="X42" s="545"/>
      <c r="Y42" s="545"/>
      <c r="Z42" s="545"/>
      <c r="AA42" s="545"/>
      <c r="AB42" s="546"/>
      <c r="AC42" s="546"/>
      <c r="AD42" s="546"/>
      <c r="AE42" s="546"/>
      <c r="AF42" s="546">
        <v>0</v>
      </c>
      <c r="AG42" s="546">
        <v>0</v>
      </c>
      <c r="AH42" s="547"/>
    </row>
    <row r="43" spans="1:36" ht="21.6" thickBot="1" x14ac:dyDescent="0.45">
      <c r="A43" s="81"/>
      <c r="B43" s="209" t="s">
        <v>43</v>
      </c>
      <c r="C43" s="210">
        <f t="shared" ref="C43:N43" si="7">SUM(C32:C42)</f>
        <v>0</v>
      </c>
      <c r="D43" s="210">
        <f t="shared" si="7"/>
        <v>249417.60000000001</v>
      </c>
      <c r="E43" s="210">
        <f t="shared" si="7"/>
        <v>429985.55</v>
      </c>
      <c r="F43" s="210">
        <f t="shared" si="7"/>
        <v>403484.93</v>
      </c>
      <c r="G43" s="210">
        <f t="shared" si="7"/>
        <v>385817.85000000009</v>
      </c>
      <c r="H43" s="210">
        <f t="shared" si="7"/>
        <v>0</v>
      </c>
      <c r="I43" s="210">
        <f t="shared" si="7"/>
        <v>0</v>
      </c>
      <c r="J43" s="210">
        <f t="shared" si="7"/>
        <v>0</v>
      </c>
      <c r="K43" s="450">
        <f t="shared" si="7"/>
        <v>0</v>
      </c>
      <c r="L43" s="606">
        <f t="shared" si="7"/>
        <v>1960526.26</v>
      </c>
      <c r="M43" s="465">
        <f t="shared" si="7"/>
        <v>2193056.2100000004</v>
      </c>
      <c r="N43" s="465">
        <f t="shared" si="7"/>
        <v>0</v>
      </c>
      <c r="O43" s="82">
        <f t="shared" si="6"/>
        <v>5622288.4000000004</v>
      </c>
      <c r="P43" s="2">
        <f>'FORECAST OVERVIEW'!M7</f>
        <v>2193056.2100000004</v>
      </c>
      <c r="Q43" s="2">
        <f>'FORECAST OVERVIEW'!N7</f>
        <v>0</v>
      </c>
      <c r="T43" s="81"/>
      <c r="U43" s="555" t="s">
        <v>43</v>
      </c>
      <c r="V43" s="549"/>
      <c r="W43" s="549"/>
      <c r="X43" s="549"/>
      <c r="Y43" s="549"/>
      <c r="Z43" s="549"/>
      <c r="AA43" s="549"/>
      <c r="AB43" s="550"/>
      <c r="AC43" s="550"/>
      <c r="AD43" s="550"/>
      <c r="AE43" s="550"/>
      <c r="AF43" s="550">
        <f>SUM(AF32:AF42)</f>
        <v>1</v>
      </c>
      <c r="AG43" s="550">
        <f>SUM(AG32:AG42)</f>
        <v>1.0000000000000002</v>
      </c>
      <c r="AH43" s="551"/>
    </row>
    <row r="44" spans="1:36" ht="21.6" thickBot="1" x14ac:dyDescent="0.45">
      <c r="A44" s="81"/>
      <c r="B44" s="309" t="s">
        <v>197</v>
      </c>
      <c r="C44" s="310">
        <v>0</v>
      </c>
      <c r="D44" s="310">
        <v>0</v>
      </c>
      <c r="E44" s="310">
        <v>8227</v>
      </c>
      <c r="F44" s="311">
        <v>0</v>
      </c>
      <c r="G44" s="310">
        <v>0</v>
      </c>
      <c r="H44" s="310">
        <v>2988</v>
      </c>
      <c r="I44" s="310">
        <v>5608</v>
      </c>
      <c r="J44" s="310">
        <v>0</v>
      </c>
      <c r="K44" s="452">
        <v>0</v>
      </c>
      <c r="L44" s="607">
        <v>12613</v>
      </c>
      <c r="M44" s="607">
        <v>0</v>
      </c>
      <c r="N44" s="607">
        <f>SUM(Q44:W44)</f>
        <v>0</v>
      </c>
      <c r="Q44" s="585"/>
      <c r="R44" s="310"/>
      <c r="S44" s="310"/>
      <c r="T44" s="81"/>
      <c r="Y44" s="80">
        <v>0</v>
      </c>
      <c r="AH44" s="552"/>
      <c r="AI44" s="553">
        <f>SUM(V43:AG43)</f>
        <v>2</v>
      </c>
      <c r="AJ44" s="553">
        <f>SUM(AH32:AH42)</f>
        <v>0</v>
      </c>
    </row>
    <row r="45" spans="1:36" ht="21.6" thickBot="1" x14ac:dyDescent="0.45">
      <c r="A45" s="81"/>
      <c r="B45" s="205" t="s">
        <v>36</v>
      </c>
      <c r="C45" s="206">
        <f>C$3</f>
        <v>44197</v>
      </c>
      <c r="D45" s="206">
        <f t="shared" ref="D45:N45" si="8">D$3</f>
        <v>44228</v>
      </c>
      <c r="E45" s="206">
        <f t="shared" si="8"/>
        <v>44256</v>
      </c>
      <c r="F45" s="206">
        <f t="shared" si="8"/>
        <v>44287</v>
      </c>
      <c r="G45" s="206">
        <f t="shared" si="8"/>
        <v>44317</v>
      </c>
      <c r="H45" s="206">
        <f t="shared" si="8"/>
        <v>44348</v>
      </c>
      <c r="I45" s="206">
        <f t="shared" si="8"/>
        <v>44378</v>
      </c>
      <c r="J45" s="206">
        <f t="shared" si="8"/>
        <v>44409</v>
      </c>
      <c r="K45" s="447">
        <f t="shared" si="8"/>
        <v>44440</v>
      </c>
      <c r="L45" s="605">
        <f t="shared" si="8"/>
        <v>44470</v>
      </c>
      <c r="M45" s="464">
        <f t="shared" si="8"/>
        <v>44501</v>
      </c>
      <c r="N45" s="464" t="str">
        <f t="shared" si="8"/>
        <v>Dec-21 +</v>
      </c>
      <c r="O45" s="207" t="s">
        <v>34</v>
      </c>
      <c r="R45" s="41"/>
      <c r="S45" s="41"/>
      <c r="T45" s="81"/>
      <c r="U45" s="340" t="s">
        <v>36</v>
      </c>
      <c r="V45" s="341" t="s">
        <v>210</v>
      </c>
      <c r="W45" s="341" t="s">
        <v>211</v>
      </c>
      <c r="X45" s="341" t="s">
        <v>212</v>
      </c>
      <c r="Y45" s="80" t="s">
        <v>213</v>
      </c>
      <c r="Z45" s="341" t="s">
        <v>44</v>
      </c>
      <c r="AA45" s="341" t="s">
        <v>214</v>
      </c>
      <c r="AB45" s="341" t="s">
        <v>215</v>
      </c>
      <c r="AC45" s="341" t="s">
        <v>216</v>
      </c>
      <c r="AD45" s="341" t="s">
        <v>217</v>
      </c>
      <c r="AE45" s="341" t="s">
        <v>218</v>
      </c>
      <c r="AF45" s="341" t="s">
        <v>219</v>
      </c>
      <c r="AG45" s="341" t="s">
        <v>220</v>
      </c>
      <c r="AH45" s="537" t="s">
        <v>34</v>
      </c>
    </row>
    <row r="46" spans="1:36" x14ac:dyDescent="0.3">
      <c r="A46" s="687" t="s">
        <v>50</v>
      </c>
      <c r="B46" s="11" t="s">
        <v>0</v>
      </c>
      <c r="C46" s="312">
        <v>0</v>
      </c>
      <c r="D46" s="312">
        <v>0</v>
      </c>
      <c r="E46" s="312">
        <v>418178.41</v>
      </c>
      <c r="F46" s="312">
        <v>0</v>
      </c>
      <c r="G46" s="312">
        <v>0</v>
      </c>
      <c r="H46" s="312">
        <v>151880.04</v>
      </c>
      <c r="I46" s="312">
        <v>285054.64</v>
      </c>
      <c r="J46" s="312">
        <v>0</v>
      </c>
      <c r="K46" s="312">
        <v>0</v>
      </c>
      <c r="L46" s="312">
        <v>641118.78999999992</v>
      </c>
      <c r="M46" s="312">
        <f>P57*AF46</f>
        <v>0</v>
      </c>
      <c r="N46" s="312">
        <f>Q57*AG46</f>
        <v>0</v>
      </c>
      <c r="O46" s="79">
        <f t="shared" ref="O46:O57" si="9">SUM(C46:N46)</f>
        <v>1496231.88</v>
      </c>
      <c r="P46" s="581"/>
      <c r="Q46" s="585"/>
      <c r="R46" s="310"/>
      <c r="S46" s="310"/>
      <c r="T46" s="704" t="s">
        <v>50</v>
      </c>
      <c r="U46" s="539" t="s">
        <v>0</v>
      </c>
      <c r="V46" s="540"/>
      <c r="W46" s="540"/>
      <c r="X46" s="540"/>
      <c r="Y46" s="540"/>
      <c r="Z46" s="540"/>
      <c r="AA46" s="540"/>
      <c r="AB46" s="540"/>
      <c r="AC46" s="540"/>
      <c r="AD46" s="540"/>
      <c r="AE46" s="540"/>
      <c r="AF46" s="540">
        <v>1</v>
      </c>
      <c r="AG46" s="540">
        <v>1</v>
      </c>
      <c r="AH46" s="541"/>
    </row>
    <row r="47" spans="1:36" x14ac:dyDescent="0.3">
      <c r="A47" s="688"/>
      <c r="B47" s="12" t="s">
        <v>1</v>
      </c>
      <c r="C47" s="3">
        <v>0</v>
      </c>
      <c r="D47" s="3">
        <v>0</v>
      </c>
      <c r="E47" s="3">
        <v>0</v>
      </c>
      <c r="F47" s="3">
        <v>0</v>
      </c>
      <c r="G47" s="3">
        <v>0</v>
      </c>
      <c r="H47" s="3">
        <v>0</v>
      </c>
      <c r="I47" s="3">
        <v>0</v>
      </c>
      <c r="J47" s="3">
        <v>0</v>
      </c>
      <c r="K47" s="449">
        <v>0</v>
      </c>
      <c r="L47" s="101">
        <v>0</v>
      </c>
      <c r="M47" s="343">
        <f>P57*AF47</f>
        <v>0</v>
      </c>
      <c r="N47" s="343">
        <f>Q57*AG47</f>
        <v>0</v>
      </c>
      <c r="O47" s="79">
        <f t="shared" si="9"/>
        <v>0</v>
      </c>
      <c r="R47" s="197"/>
      <c r="S47" s="197"/>
      <c r="T47" s="705"/>
      <c r="U47" s="12" t="s">
        <v>1</v>
      </c>
      <c r="V47" s="542"/>
      <c r="W47" s="542"/>
      <c r="X47" s="542"/>
      <c r="Y47" s="542"/>
      <c r="Z47" s="542"/>
      <c r="AA47" s="542"/>
      <c r="AB47" s="542"/>
      <c r="AC47" s="542"/>
      <c r="AD47" s="542"/>
      <c r="AE47" s="542"/>
      <c r="AF47" s="542">
        <v>0</v>
      </c>
      <c r="AG47" s="542">
        <v>0</v>
      </c>
      <c r="AH47" s="543"/>
    </row>
    <row r="48" spans="1:36" x14ac:dyDescent="0.3">
      <c r="A48" s="688"/>
      <c r="B48" s="11" t="s">
        <v>2</v>
      </c>
      <c r="C48" s="3">
        <v>0</v>
      </c>
      <c r="D48" s="3">
        <v>0</v>
      </c>
      <c r="E48" s="3">
        <v>0</v>
      </c>
      <c r="F48" s="3">
        <v>0</v>
      </c>
      <c r="G48" s="3">
        <v>0</v>
      </c>
      <c r="H48" s="3">
        <v>0</v>
      </c>
      <c r="I48" s="3">
        <v>0</v>
      </c>
      <c r="J48" s="3">
        <v>0</v>
      </c>
      <c r="K48" s="449">
        <v>0</v>
      </c>
      <c r="L48" s="101">
        <v>0</v>
      </c>
      <c r="M48" s="343">
        <f>P57*AF48</f>
        <v>0</v>
      </c>
      <c r="N48" s="343">
        <f>Q57*AG48</f>
        <v>0</v>
      </c>
      <c r="O48" s="79">
        <f t="shared" si="9"/>
        <v>0</v>
      </c>
      <c r="R48" s="197"/>
      <c r="S48" s="197"/>
      <c r="T48" s="705"/>
      <c r="U48" s="11" t="s">
        <v>2</v>
      </c>
      <c r="V48" s="542"/>
      <c r="W48" s="542"/>
      <c r="X48" s="542"/>
      <c r="Y48" s="542"/>
      <c r="Z48" s="542"/>
      <c r="AA48" s="542"/>
      <c r="AB48" s="542"/>
      <c r="AC48" s="542"/>
      <c r="AD48" s="542"/>
      <c r="AE48" s="542"/>
      <c r="AF48" s="542">
        <v>0</v>
      </c>
      <c r="AG48" s="542">
        <v>0</v>
      </c>
      <c r="AH48" s="543"/>
    </row>
    <row r="49" spans="1:36" x14ac:dyDescent="0.3">
      <c r="A49" s="688"/>
      <c r="B49" s="11" t="s">
        <v>9</v>
      </c>
      <c r="C49" s="3">
        <v>0</v>
      </c>
      <c r="D49" s="3">
        <v>0</v>
      </c>
      <c r="E49" s="3">
        <v>0</v>
      </c>
      <c r="F49" s="3">
        <v>0</v>
      </c>
      <c r="G49" s="3">
        <v>0</v>
      </c>
      <c r="H49" s="3">
        <v>0</v>
      </c>
      <c r="I49" s="3">
        <v>0</v>
      </c>
      <c r="J49" s="3">
        <v>0</v>
      </c>
      <c r="K49" s="449">
        <v>0</v>
      </c>
      <c r="L49" s="101">
        <v>0</v>
      </c>
      <c r="M49" s="343">
        <f>P57*AF49</f>
        <v>0</v>
      </c>
      <c r="N49" s="343">
        <f>Q57*AG49</f>
        <v>0</v>
      </c>
      <c r="O49" s="79">
        <f t="shared" si="9"/>
        <v>0</v>
      </c>
      <c r="R49" s="197"/>
      <c r="S49" s="197"/>
      <c r="T49" s="705"/>
      <c r="U49" s="11" t="s">
        <v>9</v>
      </c>
      <c r="V49" s="542"/>
      <c r="W49" s="542"/>
      <c r="X49" s="542"/>
      <c r="Y49" s="542"/>
      <c r="Z49" s="542"/>
      <c r="AA49" s="542"/>
      <c r="AB49" s="542"/>
      <c r="AC49" s="542"/>
      <c r="AD49" s="542"/>
      <c r="AE49" s="542"/>
      <c r="AF49" s="542">
        <v>0</v>
      </c>
      <c r="AG49" s="542">
        <v>0</v>
      </c>
      <c r="AH49" s="543"/>
    </row>
    <row r="50" spans="1:36" x14ac:dyDescent="0.3">
      <c r="A50" s="688"/>
      <c r="B50" s="12" t="s">
        <v>3</v>
      </c>
      <c r="C50" s="3">
        <v>0</v>
      </c>
      <c r="D50" s="3">
        <v>0</v>
      </c>
      <c r="E50" s="3">
        <v>0</v>
      </c>
      <c r="F50" s="3">
        <v>0</v>
      </c>
      <c r="G50" s="3">
        <v>0</v>
      </c>
      <c r="H50" s="3">
        <v>0</v>
      </c>
      <c r="I50" s="3">
        <v>0</v>
      </c>
      <c r="J50" s="3">
        <v>0</v>
      </c>
      <c r="K50" s="449">
        <v>0</v>
      </c>
      <c r="L50" s="101">
        <v>0</v>
      </c>
      <c r="M50" s="343">
        <f>P57*AF50</f>
        <v>0</v>
      </c>
      <c r="N50" s="343">
        <f>Q57*AG50</f>
        <v>0</v>
      </c>
      <c r="O50" s="79">
        <f t="shared" si="9"/>
        <v>0</v>
      </c>
      <c r="R50" s="197"/>
      <c r="S50" s="197"/>
      <c r="T50" s="705"/>
      <c r="U50" s="12" t="s">
        <v>3</v>
      </c>
      <c r="V50" s="542"/>
      <c r="W50" s="542"/>
      <c r="X50" s="542"/>
      <c r="Y50" s="542"/>
      <c r="Z50" s="542"/>
      <c r="AA50" s="542"/>
      <c r="AB50" s="542"/>
      <c r="AC50" s="542"/>
      <c r="AD50" s="542"/>
      <c r="AE50" s="542"/>
      <c r="AF50" s="542">
        <v>0</v>
      </c>
      <c r="AG50" s="542">
        <v>0</v>
      </c>
      <c r="AH50" s="543"/>
    </row>
    <row r="51" spans="1:36" x14ac:dyDescent="0.3">
      <c r="A51" s="688"/>
      <c r="B51" s="11" t="s">
        <v>4</v>
      </c>
      <c r="C51" s="3">
        <v>0</v>
      </c>
      <c r="D51" s="3">
        <v>0</v>
      </c>
      <c r="E51" s="3">
        <v>0</v>
      </c>
      <c r="F51" s="3">
        <v>0</v>
      </c>
      <c r="G51" s="3">
        <v>0</v>
      </c>
      <c r="H51" s="3">
        <v>0</v>
      </c>
      <c r="I51" s="3">
        <v>0</v>
      </c>
      <c r="J51" s="3">
        <v>0</v>
      </c>
      <c r="K51" s="449">
        <v>0</v>
      </c>
      <c r="L51" s="101">
        <v>0</v>
      </c>
      <c r="M51" s="343">
        <f>P57*AF51</f>
        <v>0</v>
      </c>
      <c r="N51" s="343">
        <f>Q57*AG51</f>
        <v>0</v>
      </c>
      <c r="O51" s="79">
        <f t="shared" si="9"/>
        <v>0</v>
      </c>
      <c r="R51" s="197"/>
      <c r="S51" s="197"/>
      <c r="T51" s="705"/>
      <c r="U51" s="11" t="s">
        <v>4</v>
      </c>
      <c r="V51" s="542"/>
      <c r="W51" s="542"/>
      <c r="X51" s="542"/>
      <c r="Y51" s="542"/>
      <c r="Z51" s="542"/>
      <c r="AA51" s="542"/>
      <c r="AB51" s="542"/>
      <c r="AC51" s="542"/>
      <c r="AD51" s="542"/>
      <c r="AE51" s="542"/>
      <c r="AF51" s="542">
        <v>0</v>
      </c>
      <c r="AG51" s="542">
        <v>0</v>
      </c>
      <c r="AH51" s="543"/>
    </row>
    <row r="52" spans="1:36" x14ac:dyDescent="0.3">
      <c r="A52" s="688"/>
      <c r="B52" s="11" t="s">
        <v>5</v>
      </c>
      <c r="C52" s="3">
        <v>0</v>
      </c>
      <c r="D52" s="3">
        <v>0</v>
      </c>
      <c r="E52" s="3">
        <v>0</v>
      </c>
      <c r="F52" s="3">
        <v>0</v>
      </c>
      <c r="G52" s="3">
        <v>0</v>
      </c>
      <c r="H52" s="3">
        <v>0</v>
      </c>
      <c r="I52" s="3">
        <v>0</v>
      </c>
      <c r="J52" s="3">
        <v>0</v>
      </c>
      <c r="K52" s="449">
        <v>0</v>
      </c>
      <c r="L52" s="101">
        <v>0</v>
      </c>
      <c r="M52" s="343">
        <f>P57*AF52</f>
        <v>0</v>
      </c>
      <c r="N52" s="343">
        <f>Q57*AG52</f>
        <v>0</v>
      </c>
      <c r="O52" s="79">
        <f t="shared" si="9"/>
        <v>0</v>
      </c>
      <c r="R52" s="197"/>
      <c r="S52" s="197"/>
      <c r="T52" s="705"/>
      <c r="U52" s="11" t="s">
        <v>5</v>
      </c>
      <c r="V52" s="542"/>
      <c r="W52" s="542"/>
      <c r="X52" s="542"/>
      <c r="Y52" s="542"/>
      <c r="Z52" s="542"/>
      <c r="AA52" s="542"/>
      <c r="AB52" s="542"/>
      <c r="AC52" s="542"/>
      <c r="AD52" s="542"/>
      <c r="AE52" s="542"/>
      <c r="AF52" s="542">
        <v>0</v>
      </c>
      <c r="AG52" s="542">
        <v>0</v>
      </c>
      <c r="AH52" s="543"/>
    </row>
    <row r="53" spans="1:36" x14ac:dyDescent="0.3">
      <c r="A53" s="688"/>
      <c r="B53" s="11" t="s">
        <v>6</v>
      </c>
      <c r="C53" s="3">
        <v>0</v>
      </c>
      <c r="D53" s="3">
        <v>0</v>
      </c>
      <c r="E53" s="3">
        <v>0</v>
      </c>
      <c r="F53" s="3">
        <v>0</v>
      </c>
      <c r="G53" s="3">
        <v>0</v>
      </c>
      <c r="H53" s="3">
        <v>0</v>
      </c>
      <c r="I53" s="3">
        <v>0</v>
      </c>
      <c r="J53" s="3">
        <v>0</v>
      </c>
      <c r="K53" s="449">
        <v>0</v>
      </c>
      <c r="L53" s="101">
        <v>0</v>
      </c>
      <c r="M53" s="343">
        <f>P57*AF53</f>
        <v>0</v>
      </c>
      <c r="N53" s="343">
        <f>Q57*AG53</f>
        <v>0</v>
      </c>
      <c r="O53" s="79">
        <f t="shared" si="9"/>
        <v>0</v>
      </c>
      <c r="R53" s="197"/>
      <c r="S53" s="197"/>
      <c r="T53" s="705"/>
      <c r="U53" s="11" t="s">
        <v>6</v>
      </c>
      <c r="V53" s="542"/>
      <c r="W53" s="542"/>
      <c r="X53" s="542"/>
      <c r="Y53" s="542"/>
      <c r="Z53" s="542"/>
      <c r="AA53" s="542"/>
      <c r="AB53" s="542"/>
      <c r="AC53" s="542"/>
      <c r="AD53" s="542"/>
      <c r="AE53" s="542"/>
      <c r="AF53" s="542">
        <v>0</v>
      </c>
      <c r="AG53" s="542">
        <v>0</v>
      </c>
      <c r="AH53" s="543"/>
    </row>
    <row r="54" spans="1:36" x14ac:dyDescent="0.3">
      <c r="A54" s="688"/>
      <c r="B54" s="11" t="s">
        <v>7</v>
      </c>
      <c r="C54" s="3">
        <v>0</v>
      </c>
      <c r="D54" s="3">
        <v>0</v>
      </c>
      <c r="E54" s="3">
        <v>0</v>
      </c>
      <c r="F54" s="3">
        <v>0</v>
      </c>
      <c r="G54" s="3">
        <v>0</v>
      </c>
      <c r="H54" s="3">
        <v>0</v>
      </c>
      <c r="I54" s="3">
        <v>0</v>
      </c>
      <c r="J54" s="3">
        <v>0</v>
      </c>
      <c r="K54" s="449">
        <v>0</v>
      </c>
      <c r="L54" s="101">
        <v>0</v>
      </c>
      <c r="M54" s="343">
        <f>P57*AF54</f>
        <v>0</v>
      </c>
      <c r="N54" s="343">
        <f>Q57*AG54</f>
        <v>0</v>
      </c>
      <c r="O54" s="79">
        <f t="shared" si="9"/>
        <v>0</v>
      </c>
      <c r="R54" s="197"/>
      <c r="S54" s="197"/>
      <c r="T54" s="705"/>
      <c r="U54" s="11" t="s">
        <v>7</v>
      </c>
      <c r="V54" s="542"/>
      <c r="W54" s="542"/>
      <c r="X54" s="542"/>
      <c r="Y54" s="542"/>
      <c r="Z54" s="542"/>
      <c r="AA54" s="542"/>
      <c r="AB54" s="542"/>
      <c r="AC54" s="542"/>
      <c r="AD54" s="542"/>
      <c r="AE54" s="542"/>
      <c r="AF54" s="542">
        <v>0</v>
      </c>
      <c r="AG54" s="542">
        <v>0</v>
      </c>
      <c r="AH54" s="543"/>
    </row>
    <row r="55" spans="1:36" x14ac:dyDescent="0.3">
      <c r="A55" s="688"/>
      <c r="B55" s="11" t="s">
        <v>8</v>
      </c>
      <c r="C55" s="3">
        <v>0</v>
      </c>
      <c r="D55" s="3">
        <v>0</v>
      </c>
      <c r="E55" s="3">
        <v>0</v>
      </c>
      <c r="F55" s="3">
        <v>0</v>
      </c>
      <c r="G55" s="3">
        <v>0</v>
      </c>
      <c r="H55" s="3">
        <v>0</v>
      </c>
      <c r="I55" s="3">
        <v>0</v>
      </c>
      <c r="J55" s="3">
        <v>0</v>
      </c>
      <c r="K55" s="449">
        <v>0</v>
      </c>
      <c r="L55" s="101">
        <v>0</v>
      </c>
      <c r="M55" s="343">
        <f>P57*AF55</f>
        <v>0</v>
      </c>
      <c r="N55" s="343">
        <f>Q57*AG55</f>
        <v>0</v>
      </c>
      <c r="O55" s="79">
        <f t="shared" si="9"/>
        <v>0</v>
      </c>
      <c r="R55" s="197"/>
      <c r="S55" s="197"/>
      <c r="T55" s="705"/>
      <c r="U55" s="11" t="s">
        <v>8</v>
      </c>
      <c r="V55" s="542"/>
      <c r="W55" s="542"/>
      <c r="X55" s="542"/>
      <c r="Y55" s="542"/>
      <c r="Z55" s="542"/>
      <c r="AA55" s="542"/>
      <c r="AB55" s="542"/>
      <c r="AC55" s="542"/>
      <c r="AD55" s="542"/>
      <c r="AE55" s="542"/>
      <c r="AF55" s="542">
        <v>0</v>
      </c>
      <c r="AG55" s="542">
        <v>0</v>
      </c>
      <c r="AH55" s="543"/>
    </row>
    <row r="56" spans="1:36" ht="15" thickBot="1" x14ac:dyDescent="0.35">
      <c r="A56" s="689"/>
      <c r="B56" s="208" t="s">
        <v>42</v>
      </c>
      <c r="C56" s="3">
        <v>0</v>
      </c>
      <c r="D56" s="3">
        <v>0</v>
      </c>
      <c r="E56" s="3">
        <v>0</v>
      </c>
      <c r="F56" s="3">
        <v>0</v>
      </c>
      <c r="G56" s="3">
        <v>0</v>
      </c>
      <c r="H56" s="3">
        <v>0</v>
      </c>
      <c r="I56" s="3">
        <v>0</v>
      </c>
      <c r="J56" s="3">
        <v>0</v>
      </c>
      <c r="K56" s="449">
        <v>0</v>
      </c>
      <c r="L56" s="101">
        <v>0</v>
      </c>
      <c r="M56" s="343">
        <f>P57*AF56</f>
        <v>0</v>
      </c>
      <c r="N56" s="343">
        <f>Q57*AG56</f>
        <v>0</v>
      </c>
      <c r="O56" s="79">
        <f t="shared" si="9"/>
        <v>0</v>
      </c>
      <c r="R56" s="197"/>
      <c r="S56" s="197"/>
      <c r="T56" s="706"/>
      <c r="U56" s="554" t="s">
        <v>42</v>
      </c>
      <c r="V56" s="545"/>
      <c r="W56" s="545"/>
      <c r="X56" s="545"/>
      <c r="Y56" s="545"/>
      <c r="Z56" s="545"/>
      <c r="AA56" s="545"/>
      <c r="AB56" s="546"/>
      <c r="AC56" s="546"/>
      <c r="AD56" s="546"/>
      <c r="AE56" s="546"/>
      <c r="AF56" s="546">
        <v>0</v>
      </c>
      <c r="AG56" s="546">
        <v>0</v>
      </c>
      <c r="AH56" s="547"/>
    </row>
    <row r="57" spans="1:36" ht="21.6" thickBot="1" x14ac:dyDescent="0.45">
      <c r="A57" s="81"/>
      <c r="B57" s="209" t="s">
        <v>43</v>
      </c>
      <c r="C57" s="210">
        <f t="shared" ref="C57:N57" si="10">SUM(C46:C56)</f>
        <v>0</v>
      </c>
      <c r="D57" s="210">
        <f t="shared" si="10"/>
        <v>0</v>
      </c>
      <c r="E57" s="210">
        <f t="shared" si="10"/>
        <v>418178.41</v>
      </c>
      <c r="F57" s="210">
        <f t="shared" si="10"/>
        <v>0</v>
      </c>
      <c r="G57" s="210">
        <f t="shared" si="10"/>
        <v>0</v>
      </c>
      <c r="H57" s="210">
        <f t="shared" si="10"/>
        <v>151880.04</v>
      </c>
      <c r="I57" s="210">
        <f t="shared" si="10"/>
        <v>285054.64</v>
      </c>
      <c r="J57" s="210">
        <f t="shared" si="10"/>
        <v>0</v>
      </c>
      <c r="K57" s="450">
        <f t="shared" si="10"/>
        <v>0</v>
      </c>
      <c r="L57" s="606">
        <f t="shared" si="10"/>
        <v>641118.78999999992</v>
      </c>
      <c r="M57" s="465">
        <f t="shared" si="10"/>
        <v>0</v>
      </c>
      <c r="N57" s="465">
        <f t="shared" si="10"/>
        <v>0</v>
      </c>
      <c r="O57" s="82">
        <f t="shared" si="9"/>
        <v>1496231.88</v>
      </c>
      <c r="P57" s="2">
        <f>'FORECAST OVERVIEW'!M8</f>
        <v>0</v>
      </c>
      <c r="Q57" s="2">
        <f>'FORECAST OVERVIEW'!N8</f>
        <v>0</v>
      </c>
      <c r="T57" s="81"/>
      <c r="U57" s="555" t="s">
        <v>43</v>
      </c>
      <c r="V57" s="549"/>
      <c r="W57" s="549"/>
      <c r="X57" s="549"/>
      <c r="Y57" s="549"/>
      <c r="Z57" s="549"/>
      <c r="AA57" s="549"/>
      <c r="AB57" s="550"/>
      <c r="AC57" s="550"/>
      <c r="AD57" s="550"/>
      <c r="AE57" s="550"/>
      <c r="AF57" s="550">
        <f>SUM(AF46:AF56)</f>
        <v>1</v>
      </c>
      <c r="AG57" s="550">
        <f>SUM(AG46:AG56)</f>
        <v>1</v>
      </c>
      <c r="AH57" s="551"/>
    </row>
    <row r="58" spans="1:36" ht="21.6" thickBot="1" x14ac:dyDescent="0.45">
      <c r="A58" s="81"/>
      <c r="B58" s="435"/>
      <c r="E58" s="314">
        <v>11818381.639999999</v>
      </c>
      <c r="F58" s="214" t="s">
        <v>285</v>
      </c>
      <c r="K58" s="451"/>
      <c r="L58" s="609"/>
      <c r="M58" s="466"/>
      <c r="N58" s="466"/>
      <c r="O58" s="314">
        <f>E58+SUM(F57:N57)</f>
        <v>12896435.109999999</v>
      </c>
      <c r="T58" s="81"/>
      <c r="Y58" s="80">
        <v>0</v>
      </c>
      <c r="AH58" s="552"/>
      <c r="AI58" s="553">
        <f>SUM(V57:AG57)</f>
        <v>2</v>
      </c>
      <c r="AJ58" s="553">
        <f>SUM(AH46:AH56)</f>
        <v>0</v>
      </c>
    </row>
    <row r="59" spans="1:36" ht="21.6" thickBot="1" x14ac:dyDescent="0.45">
      <c r="A59" s="81"/>
      <c r="B59" s="205" t="s">
        <v>36</v>
      </c>
      <c r="C59" s="206">
        <f>C$3</f>
        <v>44197</v>
      </c>
      <c r="D59" s="206">
        <f t="shared" ref="D59:N59" si="11">D$3</f>
        <v>44228</v>
      </c>
      <c r="E59" s="206">
        <f t="shared" si="11"/>
        <v>44256</v>
      </c>
      <c r="F59" s="206">
        <f t="shared" si="11"/>
        <v>44287</v>
      </c>
      <c r="G59" s="206">
        <f t="shared" si="11"/>
        <v>44317</v>
      </c>
      <c r="H59" s="206">
        <f t="shared" si="11"/>
        <v>44348</v>
      </c>
      <c r="I59" s="206">
        <f t="shared" si="11"/>
        <v>44378</v>
      </c>
      <c r="J59" s="206">
        <f t="shared" si="11"/>
        <v>44409</v>
      </c>
      <c r="K59" s="447">
        <f t="shared" si="11"/>
        <v>44440</v>
      </c>
      <c r="L59" s="605">
        <f t="shared" si="11"/>
        <v>44470</v>
      </c>
      <c r="M59" s="464">
        <f t="shared" si="11"/>
        <v>44501</v>
      </c>
      <c r="N59" s="464" t="str">
        <f t="shared" si="11"/>
        <v>Dec-21 +</v>
      </c>
      <c r="O59" s="207" t="s">
        <v>34</v>
      </c>
      <c r="R59" s="41"/>
      <c r="S59" s="41"/>
      <c r="T59" s="81"/>
      <c r="U59" s="340" t="s">
        <v>36</v>
      </c>
      <c r="V59" s="341" t="s">
        <v>210</v>
      </c>
      <c r="W59" s="341" t="s">
        <v>211</v>
      </c>
      <c r="X59" s="341" t="s">
        <v>212</v>
      </c>
      <c r="Y59" s="80" t="s">
        <v>213</v>
      </c>
      <c r="Z59" s="341" t="s">
        <v>44</v>
      </c>
      <c r="AA59" s="341" t="s">
        <v>214</v>
      </c>
      <c r="AB59" s="341" t="s">
        <v>215</v>
      </c>
      <c r="AC59" s="341" t="s">
        <v>216</v>
      </c>
      <c r="AD59" s="341" t="s">
        <v>217</v>
      </c>
      <c r="AE59" s="341" t="s">
        <v>218</v>
      </c>
      <c r="AF59" s="341" t="s">
        <v>219</v>
      </c>
      <c r="AG59" s="341" t="s">
        <v>220</v>
      </c>
      <c r="AH59" s="537" t="s">
        <v>34</v>
      </c>
    </row>
    <row r="60" spans="1:36" x14ac:dyDescent="0.3">
      <c r="A60" s="687" t="s">
        <v>49</v>
      </c>
      <c r="B60" s="11" t="s">
        <v>0</v>
      </c>
      <c r="C60" s="3">
        <v>0</v>
      </c>
      <c r="D60" s="3">
        <v>0</v>
      </c>
      <c r="E60" s="3">
        <v>0</v>
      </c>
      <c r="F60" s="3">
        <v>0</v>
      </c>
      <c r="G60" s="3">
        <v>0</v>
      </c>
      <c r="H60" s="3">
        <v>0</v>
      </c>
      <c r="I60" s="3">
        <v>0</v>
      </c>
      <c r="J60" s="3">
        <v>0</v>
      </c>
      <c r="K60" s="449">
        <v>0</v>
      </c>
      <c r="L60" s="101">
        <v>0</v>
      </c>
      <c r="M60" s="409">
        <f>P71*AF60</f>
        <v>0</v>
      </c>
      <c r="N60" s="409">
        <f>Q71*AG60</f>
        <v>0</v>
      </c>
      <c r="O60" s="79">
        <f t="shared" ref="O60:O71" si="12">SUM(C60:N60)</f>
        <v>0</v>
      </c>
      <c r="P60" s="581"/>
      <c r="R60" s="197"/>
      <c r="S60" s="197"/>
      <c r="T60" s="704" t="s">
        <v>49</v>
      </c>
      <c r="U60" s="539" t="s">
        <v>0</v>
      </c>
      <c r="V60" s="540"/>
      <c r="W60" s="540"/>
      <c r="X60" s="540"/>
      <c r="Y60" s="540"/>
      <c r="Z60" s="540"/>
      <c r="AA60" s="540"/>
      <c r="AB60" s="540"/>
      <c r="AC60" s="540"/>
      <c r="AD60" s="540"/>
      <c r="AE60" s="540"/>
      <c r="AF60" s="540">
        <v>0</v>
      </c>
      <c r="AG60" s="540">
        <v>0</v>
      </c>
      <c r="AH60" s="541"/>
    </row>
    <row r="61" spans="1:36" x14ac:dyDescent="0.3">
      <c r="A61" s="688"/>
      <c r="B61" s="12" t="s">
        <v>1</v>
      </c>
      <c r="C61" s="3">
        <v>2587694.04</v>
      </c>
      <c r="D61" s="3">
        <v>1438267.91</v>
      </c>
      <c r="E61" s="3">
        <v>1957342.56</v>
      </c>
      <c r="F61" s="3">
        <v>1553691.3</v>
      </c>
      <c r="G61" s="3">
        <v>2090419.42</v>
      </c>
      <c r="H61" s="3">
        <v>5193626.28</v>
      </c>
      <c r="I61" s="3">
        <v>4169318.56</v>
      </c>
      <c r="J61" s="3">
        <v>3618959.31</v>
      </c>
      <c r="K61" s="449">
        <v>3265844.7899999735</v>
      </c>
      <c r="L61" s="101">
        <v>2731906.4900000007</v>
      </c>
      <c r="M61" s="409">
        <f>P71*AF61</f>
        <v>1194641.8483278686</v>
      </c>
      <c r="N61" s="409">
        <f>Q71*AG61</f>
        <v>1764397.4082119267</v>
      </c>
      <c r="O61" s="79">
        <f t="shared" si="12"/>
        <v>31566109.91653977</v>
      </c>
      <c r="R61" s="197"/>
      <c r="S61" s="197"/>
      <c r="T61" s="705"/>
      <c r="U61" s="12" t="s">
        <v>1</v>
      </c>
      <c r="V61" s="542"/>
      <c r="W61" s="542"/>
      <c r="X61" s="542"/>
      <c r="Y61" s="542"/>
      <c r="Z61" s="542"/>
      <c r="AA61" s="542"/>
      <c r="AB61" s="542"/>
      <c r="AC61" s="542"/>
      <c r="AD61" s="542"/>
      <c r="AE61" s="542"/>
      <c r="AF61" s="542">
        <v>0.48745353739318625</v>
      </c>
      <c r="AG61" s="542">
        <v>0.50099835176636309</v>
      </c>
      <c r="AH61" s="543"/>
    </row>
    <row r="62" spans="1:36" x14ac:dyDescent="0.3">
      <c r="A62" s="688"/>
      <c r="B62" s="11" t="s">
        <v>2</v>
      </c>
      <c r="C62" s="3">
        <v>0</v>
      </c>
      <c r="D62" s="3">
        <v>0</v>
      </c>
      <c r="E62" s="3">
        <v>0</v>
      </c>
      <c r="F62" s="3">
        <v>0</v>
      </c>
      <c r="G62" s="3">
        <v>0</v>
      </c>
      <c r="H62" s="3">
        <v>0</v>
      </c>
      <c r="I62" s="3">
        <v>0</v>
      </c>
      <c r="J62" s="3">
        <v>0</v>
      </c>
      <c r="K62" s="449">
        <v>0</v>
      </c>
      <c r="L62" s="101">
        <v>0</v>
      </c>
      <c r="M62" s="409">
        <f>P71*AF62</f>
        <v>0</v>
      </c>
      <c r="N62" s="409">
        <f>Q71*AG62</f>
        <v>0</v>
      </c>
      <c r="O62" s="79">
        <f t="shared" si="12"/>
        <v>0</v>
      </c>
      <c r="R62" s="197"/>
      <c r="S62" s="197"/>
      <c r="T62" s="705"/>
      <c r="U62" s="11" t="s">
        <v>2</v>
      </c>
      <c r="V62" s="542"/>
      <c r="W62" s="542"/>
      <c r="X62" s="542"/>
      <c r="Y62" s="542"/>
      <c r="Z62" s="542"/>
      <c r="AA62" s="542"/>
      <c r="AB62" s="542"/>
      <c r="AC62" s="542"/>
      <c r="AD62" s="542"/>
      <c r="AE62" s="542"/>
      <c r="AF62" s="542">
        <v>0</v>
      </c>
      <c r="AG62" s="542">
        <v>0</v>
      </c>
      <c r="AH62" s="543"/>
    </row>
    <row r="63" spans="1:36" x14ac:dyDescent="0.3">
      <c r="A63" s="688"/>
      <c r="B63" s="11" t="s">
        <v>9</v>
      </c>
      <c r="C63" s="3">
        <v>1163392.07</v>
      </c>
      <c r="D63" s="3">
        <v>673396.19</v>
      </c>
      <c r="E63" s="3">
        <v>908036.98</v>
      </c>
      <c r="F63" s="3">
        <v>340364.86</v>
      </c>
      <c r="G63" s="3">
        <v>800521.59</v>
      </c>
      <c r="H63" s="3">
        <v>1998152.09</v>
      </c>
      <c r="I63" s="3">
        <v>1709859.35</v>
      </c>
      <c r="J63" s="3">
        <v>1346086.37</v>
      </c>
      <c r="K63" s="449">
        <v>1070225.2399999993</v>
      </c>
      <c r="L63" s="101">
        <v>976972.99999999953</v>
      </c>
      <c r="M63" s="409">
        <f>P71*AF63</f>
        <v>826158.48384628515</v>
      </c>
      <c r="N63" s="409">
        <f>Q71*AG63</f>
        <v>1138634.0039453919</v>
      </c>
      <c r="O63" s="79">
        <f t="shared" si="12"/>
        <v>12951800.227791674</v>
      </c>
      <c r="R63" s="197"/>
      <c r="S63" s="197"/>
      <c r="T63" s="705"/>
      <c r="U63" s="11" t="s">
        <v>9</v>
      </c>
      <c r="V63" s="542"/>
      <c r="W63" s="542"/>
      <c r="X63" s="542"/>
      <c r="Y63" s="542"/>
      <c r="Z63" s="542"/>
      <c r="AA63" s="542"/>
      <c r="AB63" s="542"/>
      <c r="AC63" s="542"/>
      <c r="AD63" s="542"/>
      <c r="AE63" s="542"/>
      <c r="AF63" s="542">
        <v>0.33710009067733465</v>
      </c>
      <c r="AG63" s="542">
        <v>0.32331364611325536</v>
      </c>
      <c r="AH63" s="543"/>
    </row>
    <row r="64" spans="1:36" x14ac:dyDescent="0.3">
      <c r="A64" s="688"/>
      <c r="B64" s="12" t="s">
        <v>3</v>
      </c>
      <c r="C64" s="3">
        <v>0</v>
      </c>
      <c r="D64" s="3">
        <v>0</v>
      </c>
      <c r="E64" s="3">
        <v>0</v>
      </c>
      <c r="F64" s="3">
        <v>0</v>
      </c>
      <c r="G64" s="3">
        <v>0</v>
      </c>
      <c r="H64" s="3">
        <v>0</v>
      </c>
      <c r="I64" s="3">
        <v>0</v>
      </c>
      <c r="J64" s="3">
        <v>0</v>
      </c>
      <c r="K64" s="449">
        <v>0</v>
      </c>
      <c r="L64" s="101">
        <v>0</v>
      </c>
      <c r="M64" s="409">
        <f>P71*AF64</f>
        <v>429980.62782584579</v>
      </c>
      <c r="N64" s="409">
        <f>Q71*AG64</f>
        <v>618731.48784268089</v>
      </c>
      <c r="O64" s="79">
        <f t="shared" si="12"/>
        <v>1048712.1156685266</v>
      </c>
      <c r="R64" s="197"/>
      <c r="S64" s="197"/>
      <c r="T64" s="705"/>
      <c r="U64" s="12" t="s">
        <v>3</v>
      </c>
      <c r="V64" s="542"/>
      <c r="W64" s="542"/>
      <c r="X64" s="542"/>
      <c r="Y64" s="542"/>
      <c r="Z64" s="542"/>
      <c r="AA64" s="542"/>
      <c r="AB64" s="542"/>
      <c r="AC64" s="542"/>
      <c r="AD64" s="542"/>
      <c r="AE64" s="542"/>
      <c r="AF64" s="542">
        <v>0.17544637192947912</v>
      </c>
      <c r="AG64" s="542">
        <v>0.17568800212038152</v>
      </c>
      <c r="AH64" s="543"/>
    </row>
    <row r="65" spans="1:36" x14ac:dyDescent="0.3">
      <c r="A65" s="688"/>
      <c r="B65" s="11" t="s">
        <v>4</v>
      </c>
      <c r="C65" s="3">
        <v>0</v>
      </c>
      <c r="D65" s="3">
        <v>0</v>
      </c>
      <c r="E65" s="3">
        <v>0</v>
      </c>
      <c r="F65" s="3">
        <v>0</v>
      </c>
      <c r="G65" s="3">
        <v>0</v>
      </c>
      <c r="H65" s="3">
        <v>0</v>
      </c>
      <c r="I65" s="3">
        <v>0</v>
      </c>
      <c r="J65" s="3">
        <v>0</v>
      </c>
      <c r="K65" s="449">
        <v>0</v>
      </c>
      <c r="L65" s="101">
        <v>0</v>
      </c>
      <c r="M65" s="409">
        <f>P71*AF65</f>
        <v>0</v>
      </c>
      <c r="N65" s="409">
        <f>Q71*AG65</f>
        <v>0</v>
      </c>
      <c r="O65" s="79">
        <f t="shared" si="12"/>
        <v>0</v>
      </c>
      <c r="R65" s="197"/>
      <c r="S65" s="197"/>
      <c r="T65" s="705"/>
      <c r="U65" s="11" t="s">
        <v>4</v>
      </c>
      <c r="V65" s="542"/>
      <c r="W65" s="542"/>
      <c r="X65" s="542"/>
      <c r="Y65" s="542"/>
      <c r="Z65" s="542"/>
      <c r="AA65" s="542"/>
      <c r="AB65" s="542"/>
      <c r="AC65" s="542"/>
      <c r="AD65" s="542"/>
      <c r="AE65" s="542"/>
      <c r="AF65" s="542">
        <v>0</v>
      </c>
      <c r="AG65" s="542">
        <v>0</v>
      </c>
      <c r="AH65" s="543"/>
    </row>
    <row r="66" spans="1:36" x14ac:dyDescent="0.3">
      <c r="A66" s="688"/>
      <c r="B66" s="11" t="s">
        <v>5</v>
      </c>
      <c r="C66" s="3">
        <v>0</v>
      </c>
      <c r="D66" s="3">
        <v>0</v>
      </c>
      <c r="E66" s="3">
        <v>0</v>
      </c>
      <c r="F66" s="3">
        <v>0</v>
      </c>
      <c r="G66" s="3">
        <v>0</v>
      </c>
      <c r="H66" s="3">
        <v>0</v>
      </c>
      <c r="I66" s="3">
        <v>0</v>
      </c>
      <c r="J66" s="3">
        <v>0</v>
      </c>
      <c r="K66" s="449">
        <v>0</v>
      </c>
      <c r="L66" s="101">
        <v>0</v>
      </c>
      <c r="M66" s="409">
        <f>P71*AF66</f>
        <v>0</v>
      </c>
      <c r="N66" s="409">
        <f>Q71*AG66</f>
        <v>0</v>
      </c>
      <c r="O66" s="79">
        <f t="shared" si="12"/>
        <v>0</v>
      </c>
      <c r="R66" s="197"/>
      <c r="S66" s="197"/>
      <c r="T66" s="705"/>
      <c r="U66" s="11" t="s">
        <v>5</v>
      </c>
      <c r="V66" s="542"/>
      <c r="W66" s="542"/>
      <c r="X66" s="542"/>
      <c r="Y66" s="542"/>
      <c r="Z66" s="542"/>
      <c r="AA66" s="542"/>
      <c r="AB66" s="542"/>
      <c r="AC66" s="542"/>
      <c r="AD66" s="542"/>
      <c r="AE66" s="542"/>
      <c r="AF66" s="542">
        <v>0</v>
      </c>
      <c r="AG66" s="542">
        <v>0</v>
      </c>
      <c r="AH66" s="543"/>
    </row>
    <row r="67" spans="1:36" x14ac:dyDescent="0.3">
      <c r="A67" s="688"/>
      <c r="B67" s="11" t="s">
        <v>6</v>
      </c>
      <c r="C67" s="3">
        <v>0</v>
      </c>
      <c r="D67" s="3">
        <v>0</v>
      </c>
      <c r="E67" s="3">
        <v>0</v>
      </c>
      <c r="F67" s="3">
        <v>0</v>
      </c>
      <c r="G67" s="3">
        <v>0</v>
      </c>
      <c r="H67" s="3">
        <v>0</v>
      </c>
      <c r="I67" s="3">
        <v>0</v>
      </c>
      <c r="J67" s="3">
        <v>0</v>
      </c>
      <c r="K67" s="449">
        <v>0</v>
      </c>
      <c r="L67" s="101">
        <v>0</v>
      </c>
      <c r="M67" s="409">
        <f>P71*AF67</f>
        <v>0</v>
      </c>
      <c r="N67" s="409">
        <f>Q71*AG67</f>
        <v>0</v>
      </c>
      <c r="O67" s="79">
        <f t="shared" si="12"/>
        <v>0</v>
      </c>
      <c r="R67" s="197"/>
      <c r="S67" s="197"/>
      <c r="T67" s="705"/>
      <c r="U67" s="11" t="s">
        <v>6</v>
      </c>
      <c r="V67" s="542"/>
      <c r="W67" s="542"/>
      <c r="X67" s="542"/>
      <c r="Y67" s="542"/>
      <c r="Z67" s="542"/>
      <c r="AA67" s="542"/>
      <c r="AB67" s="542"/>
      <c r="AC67" s="542"/>
      <c r="AD67" s="542"/>
      <c r="AE67" s="542"/>
      <c r="AF67" s="542">
        <v>0</v>
      </c>
      <c r="AG67" s="542">
        <v>0</v>
      </c>
      <c r="AH67" s="543"/>
    </row>
    <row r="68" spans="1:36" x14ac:dyDescent="0.3">
      <c r="A68" s="688"/>
      <c r="B68" s="11" t="s">
        <v>7</v>
      </c>
      <c r="C68" s="3">
        <v>0</v>
      </c>
      <c r="D68" s="3">
        <v>0</v>
      </c>
      <c r="E68" s="3">
        <v>0</v>
      </c>
      <c r="F68" s="3">
        <v>0</v>
      </c>
      <c r="G68" s="3">
        <v>0</v>
      </c>
      <c r="H68" s="3">
        <v>0</v>
      </c>
      <c r="I68" s="3">
        <v>0</v>
      </c>
      <c r="J68" s="3">
        <v>0</v>
      </c>
      <c r="K68" s="449">
        <v>0</v>
      </c>
      <c r="L68" s="101">
        <v>0</v>
      </c>
      <c r="M68" s="409">
        <f>P71*AF68</f>
        <v>0</v>
      </c>
      <c r="N68" s="409">
        <f>Q71*AG68</f>
        <v>0</v>
      </c>
      <c r="O68" s="79">
        <f t="shared" si="12"/>
        <v>0</v>
      </c>
      <c r="R68" s="197"/>
      <c r="S68" s="197"/>
      <c r="T68" s="705"/>
      <c r="U68" s="11" t="s">
        <v>7</v>
      </c>
      <c r="V68" s="542"/>
      <c r="W68" s="542"/>
      <c r="X68" s="542"/>
      <c r="Y68" s="542"/>
      <c r="Z68" s="542"/>
      <c r="AA68" s="542"/>
      <c r="AB68" s="542"/>
      <c r="AC68" s="542"/>
      <c r="AD68" s="542"/>
      <c r="AE68" s="542"/>
      <c r="AF68" s="542">
        <v>0</v>
      </c>
      <c r="AG68" s="542">
        <v>0</v>
      </c>
      <c r="AH68" s="543"/>
    </row>
    <row r="69" spans="1:36" x14ac:dyDescent="0.3">
      <c r="A69" s="688"/>
      <c r="B69" s="11" t="s">
        <v>8</v>
      </c>
      <c r="C69" s="3">
        <v>0</v>
      </c>
      <c r="D69" s="3">
        <v>0</v>
      </c>
      <c r="E69" s="3">
        <v>0</v>
      </c>
      <c r="F69" s="3">
        <v>0</v>
      </c>
      <c r="G69" s="3">
        <v>0</v>
      </c>
      <c r="H69" s="3">
        <v>0</v>
      </c>
      <c r="I69" s="3">
        <v>0</v>
      </c>
      <c r="J69" s="3">
        <v>0</v>
      </c>
      <c r="K69" s="449">
        <v>0</v>
      </c>
      <c r="L69" s="101">
        <v>0</v>
      </c>
      <c r="M69" s="409">
        <f>P71*AF69</f>
        <v>0</v>
      </c>
      <c r="N69" s="409">
        <f>Q71*AG69</f>
        <v>0</v>
      </c>
      <c r="O69" s="79">
        <f t="shared" si="12"/>
        <v>0</v>
      </c>
      <c r="R69" s="197"/>
      <c r="S69" s="197"/>
      <c r="T69" s="705"/>
      <c r="U69" s="11" t="s">
        <v>8</v>
      </c>
      <c r="V69" s="542"/>
      <c r="W69" s="542"/>
      <c r="X69" s="542"/>
      <c r="Y69" s="542"/>
      <c r="Z69" s="542"/>
      <c r="AA69" s="542"/>
      <c r="AB69" s="542"/>
      <c r="AC69" s="542"/>
      <c r="AD69" s="542"/>
      <c r="AE69" s="542"/>
      <c r="AF69" s="542">
        <v>0</v>
      </c>
      <c r="AG69" s="542">
        <v>0</v>
      </c>
      <c r="AH69" s="543"/>
    </row>
    <row r="70" spans="1:36" ht="15" thickBot="1" x14ac:dyDescent="0.35">
      <c r="A70" s="689"/>
      <c r="B70" s="208" t="s">
        <v>42</v>
      </c>
      <c r="C70" s="3">
        <v>0</v>
      </c>
      <c r="D70" s="3">
        <v>0</v>
      </c>
      <c r="E70" s="3">
        <v>0</v>
      </c>
      <c r="F70" s="3">
        <v>0</v>
      </c>
      <c r="G70" s="3">
        <v>0</v>
      </c>
      <c r="H70" s="3">
        <v>0</v>
      </c>
      <c r="I70" s="3">
        <v>0</v>
      </c>
      <c r="J70" s="3">
        <v>0</v>
      </c>
      <c r="K70" s="449">
        <v>0</v>
      </c>
      <c r="L70" s="101">
        <v>0</v>
      </c>
      <c r="M70" s="409">
        <f>P71*AF70</f>
        <v>0</v>
      </c>
      <c r="N70" s="409">
        <f>Q71*AG70</f>
        <v>0</v>
      </c>
      <c r="O70" s="79">
        <f t="shared" si="12"/>
        <v>0</v>
      </c>
      <c r="R70" s="197"/>
      <c r="S70" s="197"/>
      <c r="T70" s="706"/>
      <c r="U70" s="554" t="s">
        <v>42</v>
      </c>
      <c r="V70" s="545"/>
      <c r="W70" s="545"/>
      <c r="X70" s="545"/>
      <c r="Y70" s="545"/>
      <c r="Z70" s="545"/>
      <c r="AA70" s="545"/>
      <c r="AB70" s="546"/>
      <c r="AC70" s="546"/>
      <c r="AD70" s="546"/>
      <c r="AE70" s="546"/>
      <c r="AF70" s="546">
        <v>0</v>
      </c>
      <c r="AG70" s="546">
        <v>0</v>
      </c>
      <c r="AH70" s="547"/>
    </row>
    <row r="71" spans="1:36" ht="21.6" thickBot="1" x14ac:dyDescent="0.45">
      <c r="A71" s="81"/>
      <c r="B71" s="209" t="s">
        <v>43</v>
      </c>
      <c r="C71" s="210">
        <f t="shared" ref="C71:N71" si="13">SUM(C60:C70)</f>
        <v>3751086.1100000003</v>
      </c>
      <c r="D71" s="210">
        <f t="shared" si="13"/>
        <v>2111664.0999999996</v>
      </c>
      <c r="E71" s="210">
        <f t="shared" si="13"/>
        <v>2865379.54</v>
      </c>
      <c r="F71" s="210">
        <f t="shared" si="13"/>
        <v>1894056.1600000001</v>
      </c>
      <c r="G71" s="210">
        <f t="shared" si="13"/>
        <v>2890941.01</v>
      </c>
      <c r="H71" s="210">
        <f t="shared" si="13"/>
        <v>7191778.3700000001</v>
      </c>
      <c r="I71" s="210">
        <f t="shared" si="13"/>
        <v>5879177.9100000001</v>
      </c>
      <c r="J71" s="210">
        <f t="shared" si="13"/>
        <v>4965045.68</v>
      </c>
      <c r="K71" s="450">
        <f t="shared" si="13"/>
        <v>4336070.0299999733</v>
      </c>
      <c r="L71" s="606">
        <f t="shared" si="13"/>
        <v>3708879.49</v>
      </c>
      <c r="M71" s="465">
        <f t="shared" si="13"/>
        <v>2450780.9599999995</v>
      </c>
      <c r="N71" s="465">
        <f t="shared" si="13"/>
        <v>3521762.8999999994</v>
      </c>
      <c r="O71" s="82">
        <f t="shared" si="12"/>
        <v>45566622.259999976</v>
      </c>
      <c r="P71" s="2">
        <f>'FORECAST OVERVIEW'!M9</f>
        <v>2450780.9599999995</v>
      </c>
      <c r="Q71" s="2">
        <f>'FORECAST OVERVIEW'!N9</f>
        <v>3521762.8999999994</v>
      </c>
      <c r="T71" s="81"/>
      <c r="U71" s="555" t="s">
        <v>43</v>
      </c>
      <c r="V71" s="549"/>
      <c r="W71" s="549"/>
      <c r="X71" s="549"/>
      <c r="Y71" s="549"/>
      <c r="Z71" s="549"/>
      <c r="AA71" s="549"/>
      <c r="AB71" s="550"/>
      <c r="AC71" s="550"/>
      <c r="AD71" s="550"/>
      <c r="AE71" s="550"/>
      <c r="AF71" s="550">
        <f>SUM(AF60:AF70)</f>
        <v>1</v>
      </c>
      <c r="AG71" s="550">
        <f>SUM(AG60:AG70)</f>
        <v>1</v>
      </c>
      <c r="AH71" s="551"/>
    </row>
    <row r="72" spans="1:36" ht="21.6" thickBot="1" x14ac:dyDescent="0.45">
      <c r="A72" s="81"/>
      <c r="F72" s="80">
        <v>0</v>
      </c>
      <c r="K72" s="451"/>
      <c r="L72" s="609"/>
      <c r="M72" s="466"/>
      <c r="N72" s="466"/>
      <c r="T72" s="81"/>
      <c r="Y72" s="80">
        <v>0</v>
      </c>
      <c r="AH72" s="552"/>
      <c r="AI72" s="553">
        <f>SUM(V71:AG71)</f>
        <v>2</v>
      </c>
      <c r="AJ72" s="553">
        <f>SUM(AH60:AH70)</f>
        <v>0</v>
      </c>
    </row>
    <row r="73" spans="1:36" ht="21.6" thickBot="1" x14ac:dyDescent="0.45">
      <c r="A73" s="81"/>
      <c r="B73" s="205" t="s">
        <v>36</v>
      </c>
      <c r="C73" s="206">
        <f>C$3</f>
        <v>44197</v>
      </c>
      <c r="D73" s="206">
        <f t="shared" ref="D73:N73" si="14">D$3</f>
        <v>44228</v>
      </c>
      <c r="E73" s="206">
        <f t="shared" si="14"/>
        <v>44256</v>
      </c>
      <c r="F73" s="206">
        <f t="shared" si="14"/>
        <v>44287</v>
      </c>
      <c r="G73" s="206">
        <f t="shared" si="14"/>
        <v>44317</v>
      </c>
      <c r="H73" s="206">
        <f t="shared" si="14"/>
        <v>44348</v>
      </c>
      <c r="I73" s="206">
        <f t="shared" si="14"/>
        <v>44378</v>
      </c>
      <c r="J73" s="206">
        <f t="shared" si="14"/>
        <v>44409</v>
      </c>
      <c r="K73" s="447">
        <f t="shared" si="14"/>
        <v>44440</v>
      </c>
      <c r="L73" s="605">
        <f t="shared" si="14"/>
        <v>44470</v>
      </c>
      <c r="M73" s="464">
        <f t="shared" si="14"/>
        <v>44501</v>
      </c>
      <c r="N73" s="464" t="str">
        <f t="shared" si="14"/>
        <v>Dec-21 +</v>
      </c>
      <c r="O73" s="207" t="s">
        <v>34</v>
      </c>
      <c r="R73" s="41"/>
      <c r="S73" s="41"/>
      <c r="T73" s="81"/>
      <c r="U73" s="340" t="s">
        <v>36</v>
      </c>
      <c r="V73" s="341" t="s">
        <v>210</v>
      </c>
      <c r="W73" s="341" t="s">
        <v>211</v>
      </c>
      <c r="X73" s="341" t="s">
        <v>212</v>
      </c>
      <c r="Y73" s="80" t="s">
        <v>213</v>
      </c>
      <c r="Z73" s="341" t="s">
        <v>44</v>
      </c>
      <c r="AA73" s="341" t="s">
        <v>214</v>
      </c>
      <c r="AB73" s="341" t="s">
        <v>215</v>
      </c>
      <c r="AC73" s="341" t="s">
        <v>216</v>
      </c>
      <c r="AD73" s="341" t="s">
        <v>217</v>
      </c>
      <c r="AE73" s="341" t="s">
        <v>218</v>
      </c>
      <c r="AF73" s="341" t="s">
        <v>219</v>
      </c>
      <c r="AG73" s="341" t="s">
        <v>220</v>
      </c>
      <c r="AH73" s="537" t="s">
        <v>34</v>
      </c>
    </row>
    <row r="74" spans="1:36" x14ac:dyDescent="0.3">
      <c r="A74" s="687" t="s">
        <v>48</v>
      </c>
      <c r="B74" s="11" t="s">
        <v>0</v>
      </c>
      <c r="C74" s="3">
        <v>0</v>
      </c>
      <c r="D74" s="3">
        <v>0</v>
      </c>
      <c r="E74" s="3">
        <v>0</v>
      </c>
      <c r="F74" s="3">
        <v>0</v>
      </c>
      <c r="G74" s="3">
        <v>0</v>
      </c>
      <c r="H74" s="3">
        <v>0</v>
      </c>
      <c r="I74" s="3">
        <v>0</v>
      </c>
      <c r="J74" s="3">
        <v>0</v>
      </c>
      <c r="K74" s="449">
        <v>0</v>
      </c>
      <c r="L74" s="101">
        <v>0</v>
      </c>
      <c r="M74" s="409">
        <f>P85*AF74</f>
        <v>0</v>
      </c>
      <c r="N74" s="409">
        <f>Q85*AG74</f>
        <v>0</v>
      </c>
      <c r="O74" s="79">
        <f t="shared" ref="O74:O85" si="15">SUM(C74:N74)</f>
        <v>0</v>
      </c>
      <c r="P74" s="581"/>
      <c r="R74" s="197"/>
      <c r="S74" s="197"/>
      <c r="T74" s="704" t="s">
        <v>48</v>
      </c>
      <c r="U74" s="556" t="s">
        <v>0</v>
      </c>
      <c r="V74" s="540"/>
      <c r="W74" s="540"/>
      <c r="X74" s="540"/>
      <c r="Y74" s="540"/>
      <c r="Z74" s="540"/>
      <c r="AA74" s="540"/>
      <c r="AB74" s="540"/>
      <c r="AC74" s="540"/>
      <c r="AD74" s="540"/>
      <c r="AE74" s="540"/>
      <c r="AF74" s="540">
        <v>0</v>
      </c>
      <c r="AG74" s="540">
        <v>0</v>
      </c>
      <c r="AH74" s="541"/>
    </row>
    <row r="75" spans="1:36" x14ac:dyDescent="0.3">
      <c r="A75" s="688"/>
      <c r="B75" s="12" t="s">
        <v>1</v>
      </c>
      <c r="C75" s="3">
        <v>0</v>
      </c>
      <c r="D75" s="3">
        <v>0</v>
      </c>
      <c r="E75" s="3">
        <v>0</v>
      </c>
      <c r="F75" s="3">
        <v>0</v>
      </c>
      <c r="G75" s="3">
        <v>0</v>
      </c>
      <c r="H75" s="3">
        <v>0</v>
      </c>
      <c r="I75" s="3">
        <v>0</v>
      </c>
      <c r="J75" s="3">
        <v>0</v>
      </c>
      <c r="K75" s="449">
        <v>0</v>
      </c>
      <c r="L75" s="101">
        <v>0</v>
      </c>
      <c r="M75" s="409">
        <f>P85*AF75</f>
        <v>0</v>
      </c>
      <c r="N75" s="409">
        <f>Q85*AG75</f>
        <v>0</v>
      </c>
      <c r="O75" s="79">
        <f t="shared" si="15"/>
        <v>0</v>
      </c>
      <c r="R75" s="197"/>
      <c r="S75" s="197"/>
      <c r="T75" s="705"/>
      <c r="U75" s="12" t="s">
        <v>1</v>
      </c>
      <c r="V75" s="542"/>
      <c r="W75" s="542"/>
      <c r="X75" s="542"/>
      <c r="Y75" s="542"/>
      <c r="Z75" s="542"/>
      <c r="AA75" s="542"/>
      <c r="AB75" s="542"/>
      <c r="AC75" s="542"/>
      <c r="AD75" s="542"/>
      <c r="AE75" s="542"/>
      <c r="AF75" s="542">
        <v>0</v>
      </c>
      <c r="AG75" s="542">
        <v>0</v>
      </c>
      <c r="AH75" s="543"/>
    </row>
    <row r="76" spans="1:36" x14ac:dyDescent="0.3">
      <c r="A76" s="688"/>
      <c r="B76" s="11" t="s">
        <v>2</v>
      </c>
      <c r="C76" s="3">
        <v>0</v>
      </c>
      <c r="D76" s="3">
        <v>0</v>
      </c>
      <c r="E76" s="3">
        <v>0</v>
      </c>
      <c r="F76" s="3">
        <v>0</v>
      </c>
      <c r="G76" s="3">
        <v>0</v>
      </c>
      <c r="H76" s="3">
        <v>0</v>
      </c>
      <c r="I76" s="3">
        <v>0</v>
      </c>
      <c r="J76" s="3">
        <v>0</v>
      </c>
      <c r="K76" s="449">
        <v>0</v>
      </c>
      <c r="L76" s="101">
        <v>0</v>
      </c>
      <c r="M76" s="409">
        <f>P85*AF76</f>
        <v>0</v>
      </c>
      <c r="N76" s="409">
        <f>Q85*AG76</f>
        <v>0</v>
      </c>
      <c r="O76" s="79">
        <f t="shared" si="15"/>
        <v>0</v>
      </c>
      <c r="R76" s="197"/>
      <c r="S76" s="197"/>
      <c r="T76" s="705"/>
      <c r="U76" s="11" t="s">
        <v>2</v>
      </c>
      <c r="V76" s="542"/>
      <c r="W76" s="542"/>
      <c r="X76" s="542"/>
      <c r="Y76" s="542"/>
      <c r="Z76" s="542"/>
      <c r="AA76" s="542"/>
      <c r="AB76" s="542"/>
      <c r="AC76" s="542"/>
      <c r="AD76" s="542"/>
      <c r="AE76" s="542"/>
      <c r="AF76" s="542">
        <v>0</v>
      </c>
      <c r="AG76" s="542">
        <v>0</v>
      </c>
      <c r="AH76" s="543"/>
    </row>
    <row r="77" spans="1:36" x14ac:dyDescent="0.3">
      <c r="A77" s="688"/>
      <c r="B77" s="11" t="s">
        <v>9</v>
      </c>
      <c r="C77" s="3">
        <v>0</v>
      </c>
      <c r="D77" s="3">
        <v>0</v>
      </c>
      <c r="E77" s="3">
        <v>0</v>
      </c>
      <c r="F77" s="3">
        <v>0</v>
      </c>
      <c r="G77" s="3">
        <v>0</v>
      </c>
      <c r="H77" s="3">
        <v>0</v>
      </c>
      <c r="I77" s="3">
        <v>0</v>
      </c>
      <c r="J77" s="3">
        <v>0</v>
      </c>
      <c r="K77" s="449">
        <v>0</v>
      </c>
      <c r="L77" s="101">
        <v>0</v>
      </c>
      <c r="M77" s="409">
        <f>P85*AF77</f>
        <v>0</v>
      </c>
      <c r="N77" s="409">
        <f>Q85*AG77</f>
        <v>0</v>
      </c>
      <c r="O77" s="79">
        <f t="shared" si="15"/>
        <v>0</v>
      </c>
      <c r="R77" s="197"/>
      <c r="S77" s="197"/>
      <c r="T77" s="705"/>
      <c r="U77" s="11" t="s">
        <v>9</v>
      </c>
      <c r="V77" s="542"/>
      <c r="W77" s="542"/>
      <c r="X77" s="542"/>
      <c r="Y77" s="542"/>
      <c r="Z77" s="542"/>
      <c r="AA77" s="542"/>
      <c r="AB77" s="542"/>
      <c r="AC77" s="542"/>
      <c r="AD77" s="542"/>
      <c r="AE77" s="542"/>
      <c r="AF77" s="542">
        <v>0</v>
      </c>
      <c r="AG77" s="542">
        <v>0</v>
      </c>
      <c r="AH77" s="543"/>
    </row>
    <row r="78" spans="1:36" x14ac:dyDescent="0.3">
      <c r="A78" s="688"/>
      <c r="B78" s="12" t="s">
        <v>3</v>
      </c>
      <c r="C78" s="3">
        <v>0</v>
      </c>
      <c r="D78" s="3">
        <v>0</v>
      </c>
      <c r="E78" s="3">
        <v>0</v>
      </c>
      <c r="F78" s="3">
        <v>0</v>
      </c>
      <c r="G78" s="3">
        <v>0</v>
      </c>
      <c r="H78" s="3">
        <v>0</v>
      </c>
      <c r="I78" s="3">
        <v>0</v>
      </c>
      <c r="J78" s="3">
        <v>0</v>
      </c>
      <c r="K78" s="449">
        <v>0</v>
      </c>
      <c r="L78" s="101">
        <v>0</v>
      </c>
      <c r="M78" s="409">
        <f>P85*AF78</f>
        <v>0</v>
      </c>
      <c r="N78" s="409">
        <f>Q85*AG78</f>
        <v>0</v>
      </c>
      <c r="O78" s="79">
        <f t="shared" si="15"/>
        <v>0</v>
      </c>
      <c r="R78" s="197"/>
      <c r="S78" s="197"/>
      <c r="T78" s="705"/>
      <c r="U78" s="12" t="s">
        <v>3</v>
      </c>
      <c r="V78" s="542"/>
      <c r="W78" s="542"/>
      <c r="X78" s="542"/>
      <c r="Y78" s="542"/>
      <c r="Z78" s="542"/>
      <c r="AA78" s="542"/>
      <c r="AB78" s="542"/>
      <c r="AC78" s="542"/>
      <c r="AD78" s="542"/>
      <c r="AE78" s="542"/>
      <c r="AF78" s="542">
        <v>0</v>
      </c>
      <c r="AG78" s="542">
        <v>0</v>
      </c>
      <c r="AH78" s="543"/>
    </row>
    <row r="79" spans="1:36" x14ac:dyDescent="0.3">
      <c r="A79" s="688"/>
      <c r="B79" s="11" t="s">
        <v>4</v>
      </c>
      <c r="C79" s="3">
        <v>107908.24</v>
      </c>
      <c r="D79" s="3">
        <v>9759733.5199999996</v>
      </c>
      <c r="E79" s="3">
        <v>6949268.8600000003</v>
      </c>
      <c r="F79" s="3">
        <v>6945975.1299999999</v>
      </c>
      <c r="G79" s="3">
        <v>5615680.0099999998</v>
      </c>
      <c r="H79" s="3">
        <v>5286849.1500000162</v>
      </c>
      <c r="I79" s="3">
        <v>3487114.65</v>
      </c>
      <c r="J79" s="3">
        <v>6369422.5899999999</v>
      </c>
      <c r="K79" s="449">
        <v>6978768.9199999999</v>
      </c>
      <c r="L79" s="101">
        <v>7760955.5300000003</v>
      </c>
      <c r="M79" s="409">
        <f>P85*AF79</f>
        <v>7998027.6179999989</v>
      </c>
      <c r="N79" s="409">
        <f>Q85*AG79</f>
        <v>34087254.414899997</v>
      </c>
      <c r="O79" s="79">
        <f t="shared" si="15"/>
        <v>101346958.6329</v>
      </c>
      <c r="R79" s="197"/>
      <c r="S79" s="197"/>
      <c r="T79" s="705"/>
      <c r="U79" s="11" t="s">
        <v>4</v>
      </c>
      <c r="V79" s="542"/>
      <c r="W79" s="542"/>
      <c r="X79" s="542"/>
      <c r="Y79" s="542"/>
      <c r="Z79" s="542"/>
      <c r="AA79" s="542"/>
      <c r="AB79" s="542"/>
      <c r="AC79" s="542"/>
      <c r="AD79" s="542"/>
      <c r="AE79" s="542"/>
      <c r="AF79" s="542">
        <v>1</v>
      </c>
      <c r="AG79" s="542">
        <v>1</v>
      </c>
      <c r="AH79" s="543"/>
    </row>
    <row r="80" spans="1:36" x14ac:dyDescent="0.3">
      <c r="A80" s="688"/>
      <c r="B80" s="11" t="s">
        <v>5</v>
      </c>
      <c r="C80" s="3">
        <v>0</v>
      </c>
      <c r="D80" s="3">
        <v>0</v>
      </c>
      <c r="E80" s="3">
        <v>0</v>
      </c>
      <c r="F80" s="3">
        <v>0</v>
      </c>
      <c r="G80" s="3">
        <v>0</v>
      </c>
      <c r="H80" s="3">
        <v>0</v>
      </c>
      <c r="I80" s="3">
        <v>0</v>
      </c>
      <c r="J80" s="3">
        <v>0</v>
      </c>
      <c r="K80" s="449">
        <v>0</v>
      </c>
      <c r="L80" s="101">
        <v>0</v>
      </c>
      <c r="M80" s="409">
        <f>P85*AF80</f>
        <v>0</v>
      </c>
      <c r="N80" s="409">
        <f>Q85*AG80</f>
        <v>0</v>
      </c>
      <c r="O80" s="79">
        <f t="shared" si="15"/>
        <v>0</v>
      </c>
      <c r="R80" s="197"/>
      <c r="S80" s="197"/>
      <c r="T80" s="705"/>
      <c r="U80" s="11" t="s">
        <v>5</v>
      </c>
      <c r="V80" s="542"/>
      <c r="W80" s="542"/>
      <c r="X80" s="542"/>
      <c r="Y80" s="542"/>
      <c r="Z80" s="542"/>
      <c r="AA80" s="542"/>
      <c r="AB80" s="542"/>
      <c r="AC80" s="542"/>
      <c r="AD80" s="542"/>
      <c r="AE80" s="542"/>
      <c r="AF80" s="542">
        <v>0</v>
      </c>
      <c r="AG80" s="542">
        <v>0</v>
      </c>
      <c r="AH80" s="543"/>
    </row>
    <row r="81" spans="1:36" x14ac:dyDescent="0.3">
      <c r="A81" s="688"/>
      <c r="B81" s="11" t="s">
        <v>6</v>
      </c>
      <c r="C81" s="3">
        <v>0</v>
      </c>
      <c r="D81" s="3">
        <v>0</v>
      </c>
      <c r="E81" s="3">
        <v>0</v>
      </c>
      <c r="F81" s="3">
        <v>0</v>
      </c>
      <c r="G81" s="3">
        <v>0</v>
      </c>
      <c r="H81" s="3">
        <v>0</v>
      </c>
      <c r="I81" s="3">
        <v>0</v>
      </c>
      <c r="J81" s="3">
        <v>0</v>
      </c>
      <c r="K81" s="449">
        <v>0</v>
      </c>
      <c r="L81" s="101">
        <v>0</v>
      </c>
      <c r="M81" s="409">
        <f>P85*AF81</f>
        <v>0</v>
      </c>
      <c r="N81" s="409">
        <f>Q85*AG81</f>
        <v>0</v>
      </c>
      <c r="O81" s="79">
        <f t="shared" si="15"/>
        <v>0</v>
      </c>
      <c r="R81" s="197"/>
      <c r="S81" s="197"/>
      <c r="T81" s="705"/>
      <c r="U81" s="11" t="s">
        <v>6</v>
      </c>
      <c r="V81" s="542"/>
      <c r="W81" s="542"/>
      <c r="X81" s="542"/>
      <c r="Y81" s="542"/>
      <c r="Z81" s="542"/>
      <c r="AA81" s="542"/>
      <c r="AB81" s="542"/>
      <c r="AC81" s="542"/>
      <c r="AD81" s="542"/>
      <c r="AE81" s="542"/>
      <c r="AF81" s="542">
        <v>0</v>
      </c>
      <c r="AG81" s="542">
        <v>0</v>
      </c>
      <c r="AH81" s="543"/>
    </row>
    <row r="82" spans="1:36" x14ac:dyDescent="0.3">
      <c r="A82" s="688"/>
      <c r="B82" s="11" t="s">
        <v>7</v>
      </c>
      <c r="C82" s="3">
        <v>0</v>
      </c>
      <c r="D82" s="3">
        <v>0</v>
      </c>
      <c r="E82" s="3">
        <v>0</v>
      </c>
      <c r="F82" s="3">
        <v>0</v>
      </c>
      <c r="G82" s="3">
        <v>0</v>
      </c>
      <c r="H82" s="3">
        <v>0</v>
      </c>
      <c r="I82" s="3">
        <v>0</v>
      </c>
      <c r="J82" s="3">
        <v>0</v>
      </c>
      <c r="K82" s="449">
        <v>0</v>
      </c>
      <c r="L82" s="101">
        <v>0</v>
      </c>
      <c r="M82" s="409">
        <f>P85*AF82</f>
        <v>0</v>
      </c>
      <c r="N82" s="409">
        <f>Q85*AG82</f>
        <v>0</v>
      </c>
      <c r="O82" s="79">
        <f t="shared" si="15"/>
        <v>0</v>
      </c>
      <c r="R82" s="197"/>
      <c r="S82" s="197"/>
      <c r="T82" s="705"/>
      <c r="U82" s="11" t="s">
        <v>7</v>
      </c>
      <c r="V82" s="542"/>
      <c r="W82" s="542"/>
      <c r="X82" s="542"/>
      <c r="Y82" s="542"/>
      <c r="Z82" s="542"/>
      <c r="AA82" s="542"/>
      <c r="AB82" s="542"/>
      <c r="AC82" s="542"/>
      <c r="AD82" s="542"/>
      <c r="AE82" s="542"/>
      <c r="AF82" s="542">
        <v>0</v>
      </c>
      <c r="AG82" s="542">
        <v>0</v>
      </c>
      <c r="AH82" s="543"/>
    </row>
    <row r="83" spans="1:36" x14ac:dyDescent="0.3">
      <c r="A83" s="688"/>
      <c r="B83" s="11" t="s">
        <v>8</v>
      </c>
      <c r="C83" s="3">
        <v>0</v>
      </c>
      <c r="D83" s="3">
        <v>0</v>
      </c>
      <c r="E83" s="3">
        <v>0</v>
      </c>
      <c r="F83" s="3">
        <v>0</v>
      </c>
      <c r="G83" s="3">
        <v>0</v>
      </c>
      <c r="H83" s="3">
        <v>0</v>
      </c>
      <c r="I83" s="3">
        <v>0</v>
      </c>
      <c r="J83" s="3">
        <v>0</v>
      </c>
      <c r="K83" s="449">
        <v>0</v>
      </c>
      <c r="L83" s="101">
        <v>0</v>
      </c>
      <c r="M83" s="409">
        <f>P85*AF83</f>
        <v>0</v>
      </c>
      <c r="N83" s="409">
        <f>Q85*AG83</f>
        <v>0</v>
      </c>
      <c r="O83" s="79">
        <f t="shared" si="15"/>
        <v>0</v>
      </c>
      <c r="R83" s="197"/>
      <c r="S83" s="197"/>
      <c r="T83" s="705"/>
      <c r="U83" s="11" t="s">
        <v>8</v>
      </c>
      <c r="V83" s="542"/>
      <c r="W83" s="542"/>
      <c r="X83" s="542"/>
      <c r="Y83" s="542"/>
      <c r="Z83" s="542"/>
      <c r="AA83" s="542"/>
      <c r="AB83" s="542"/>
      <c r="AC83" s="542"/>
      <c r="AD83" s="542"/>
      <c r="AE83" s="542"/>
      <c r="AF83" s="542">
        <v>0</v>
      </c>
      <c r="AG83" s="542">
        <v>0</v>
      </c>
      <c r="AH83" s="543"/>
    </row>
    <row r="84" spans="1:36" ht="15" thickBot="1" x14ac:dyDescent="0.35">
      <c r="A84" s="689"/>
      <c r="B84" s="208" t="s">
        <v>42</v>
      </c>
      <c r="C84" s="3">
        <v>0</v>
      </c>
      <c r="D84" s="3">
        <v>0</v>
      </c>
      <c r="E84" s="3">
        <v>0</v>
      </c>
      <c r="F84" s="3">
        <v>0</v>
      </c>
      <c r="G84" s="3">
        <v>0</v>
      </c>
      <c r="H84" s="3">
        <v>0</v>
      </c>
      <c r="I84" s="3">
        <v>0</v>
      </c>
      <c r="J84" s="3">
        <v>0</v>
      </c>
      <c r="K84" s="449">
        <v>0</v>
      </c>
      <c r="L84" s="101">
        <v>0</v>
      </c>
      <c r="M84" s="409">
        <f>P85*AF84</f>
        <v>0</v>
      </c>
      <c r="N84" s="409">
        <f>Q85*AG84</f>
        <v>0</v>
      </c>
      <c r="O84" s="79">
        <f t="shared" si="15"/>
        <v>0</v>
      </c>
      <c r="R84" s="197"/>
      <c r="S84" s="197"/>
      <c r="T84" s="706"/>
      <c r="U84" s="544" t="s">
        <v>42</v>
      </c>
      <c r="V84" s="545"/>
      <c r="W84" s="545"/>
      <c r="X84" s="545"/>
      <c r="Y84" s="545"/>
      <c r="Z84" s="545"/>
      <c r="AA84" s="545"/>
      <c r="AB84" s="546"/>
      <c r="AC84" s="546"/>
      <c r="AD84" s="546"/>
      <c r="AE84" s="546"/>
      <c r="AF84" s="546">
        <v>0</v>
      </c>
      <c r="AG84" s="546">
        <v>0</v>
      </c>
      <c r="AH84" s="547"/>
    </row>
    <row r="85" spans="1:36" ht="21.6" thickBot="1" x14ac:dyDescent="0.45">
      <c r="A85" s="81"/>
      <c r="B85" s="209" t="s">
        <v>43</v>
      </c>
      <c r="C85" s="210">
        <f t="shared" ref="C85:N85" si="16">SUM(C74:C84)</f>
        <v>107908.24</v>
      </c>
      <c r="D85" s="210">
        <f t="shared" si="16"/>
        <v>9759733.5199999996</v>
      </c>
      <c r="E85" s="210">
        <f t="shared" si="16"/>
        <v>6949268.8600000003</v>
      </c>
      <c r="F85" s="210">
        <f t="shared" si="16"/>
        <v>6945975.1299999999</v>
      </c>
      <c r="G85" s="210">
        <f t="shared" si="16"/>
        <v>5615680.0099999998</v>
      </c>
      <c r="H85" s="210">
        <f t="shared" si="16"/>
        <v>5286849.1500000162</v>
      </c>
      <c r="I85" s="210">
        <f t="shared" si="16"/>
        <v>3487114.65</v>
      </c>
      <c r="J85" s="210">
        <f t="shared" si="16"/>
        <v>6369422.5899999999</v>
      </c>
      <c r="K85" s="450">
        <f t="shared" si="16"/>
        <v>6978768.9199999999</v>
      </c>
      <c r="L85" s="606">
        <f t="shared" si="16"/>
        <v>7760955.5300000003</v>
      </c>
      <c r="M85" s="465">
        <f t="shared" si="16"/>
        <v>7998027.6179999989</v>
      </c>
      <c r="N85" s="465">
        <f t="shared" si="16"/>
        <v>34087254.414899997</v>
      </c>
      <c r="O85" s="82">
        <f t="shared" si="15"/>
        <v>101346958.6329</v>
      </c>
      <c r="P85" s="2">
        <f>'FORECAST OVERVIEW'!M10</f>
        <v>7998027.6179999989</v>
      </c>
      <c r="Q85" s="2">
        <f>'FORECAST OVERVIEW'!N10</f>
        <v>34087254.414899997</v>
      </c>
      <c r="T85" s="81"/>
      <c r="U85" s="548" t="s">
        <v>43</v>
      </c>
      <c r="V85" s="549"/>
      <c r="W85" s="549"/>
      <c r="X85" s="549"/>
      <c r="Y85" s="549"/>
      <c r="Z85" s="549"/>
      <c r="AA85" s="549"/>
      <c r="AB85" s="550"/>
      <c r="AC85" s="550"/>
      <c r="AD85" s="550"/>
      <c r="AE85" s="550"/>
      <c r="AF85" s="550">
        <f>SUM(AF74:AF84)</f>
        <v>1</v>
      </c>
      <c r="AG85" s="550">
        <f>SUM(AG74:AG84)</f>
        <v>1</v>
      </c>
      <c r="AH85" s="551"/>
    </row>
    <row r="86" spans="1:36" ht="21.6" thickBot="1" x14ac:dyDescent="0.45">
      <c r="A86" s="81"/>
      <c r="F86" s="80">
        <v>0</v>
      </c>
      <c r="K86" s="451"/>
      <c r="L86" s="609"/>
      <c r="M86" s="466"/>
      <c r="N86" s="466"/>
      <c r="T86" s="81"/>
      <c r="Y86" s="80">
        <v>0</v>
      </c>
      <c r="AH86" s="552"/>
      <c r="AI86" s="553">
        <f>SUM(V85:AG85)</f>
        <v>2</v>
      </c>
      <c r="AJ86" s="553">
        <f>SUM(AH74:AH84)</f>
        <v>0</v>
      </c>
    </row>
    <row r="87" spans="1:36" ht="21.6" thickBot="1" x14ac:dyDescent="0.45">
      <c r="A87" s="81"/>
      <c r="B87" s="205" t="s">
        <v>36</v>
      </c>
      <c r="C87" s="206">
        <f>C$3</f>
        <v>44197</v>
      </c>
      <c r="D87" s="206">
        <f t="shared" ref="D87:N87" si="17">D$3</f>
        <v>44228</v>
      </c>
      <c r="E87" s="206">
        <f t="shared" si="17"/>
        <v>44256</v>
      </c>
      <c r="F87" s="206">
        <f t="shared" si="17"/>
        <v>44287</v>
      </c>
      <c r="G87" s="206">
        <f t="shared" si="17"/>
        <v>44317</v>
      </c>
      <c r="H87" s="206">
        <f t="shared" si="17"/>
        <v>44348</v>
      </c>
      <c r="I87" s="206">
        <f t="shared" si="17"/>
        <v>44378</v>
      </c>
      <c r="J87" s="206">
        <f t="shared" si="17"/>
        <v>44409</v>
      </c>
      <c r="K87" s="447">
        <f t="shared" si="17"/>
        <v>44440</v>
      </c>
      <c r="L87" s="605">
        <f t="shared" si="17"/>
        <v>44470</v>
      </c>
      <c r="M87" s="464">
        <f t="shared" si="17"/>
        <v>44501</v>
      </c>
      <c r="N87" s="464" t="str">
        <f t="shared" si="17"/>
        <v>Dec-21 +</v>
      </c>
      <c r="O87" s="207" t="s">
        <v>34</v>
      </c>
      <c r="R87" s="41"/>
      <c r="S87" s="41"/>
      <c r="T87" s="81"/>
      <c r="U87" s="340" t="s">
        <v>36</v>
      </c>
      <c r="V87" s="341" t="s">
        <v>210</v>
      </c>
      <c r="W87" s="341" t="s">
        <v>211</v>
      </c>
      <c r="X87" s="341" t="s">
        <v>212</v>
      </c>
      <c r="Y87" s="80" t="s">
        <v>213</v>
      </c>
      <c r="Z87" s="341" t="s">
        <v>44</v>
      </c>
      <c r="AA87" s="341" t="s">
        <v>214</v>
      </c>
      <c r="AB87" s="341" t="s">
        <v>215</v>
      </c>
      <c r="AC87" s="341" t="s">
        <v>216</v>
      </c>
      <c r="AD87" s="341" t="s">
        <v>217</v>
      </c>
      <c r="AE87" s="341" t="s">
        <v>218</v>
      </c>
      <c r="AF87" s="341" t="s">
        <v>219</v>
      </c>
      <c r="AG87" s="341" t="s">
        <v>220</v>
      </c>
      <c r="AH87" s="537" t="s">
        <v>34</v>
      </c>
    </row>
    <row r="88" spans="1:36" x14ac:dyDescent="0.3">
      <c r="A88" s="690" t="s">
        <v>47</v>
      </c>
      <c r="B88" s="11" t="s">
        <v>0</v>
      </c>
      <c r="C88" s="3">
        <v>0</v>
      </c>
      <c r="D88" s="3">
        <v>0</v>
      </c>
      <c r="E88" s="3">
        <v>12632.94</v>
      </c>
      <c r="F88" s="3">
        <v>0</v>
      </c>
      <c r="G88" s="3">
        <v>0</v>
      </c>
      <c r="H88" s="3">
        <v>22312.349999999984</v>
      </c>
      <c r="I88" s="3">
        <v>0</v>
      </c>
      <c r="J88" s="3">
        <v>0</v>
      </c>
      <c r="K88" s="449">
        <v>0</v>
      </c>
      <c r="L88" s="101">
        <v>0</v>
      </c>
      <c r="M88" s="409">
        <f>P99*AF88</f>
        <v>0</v>
      </c>
      <c r="N88" s="409">
        <f>Q99*AG88</f>
        <v>0</v>
      </c>
      <c r="O88" s="79">
        <f t="shared" ref="O88:O99" si="18">SUM(C88:N88)</f>
        <v>34945.289999999986</v>
      </c>
      <c r="P88" s="581"/>
      <c r="R88" s="197"/>
      <c r="S88" s="197"/>
      <c r="T88" s="707" t="s">
        <v>47</v>
      </c>
      <c r="U88" s="556" t="s">
        <v>0</v>
      </c>
      <c r="V88" s="540"/>
      <c r="W88" s="540"/>
      <c r="X88" s="540"/>
      <c r="Y88" s="540"/>
      <c r="Z88" s="540"/>
      <c r="AA88" s="540"/>
      <c r="AB88" s="540"/>
      <c r="AC88" s="540"/>
      <c r="AD88" s="540"/>
      <c r="AE88" s="540"/>
      <c r="AF88" s="557">
        <v>0.44270028727509386</v>
      </c>
      <c r="AG88" s="540">
        <v>1.6563207083504948E-3</v>
      </c>
      <c r="AH88" s="541"/>
    </row>
    <row r="89" spans="1:36" x14ac:dyDescent="0.3">
      <c r="A89" s="691"/>
      <c r="B89" s="12" t="s">
        <v>1</v>
      </c>
      <c r="C89" s="3">
        <v>28003.5</v>
      </c>
      <c r="D89" s="3">
        <v>31179.7</v>
      </c>
      <c r="E89" s="3">
        <v>20365.349999999999</v>
      </c>
      <c r="F89" s="3">
        <v>0</v>
      </c>
      <c r="G89" s="3">
        <v>0</v>
      </c>
      <c r="H89" s="3">
        <v>59357.820000000225</v>
      </c>
      <c r="I89" s="3">
        <v>119454.69</v>
      </c>
      <c r="J89" s="3">
        <v>58646.889999999985</v>
      </c>
      <c r="K89" s="449">
        <v>2993.52</v>
      </c>
      <c r="L89" s="101">
        <v>50127.28</v>
      </c>
      <c r="M89" s="409">
        <f>P99*AF89</f>
        <v>0</v>
      </c>
      <c r="N89" s="409">
        <f>Q99*AG89</f>
        <v>0</v>
      </c>
      <c r="O89" s="79">
        <f t="shared" si="18"/>
        <v>370128.75000000023</v>
      </c>
      <c r="R89" s="197"/>
      <c r="S89" s="197"/>
      <c r="T89" s="708"/>
      <c r="U89" s="12" t="s">
        <v>1</v>
      </c>
      <c r="V89" s="542"/>
      <c r="W89" s="542"/>
      <c r="X89" s="542"/>
      <c r="Y89" s="542"/>
      <c r="Z89" s="542"/>
      <c r="AA89" s="542"/>
      <c r="AB89" s="542"/>
      <c r="AC89" s="542"/>
      <c r="AD89" s="542"/>
      <c r="AE89" s="542"/>
      <c r="AF89" s="558">
        <v>7.4574058796074136E-2</v>
      </c>
      <c r="AG89" s="542">
        <v>0.14307262338490234</v>
      </c>
      <c r="AH89" s="543"/>
    </row>
    <row r="90" spans="1:36" x14ac:dyDescent="0.3">
      <c r="A90" s="691"/>
      <c r="B90" s="11" t="s">
        <v>2</v>
      </c>
      <c r="C90" s="3">
        <v>0</v>
      </c>
      <c r="D90" s="3">
        <v>0</v>
      </c>
      <c r="E90" s="3">
        <v>0</v>
      </c>
      <c r="F90" s="3">
        <v>0</v>
      </c>
      <c r="G90" s="3">
        <v>0</v>
      </c>
      <c r="H90" s="3">
        <v>0</v>
      </c>
      <c r="I90" s="3">
        <v>0</v>
      </c>
      <c r="J90" s="3">
        <v>0</v>
      </c>
      <c r="K90" s="449">
        <v>0</v>
      </c>
      <c r="L90" s="101">
        <v>0</v>
      </c>
      <c r="M90" s="409">
        <f>P99*AF90</f>
        <v>0</v>
      </c>
      <c r="N90" s="409">
        <f>Q99*AG90</f>
        <v>0</v>
      </c>
      <c r="O90" s="79">
        <f t="shared" si="18"/>
        <v>0</v>
      </c>
      <c r="R90" s="197"/>
      <c r="S90" s="197"/>
      <c r="T90" s="708"/>
      <c r="U90" s="11" t="s">
        <v>2</v>
      </c>
      <c r="V90" s="542"/>
      <c r="W90" s="542"/>
      <c r="X90" s="542"/>
      <c r="Y90" s="542"/>
      <c r="Z90" s="542"/>
      <c r="AA90" s="542"/>
      <c r="AB90" s="542"/>
      <c r="AC90" s="542"/>
      <c r="AD90" s="542"/>
      <c r="AE90" s="542"/>
      <c r="AF90" s="558">
        <v>0</v>
      </c>
      <c r="AG90" s="542">
        <v>0</v>
      </c>
      <c r="AH90" s="543"/>
    </row>
    <row r="91" spans="1:36" x14ac:dyDescent="0.3">
      <c r="A91" s="691"/>
      <c r="B91" s="11" t="s">
        <v>9</v>
      </c>
      <c r="C91" s="3">
        <v>154165.50000000012</v>
      </c>
      <c r="D91" s="3">
        <v>253946.68</v>
      </c>
      <c r="E91" s="3">
        <v>141793.44</v>
      </c>
      <c r="F91" s="3">
        <v>0</v>
      </c>
      <c r="G91" s="3">
        <v>0</v>
      </c>
      <c r="H91" s="3">
        <v>421759.63000000024</v>
      </c>
      <c r="I91" s="3">
        <v>820909.03</v>
      </c>
      <c r="J91" s="3">
        <v>304.12</v>
      </c>
      <c r="K91" s="449">
        <v>143.6</v>
      </c>
      <c r="L91" s="101">
        <v>448265.25</v>
      </c>
      <c r="M91" s="409">
        <f>P99*AF91</f>
        <v>0</v>
      </c>
      <c r="N91" s="409">
        <f>Q99*AG91</f>
        <v>0</v>
      </c>
      <c r="O91" s="79">
        <f t="shared" si="18"/>
        <v>2241287.2500000005</v>
      </c>
      <c r="R91" s="197"/>
      <c r="S91" s="197"/>
      <c r="T91" s="708"/>
      <c r="U91" s="11" t="s">
        <v>9</v>
      </c>
      <c r="V91" s="542"/>
      <c r="W91" s="542"/>
      <c r="X91" s="542"/>
      <c r="Y91" s="542"/>
      <c r="Z91" s="542"/>
      <c r="AA91" s="542"/>
      <c r="AB91" s="542"/>
      <c r="AC91" s="542"/>
      <c r="AD91" s="542"/>
      <c r="AE91" s="542"/>
      <c r="AF91" s="558">
        <v>0.41614652837581106</v>
      </c>
      <c r="AG91" s="542">
        <v>0.70970137331515404</v>
      </c>
      <c r="AH91" s="543"/>
    </row>
    <row r="92" spans="1:36" x14ac:dyDescent="0.3">
      <c r="A92" s="691"/>
      <c r="B92" s="12" t="s">
        <v>3</v>
      </c>
      <c r="C92" s="3">
        <v>0</v>
      </c>
      <c r="D92" s="3">
        <v>0</v>
      </c>
      <c r="E92" s="3">
        <v>0</v>
      </c>
      <c r="F92" s="3">
        <v>0</v>
      </c>
      <c r="G92" s="3">
        <v>73255.87</v>
      </c>
      <c r="H92" s="3">
        <v>84972</v>
      </c>
      <c r="I92" s="3">
        <v>0</v>
      </c>
      <c r="J92" s="3">
        <v>0</v>
      </c>
      <c r="K92" s="449">
        <v>2328</v>
      </c>
      <c r="L92" s="101">
        <v>5238</v>
      </c>
      <c r="M92" s="409">
        <f>P99*AF92</f>
        <v>0</v>
      </c>
      <c r="N92" s="409">
        <f>Q99*AG92</f>
        <v>0</v>
      </c>
      <c r="O92" s="79">
        <f t="shared" si="18"/>
        <v>165793.87</v>
      </c>
      <c r="R92" s="197"/>
      <c r="S92" s="197"/>
      <c r="T92" s="708"/>
      <c r="U92" s="12" t="s">
        <v>3</v>
      </c>
      <c r="V92" s="542"/>
      <c r="W92" s="542"/>
      <c r="X92" s="542"/>
      <c r="Y92" s="542"/>
      <c r="Z92" s="542"/>
      <c r="AA92" s="542"/>
      <c r="AB92" s="542"/>
      <c r="AC92" s="542"/>
      <c r="AD92" s="542"/>
      <c r="AE92" s="542"/>
      <c r="AF92" s="558">
        <v>0</v>
      </c>
      <c r="AG92" s="542">
        <v>0</v>
      </c>
      <c r="AH92" s="543"/>
    </row>
    <row r="93" spans="1:36" x14ac:dyDescent="0.3">
      <c r="A93" s="691"/>
      <c r="B93" s="11" t="s">
        <v>4</v>
      </c>
      <c r="C93" s="3">
        <v>5615.1499999999969</v>
      </c>
      <c r="D93" s="3">
        <v>4251.92</v>
      </c>
      <c r="E93" s="3">
        <v>18842.78</v>
      </c>
      <c r="F93" s="3">
        <v>0</v>
      </c>
      <c r="G93" s="3">
        <v>3446.29</v>
      </c>
      <c r="H93" s="3">
        <v>0</v>
      </c>
      <c r="I93" s="3">
        <v>194885.96</v>
      </c>
      <c r="J93" s="3">
        <v>28043.740000000013</v>
      </c>
      <c r="K93" s="449">
        <v>42398.180000000291</v>
      </c>
      <c r="L93" s="101">
        <v>24689.73</v>
      </c>
      <c r="M93" s="409">
        <f>P99*AF93</f>
        <v>0</v>
      </c>
      <c r="N93" s="409">
        <f>Q99*AG93</f>
        <v>0</v>
      </c>
      <c r="O93" s="79">
        <f t="shared" si="18"/>
        <v>322173.75000000029</v>
      </c>
      <c r="R93" s="197"/>
      <c r="S93" s="197"/>
      <c r="T93" s="708"/>
      <c r="U93" s="11" t="s">
        <v>4</v>
      </c>
      <c r="V93" s="542"/>
      <c r="W93" s="542"/>
      <c r="X93" s="542"/>
      <c r="Y93" s="542"/>
      <c r="Z93" s="542"/>
      <c r="AA93" s="542"/>
      <c r="AB93" s="542"/>
      <c r="AC93" s="542"/>
      <c r="AD93" s="542"/>
      <c r="AE93" s="542"/>
      <c r="AF93" s="558">
        <v>0</v>
      </c>
      <c r="AG93" s="542">
        <v>2.5644618867902855E-2</v>
      </c>
      <c r="AH93" s="543"/>
    </row>
    <row r="94" spans="1:36" x14ac:dyDescent="0.3">
      <c r="A94" s="691"/>
      <c r="B94" s="11" t="s">
        <v>5</v>
      </c>
      <c r="C94" s="3">
        <v>0</v>
      </c>
      <c r="D94" s="3">
        <v>0</v>
      </c>
      <c r="E94" s="3">
        <v>0</v>
      </c>
      <c r="F94" s="3">
        <v>0</v>
      </c>
      <c r="G94" s="3">
        <v>0</v>
      </c>
      <c r="H94" s="3">
        <v>0</v>
      </c>
      <c r="I94" s="3">
        <v>0</v>
      </c>
      <c r="J94" s="3">
        <v>0</v>
      </c>
      <c r="K94" s="449">
        <v>0</v>
      </c>
      <c r="L94" s="101">
        <v>0</v>
      </c>
      <c r="M94" s="409">
        <f>P99*AF94</f>
        <v>0</v>
      </c>
      <c r="N94" s="409">
        <f>Q99*AG94</f>
        <v>0</v>
      </c>
      <c r="O94" s="79">
        <f t="shared" si="18"/>
        <v>0</v>
      </c>
      <c r="R94" s="197"/>
      <c r="S94" s="197"/>
      <c r="T94" s="708"/>
      <c r="U94" s="11" t="s">
        <v>5</v>
      </c>
      <c r="V94" s="542"/>
      <c r="W94" s="542"/>
      <c r="X94" s="542"/>
      <c r="Y94" s="542"/>
      <c r="Z94" s="542"/>
      <c r="AA94" s="542"/>
      <c r="AB94" s="542"/>
      <c r="AC94" s="542"/>
      <c r="AD94" s="542"/>
      <c r="AE94" s="542"/>
      <c r="AF94" s="558">
        <v>0</v>
      </c>
      <c r="AG94" s="542">
        <v>0</v>
      </c>
      <c r="AH94" s="543"/>
    </row>
    <row r="95" spans="1:36" x14ac:dyDescent="0.3">
      <c r="A95" s="691"/>
      <c r="B95" s="11" t="s">
        <v>6</v>
      </c>
      <c r="C95" s="3">
        <v>0</v>
      </c>
      <c r="D95" s="3">
        <v>0</v>
      </c>
      <c r="E95" s="3">
        <v>0</v>
      </c>
      <c r="F95" s="3">
        <v>0</v>
      </c>
      <c r="G95" s="3">
        <v>0</v>
      </c>
      <c r="H95" s="3">
        <v>0</v>
      </c>
      <c r="I95" s="3">
        <v>0</v>
      </c>
      <c r="J95" s="3">
        <v>0</v>
      </c>
      <c r="K95" s="449">
        <v>0</v>
      </c>
      <c r="L95" s="101">
        <v>0</v>
      </c>
      <c r="M95" s="409">
        <f>P99*AF95</f>
        <v>0</v>
      </c>
      <c r="N95" s="409">
        <f>Q99*AG95</f>
        <v>0</v>
      </c>
      <c r="O95" s="79">
        <f t="shared" si="18"/>
        <v>0</v>
      </c>
      <c r="R95" s="197"/>
      <c r="S95" s="197"/>
      <c r="T95" s="708"/>
      <c r="U95" s="11" t="s">
        <v>6</v>
      </c>
      <c r="V95" s="542"/>
      <c r="W95" s="542"/>
      <c r="X95" s="542"/>
      <c r="Y95" s="542"/>
      <c r="Z95" s="542"/>
      <c r="AA95" s="542"/>
      <c r="AB95" s="542"/>
      <c r="AC95" s="542"/>
      <c r="AD95" s="542"/>
      <c r="AE95" s="542"/>
      <c r="AF95" s="558">
        <v>0</v>
      </c>
      <c r="AG95" s="542">
        <v>0</v>
      </c>
      <c r="AH95" s="543"/>
    </row>
    <row r="96" spans="1:36" x14ac:dyDescent="0.3">
      <c r="A96" s="691"/>
      <c r="B96" s="11" t="s">
        <v>7</v>
      </c>
      <c r="C96" s="3">
        <v>0</v>
      </c>
      <c r="D96" s="3">
        <v>0</v>
      </c>
      <c r="E96" s="3">
        <v>0</v>
      </c>
      <c r="F96" s="3">
        <v>0</v>
      </c>
      <c r="G96" s="3">
        <v>0</v>
      </c>
      <c r="H96" s="3">
        <v>0</v>
      </c>
      <c r="I96" s="3">
        <v>0</v>
      </c>
      <c r="J96" s="3">
        <v>0</v>
      </c>
      <c r="K96" s="449">
        <v>0</v>
      </c>
      <c r="L96" s="101">
        <v>0</v>
      </c>
      <c r="M96" s="409">
        <f>P99*AF96</f>
        <v>0</v>
      </c>
      <c r="N96" s="409">
        <f>Q99*AG96</f>
        <v>0</v>
      </c>
      <c r="O96" s="79">
        <f t="shared" si="18"/>
        <v>0</v>
      </c>
      <c r="R96" s="197"/>
      <c r="S96" s="197"/>
      <c r="T96" s="708"/>
      <c r="U96" s="11" t="s">
        <v>7</v>
      </c>
      <c r="V96" s="542"/>
      <c r="W96" s="542"/>
      <c r="X96" s="542"/>
      <c r="Y96" s="542"/>
      <c r="Z96" s="542"/>
      <c r="AA96" s="542"/>
      <c r="AB96" s="542"/>
      <c r="AC96" s="542"/>
      <c r="AD96" s="542"/>
      <c r="AE96" s="542"/>
      <c r="AF96" s="558">
        <v>2.7754176006941935E-2</v>
      </c>
      <c r="AG96" s="542">
        <v>4.0929586992462144E-2</v>
      </c>
      <c r="AH96" s="543"/>
    </row>
    <row r="97" spans="1:36" x14ac:dyDescent="0.3">
      <c r="A97" s="691"/>
      <c r="B97" s="11" t="s">
        <v>8</v>
      </c>
      <c r="C97" s="3">
        <v>0</v>
      </c>
      <c r="D97" s="3">
        <v>0</v>
      </c>
      <c r="E97" s="3">
        <v>2824.48</v>
      </c>
      <c r="F97" s="3">
        <v>0</v>
      </c>
      <c r="G97" s="3">
        <v>17009.89</v>
      </c>
      <c r="H97" s="3">
        <v>0</v>
      </c>
      <c r="I97" s="3">
        <v>357024.7</v>
      </c>
      <c r="J97" s="3">
        <v>0</v>
      </c>
      <c r="K97" s="449">
        <v>0</v>
      </c>
      <c r="L97" s="101">
        <v>0</v>
      </c>
      <c r="M97" s="409">
        <f>P99*AF97</f>
        <v>0</v>
      </c>
      <c r="N97" s="409">
        <f>Q99*AG97</f>
        <v>0</v>
      </c>
      <c r="O97" s="79">
        <f t="shared" si="18"/>
        <v>376859.07</v>
      </c>
      <c r="R97" s="197"/>
      <c r="S97" s="197"/>
      <c r="T97" s="708"/>
      <c r="U97" s="11" t="s">
        <v>8</v>
      </c>
      <c r="V97" s="542"/>
      <c r="W97" s="542"/>
      <c r="X97" s="542"/>
      <c r="Y97" s="542"/>
      <c r="Z97" s="542"/>
      <c r="AA97" s="542"/>
      <c r="AB97" s="542"/>
      <c r="AC97" s="542"/>
      <c r="AD97" s="542"/>
      <c r="AE97" s="542"/>
      <c r="AF97" s="558">
        <v>3.8824949546079061E-2</v>
      </c>
      <c r="AG97" s="542">
        <v>7.8995476731228031E-2</v>
      </c>
      <c r="AH97" s="543"/>
    </row>
    <row r="98" spans="1:36" ht="15" thickBot="1" x14ac:dyDescent="0.35">
      <c r="A98" s="692"/>
      <c r="B98" s="208" t="s">
        <v>42</v>
      </c>
      <c r="C98" s="3">
        <v>0</v>
      </c>
      <c r="D98" s="3">
        <v>0</v>
      </c>
      <c r="E98" s="3">
        <v>0</v>
      </c>
      <c r="F98" s="3">
        <v>0</v>
      </c>
      <c r="G98" s="3">
        <v>0</v>
      </c>
      <c r="H98" s="3">
        <v>0</v>
      </c>
      <c r="I98" s="3">
        <v>0</v>
      </c>
      <c r="J98" s="3">
        <v>0</v>
      </c>
      <c r="K98" s="449">
        <v>0</v>
      </c>
      <c r="L98" s="101">
        <v>0</v>
      </c>
      <c r="M98" s="409">
        <f>P99*AF98</f>
        <v>0</v>
      </c>
      <c r="N98" s="409">
        <f>Q99*AG98</f>
        <v>0</v>
      </c>
      <c r="O98" s="79">
        <f t="shared" si="18"/>
        <v>0</v>
      </c>
      <c r="R98" s="197"/>
      <c r="S98" s="197"/>
      <c r="T98" s="709"/>
      <c r="U98" s="544" t="s">
        <v>42</v>
      </c>
      <c r="V98" s="545"/>
      <c r="W98" s="545"/>
      <c r="X98" s="545"/>
      <c r="Y98" s="545"/>
      <c r="Z98" s="545"/>
      <c r="AA98" s="545"/>
      <c r="AB98" s="546"/>
      <c r="AC98" s="546"/>
      <c r="AD98" s="546"/>
      <c r="AE98" s="546"/>
      <c r="AF98" s="559">
        <v>0</v>
      </c>
      <c r="AG98" s="546">
        <v>0</v>
      </c>
      <c r="AH98" s="547"/>
    </row>
    <row r="99" spans="1:36" ht="21.6" thickBot="1" x14ac:dyDescent="0.45">
      <c r="A99" s="81"/>
      <c r="B99" s="209" t="s">
        <v>43</v>
      </c>
      <c r="C99" s="210">
        <f t="shared" ref="C99:N99" si="19">SUM(C88:C98)</f>
        <v>187784.15000000011</v>
      </c>
      <c r="D99" s="210">
        <f t="shared" si="19"/>
        <v>289378.3</v>
      </c>
      <c r="E99" s="210">
        <f t="shared" si="19"/>
        <v>196458.99000000002</v>
      </c>
      <c r="F99" s="210">
        <f t="shared" si="19"/>
        <v>0</v>
      </c>
      <c r="G99" s="210">
        <f t="shared" si="19"/>
        <v>93712.049999999988</v>
      </c>
      <c r="H99" s="210">
        <f t="shared" si="19"/>
        <v>588401.80000000051</v>
      </c>
      <c r="I99" s="210">
        <f t="shared" si="19"/>
        <v>1492274.38</v>
      </c>
      <c r="J99" s="210">
        <f t="shared" si="19"/>
        <v>86994.75</v>
      </c>
      <c r="K99" s="450">
        <f t="shared" si="19"/>
        <v>47863.300000000294</v>
      </c>
      <c r="L99" s="606">
        <f t="shared" si="19"/>
        <v>528320.26</v>
      </c>
      <c r="M99" s="465">
        <f t="shared" si="19"/>
        <v>0</v>
      </c>
      <c r="N99" s="465">
        <f t="shared" si="19"/>
        <v>0</v>
      </c>
      <c r="O99" s="82">
        <f t="shared" si="18"/>
        <v>3511187.9800000004</v>
      </c>
      <c r="P99" s="2">
        <f>'FORECAST OVERVIEW'!M11</f>
        <v>0</v>
      </c>
      <c r="Q99" s="2">
        <f>'FORECAST OVERVIEW'!N11</f>
        <v>0</v>
      </c>
      <c r="T99" s="81"/>
      <c r="U99" s="548" t="s">
        <v>43</v>
      </c>
      <c r="V99" s="549"/>
      <c r="W99" s="549"/>
      <c r="X99" s="549"/>
      <c r="Y99" s="549"/>
      <c r="Z99" s="549"/>
      <c r="AA99" s="549"/>
      <c r="AB99" s="550"/>
      <c r="AC99" s="550"/>
      <c r="AD99" s="550"/>
      <c r="AE99" s="550"/>
      <c r="AF99" s="550">
        <f>SUM(AF88:AF98)</f>
        <v>1</v>
      </c>
      <c r="AG99" s="550">
        <f>SUM(AG88:AG98)</f>
        <v>1</v>
      </c>
      <c r="AH99" s="551"/>
    </row>
    <row r="100" spans="1:36" ht="21.6" thickBot="1" x14ac:dyDescent="0.45">
      <c r="A100" s="81"/>
      <c r="F100" s="80">
        <v>0</v>
      </c>
      <c r="K100" s="451"/>
      <c r="L100" s="609"/>
      <c r="M100" s="466"/>
      <c r="N100" s="466"/>
      <c r="T100" s="81"/>
      <c r="Y100" s="80">
        <v>0</v>
      </c>
      <c r="AH100" s="552"/>
      <c r="AI100" s="553">
        <f>SUM(V99:AG99)</f>
        <v>2</v>
      </c>
      <c r="AJ100" s="553">
        <f>SUM(AH88:AH98)</f>
        <v>0</v>
      </c>
    </row>
    <row r="101" spans="1:36" ht="21.6" thickBot="1" x14ac:dyDescent="0.45">
      <c r="A101" s="81"/>
      <c r="B101" s="205" t="s">
        <v>36</v>
      </c>
      <c r="C101" s="206">
        <f>C$3</f>
        <v>44197</v>
      </c>
      <c r="D101" s="206">
        <f t="shared" ref="D101:N101" si="20">D$3</f>
        <v>44228</v>
      </c>
      <c r="E101" s="206">
        <f t="shared" si="20"/>
        <v>44256</v>
      </c>
      <c r="F101" s="206">
        <f t="shared" si="20"/>
        <v>44287</v>
      </c>
      <c r="G101" s="206">
        <f t="shared" si="20"/>
        <v>44317</v>
      </c>
      <c r="H101" s="206">
        <f t="shared" si="20"/>
        <v>44348</v>
      </c>
      <c r="I101" s="206">
        <f t="shared" si="20"/>
        <v>44378</v>
      </c>
      <c r="J101" s="206">
        <f t="shared" si="20"/>
        <v>44409</v>
      </c>
      <c r="K101" s="447">
        <f t="shared" si="20"/>
        <v>44440</v>
      </c>
      <c r="L101" s="605">
        <f t="shared" si="20"/>
        <v>44470</v>
      </c>
      <c r="M101" s="464">
        <f t="shared" si="20"/>
        <v>44501</v>
      </c>
      <c r="N101" s="464" t="str">
        <f t="shared" si="20"/>
        <v>Dec-21 +</v>
      </c>
      <c r="O101" s="207" t="s">
        <v>34</v>
      </c>
      <c r="R101" s="41"/>
      <c r="S101" s="41"/>
      <c r="T101" s="81"/>
      <c r="U101" s="340" t="s">
        <v>36</v>
      </c>
      <c r="V101" s="341" t="s">
        <v>210</v>
      </c>
      <c r="W101" s="341" t="s">
        <v>211</v>
      </c>
      <c r="X101" s="341" t="s">
        <v>212</v>
      </c>
      <c r="Y101" s="80" t="s">
        <v>213</v>
      </c>
      <c r="Z101" s="341" t="s">
        <v>44</v>
      </c>
      <c r="AA101" s="341" t="s">
        <v>214</v>
      </c>
      <c r="AB101" s="341" t="s">
        <v>215</v>
      </c>
      <c r="AC101" s="341" t="s">
        <v>216</v>
      </c>
      <c r="AD101" s="341" t="s">
        <v>217</v>
      </c>
      <c r="AE101" s="341" t="s">
        <v>218</v>
      </c>
      <c r="AF101" s="341" t="s">
        <v>219</v>
      </c>
      <c r="AG101" s="341" t="s">
        <v>220</v>
      </c>
      <c r="AH101" s="537" t="s">
        <v>34</v>
      </c>
    </row>
    <row r="102" spans="1:36" x14ac:dyDescent="0.3">
      <c r="A102" s="687" t="s">
        <v>46</v>
      </c>
      <c r="B102" s="11" t="s">
        <v>0</v>
      </c>
      <c r="C102" s="3">
        <v>0</v>
      </c>
      <c r="D102" s="3">
        <v>0</v>
      </c>
      <c r="E102" s="3">
        <v>0</v>
      </c>
      <c r="F102" s="3">
        <v>0</v>
      </c>
      <c r="G102" s="3">
        <v>0</v>
      </c>
      <c r="H102" s="3">
        <v>0</v>
      </c>
      <c r="I102" s="3">
        <v>0</v>
      </c>
      <c r="J102" s="3">
        <v>0</v>
      </c>
      <c r="K102" s="449">
        <v>0</v>
      </c>
      <c r="L102" s="101">
        <v>0</v>
      </c>
      <c r="M102" s="409">
        <f>P113*AF102</f>
        <v>0</v>
      </c>
      <c r="N102" s="409">
        <f>Q113*AG102</f>
        <v>25036.546056800027</v>
      </c>
      <c r="O102" s="79">
        <f t="shared" ref="O102:O113" si="21">SUM(C102:N102)</f>
        <v>25036.546056800027</v>
      </c>
      <c r="P102" s="581"/>
      <c r="R102" s="197"/>
      <c r="S102" s="197"/>
      <c r="T102" s="710" t="s">
        <v>46</v>
      </c>
      <c r="U102" s="556" t="s">
        <v>0</v>
      </c>
      <c r="V102" s="540"/>
      <c r="W102" s="540"/>
      <c r="X102" s="540"/>
      <c r="Y102" s="540"/>
      <c r="Z102" s="540"/>
      <c r="AA102" s="540"/>
      <c r="AB102" s="540"/>
      <c r="AC102" s="540"/>
      <c r="AD102" s="540"/>
      <c r="AE102" s="540"/>
      <c r="AF102" s="557">
        <v>0</v>
      </c>
      <c r="AG102" s="540">
        <v>1.6699472568467849E-2</v>
      </c>
      <c r="AH102" s="541"/>
    </row>
    <row r="103" spans="1:36" x14ac:dyDescent="0.3">
      <c r="A103" s="688"/>
      <c r="B103" s="12" t="s">
        <v>1</v>
      </c>
      <c r="C103" s="3">
        <v>0</v>
      </c>
      <c r="D103" s="3">
        <v>0</v>
      </c>
      <c r="E103" s="3">
        <v>0</v>
      </c>
      <c r="F103" s="3">
        <v>0</v>
      </c>
      <c r="G103" s="3">
        <v>0</v>
      </c>
      <c r="H103" s="3">
        <v>0</v>
      </c>
      <c r="I103" s="3">
        <v>0</v>
      </c>
      <c r="J103" s="3">
        <v>0</v>
      </c>
      <c r="K103" s="449">
        <v>0</v>
      </c>
      <c r="L103" s="101">
        <v>0</v>
      </c>
      <c r="M103" s="409">
        <f>P113*AF103</f>
        <v>0</v>
      </c>
      <c r="N103" s="409">
        <f>Q113*AG103</f>
        <v>336923.05817514571</v>
      </c>
      <c r="O103" s="79">
        <f t="shared" si="21"/>
        <v>336923.05817514571</v>
      </c>
      <c r="R103" s="197"/>
      <c r="S103" s="197"/>
      <c r="T103" s="711"/>
      <c r="U103" s="12" t="s">
        <v>1</v>
      </c>
      <c r="V103" s="542"/>
      <c r="W103" s="542"/>
      <c r="X103" s="542"/>
      <c r="Y103" s="542"/>
      <c r="Z103" s="542"/>
      <c r="AA103" s="542"/>
      <c r="AB103" s="542"/>
      <c r="AC103" s="542"/>
      <c r="AD103" s="542"/>
      <c r="AE103" s="542"/>
      <c r="AF103" s="558">
        <v>0</v>
      </c>
      <c r="AG103" s="542">
        <v>0.22472897638977563</v>
      </c>
      <c r="AH103" s="543"/>
    </row>
    <row r="104" spans="1:36" x14ac:dyDescent="0.3">
      <c r="A104" s="688"/>
      <c r="B104" s="11" t="s">
        <v>2</v>
      </c>
      <c r="C104" s="3">
        <v>0</v>
      </c>
      <c r="D104" s="3">
        <v>0</v>
      </c>
      <c r="E104" s="3">
        <v>0</v>
      </c>
      <c r="F104" s="3">
        <v>0</v>
      </c>
      <c r="G104" s="3">
        <v>0</v>
      </c>
      <c r="H104" s="3">
        <v>0</v>
      </c>
      <c r="I104" s="3">
        <v>0</v>
      </c>
      <c r="J104" s="3">
        <v>0</v>
      </c>
      <c r="K104" s="449">
        <v>0</v>
      </c>
      <c r="L104" s="101">
        <v>0</v>
      </c>
      <c r="M104" s="409">
        <f>P113*AF104</f>
        <v>0</v>
      </c>
      <c r="N104" s="409">
        <f>Q113*AG104</f>
        <v>0</v>
      </c>
      <c r="O104" s="79">
        <f t="shared" si="21"/>
        <v>0</v>
      </c>
      <c r="R104" s="197"/>
      <c r="S104" s="197"/>
      <c r="T104" s="711"/>
      <c r="U104" s="11" t="s">
        <v>2</v>
      </c>
      <c r="V104" s="542"/>
      <c r="W104" s="542"/>
      <c r="X104" s="542"/>
      <c r="Y104" s="542"/>
      <c r="Z104" s="542"/>
      <c r="AA104" s="542"/>
      <c r="AB104" s="542"/>
      <c r="AC104" s="542"/>
      <c r="AD104" s="542"/>
      <c r="AE104" s="542"/>
      <c r="AF104" s="558">
        <v>0</v>
      </c>
      <c r="AG104" s="542">
        <v>0</v>
      </c>
      <c r="AH104" s="543"/>
    </row>
    <row r="105" spans="1:36" x14ac:dyDescent="0.3">
      <c r="A105" s="688"/>
      <c r="B105" s="11" t="s">
        <v>9</v>
      </c>
      <c r="C105" s="3">
        <v>0</v>
      </c>
      <c r="D105" s="3">
        <v>0</v>
      </c>
      <c r="E105" s="3">
        <v>0</v>
      </c>
      <c r="F105" s="3">
        <v>0</v>
      </c>
      <c r="G105" s="3">
        <v>0</v>
      </c>
      <c r="H105" s="3">
        <v>0</v>
      </c>
      <c r="I105" s="3">
        <v>0</v>
      </c>
      <c r="J105" s="3">
        <v>0</v>
      </c>
      <c r="K105" s="449">
        <v>0</v>
      </c>
      <c r="L105" s="101">
        <v>0</v>
      </c>
      <c r="M105" s="409">
        <f>P113*AF105</f>
        <v>0</v>
      </c>
      <c r="N105" s="409">
        <f>Q113*AG105</f>
        <v>306193.11835165077</v>
      </c>
      <c r="O105" s="79">
        <f t="shared" si="21"/>
        <v>306193.11835165077</v>
      </c>
      <c r="R105" s="197"/>
      <c r="S105" s="197"/>
      <c r="T105" s="711"/>
      <c r="U105" s="11" t="s">
        <v>9</v>
      </c>
      <c r="V105" s="542"/>
      <c r="W105" s="542"/>
      <c r="X105" s="542"/>
      <c r="Y105" s="542"/>
      <c r="Z105" s="542"/>
      <c r="AA105" s="542"/>
      <c r="AB105" s="542"/>
      <c r="AC105" s="542"/>
      <c r="AD105" s="542"/>
      <c r="AE105" s="542"/>
      <c r="AF105" s="558">
        <v>0</v>
      </c>
      <c r="AG105" s="542">
        <v>0.20423198826893449</v>
      </c>
      <c r="AH105" s="543"/>
    </row>
    <row r="106" spans="1:36" x14ac:dyDescent="0.3">
      <c r="A106" s="688"/>
      <c r="B106" s="12" t="s">
        <v>3</v>
      </c>
      <c r="C106" s="3">
        <v>0</v>
      </c>
      <c r="D106" s="3">
        <v>0</v>
      </c>
      <c r="E106" s="3">
        <v>0</v>
      </c>
      <c r="F106" s="3">
        <v>0</v>
      </c>
      <c r="G106" s="3">
        <v>0</v>
      </c>
      <c r="H106" s="3">
        <v>0</v>
      </c>
      <c r="I106" s="3">
        <v>0</v>
      </c>
      <c r="J106" s="3">
        <v>0</v>
      </c>
      <c r="K106" s="449">
        <v>0</v>
      </c>
      <c r="L106" s="101">
        <v>0</v>
      </c>
      <c r="M106" s="409">
        <f>P113*AF106</f>
        <v>0</v>
      </c>
      <c r="N106" s="409">
        <f>Q113*AG106</f>
        <v>0</v>
      </c>
      <c r="O106" s="79">
        <f t="shared" si="21"/>
        <v>0</v>
      </c>
      <c r="R106" s="197"/>
      <c r="S106" s="197"/>
      <c r="T106" s="711"/>
      <c r="U106" s="12" t="s">
        <v>3</v>
      </c>
      <c r="V106" s="542"/>
      <c r="W106" s="542"/>
      <c r="X106" s="542"/>
      <c r="Y106" s="542"/>
      <c r="Z106" s="542"/>
      <c r="AA106" s="542"/>
      <c r="AB106" s="542"/>
      <c r="AC106" s="542"/>
      <c r="AD106" s="542"/>
      <c r="AE106" s="542"/>
      <c r="AF106" s="558">
        <v>0</v>
      </c>
      <c r="AG106" s="542">
        <v>0</v>
      </c>
      <c r="AH106" s="543"/>
    </row>
    <row r="107" spans="1:36" x14ac:dyDescent="0.3">
      <c r="A107" s="688"/>
      <c r="B107" s="11" t="s">
        <v>4</v>
      </c>
      <c r="C107" s="3">
        <v>0</v>
      </c>
      <c r="D107" s="3">
        <v>0</v>
      </c>
      <c r="E107" s="3">
        <v>0</v>
      </c>
      <c r="F107" s="3">
        <v>0</v>
      </c>
      <c r="G107" s="3">
        <v>327456.33</v>
      </c>
      <c r="H107" s="3">
        <v>0</v>
      </c>
      <c r="I107" s="3">
        <v>32440.5</v>
      </c>
      <c r="J107" s="3">
        <v>0</v>
      </c>
      <c r="K107" s="449">
        <v>0</v>
      </c>
      <c r="L107" s="101">
        <v>0</v>
      </c>
      <c r="M107" s="409">
        <f>P113*AF107</f>
        <v>375497.23591162683</v>
      </c>
      <c r="N107" s="409">
        <f>Q113*AG107</f>
        <v>182665.62386251311</v>
      </c>
      <c r="O107" s="79">
        <f t="shared" si="21"/>
        <v>918059.68977414002</v>
      </c>
      <c r="R107" s="197"/>
      <c r="S107" s="197"/>
      <c r="T107" s="711"/>
      <c r="U107" s="11" t="s">
        <v>4</v>
      </c>
      <c r="V107" s="542"/>
      <c r="W107" s="542"/>
      <c r="X107" s="542"/>
      <c r="Y107" s="542"/>
      <c r="Z107" s="542"/>
      <c r="AA107" s="542"/>
      <c r="AB107" s="542"/>
      <c r="AC107" s="542"/>
      <c r="AD107" s="542"/>
      <c r="AE107" s="542"/>
      <c r="AF107" s="558">
        <v>0.82369192804263081</v>
      </c>
      <c r="AG107" s="542">
        <v>0.12183867407164166</v>
      </c>
      <c r="AH107" s="543"/>
    </row>
    <row r="108" spans="1:36" x14ac:dyDescent="0.3">
      <c r="A108" s="688"/>
      <c r="B108" s="11" t="s">
        <v>5</v>
      </c>
      <c r="C108" s="3">
        <v>0</v>
      </c>
      <c r="D108" s="3">
        <v>0</v>
      </c>
      <c r="E108" s="3">
        <v>0</v>
      </c>
      <c r="F108" s="3">
        <v>0</v>
      </c>
      <c r="G108" s="3">
        <v>0</v>
      </c>
      <c r="H108" s="3">
        <v>0</v>
      </c>
      <c r="I108" s="3">
        <v>0</v>
      </c>
      <c r="J108" s="3">
        <v>0</v>
      </c>
      <c r="K108" s="449">
        <v>0</v>
      </c>
      <c r="L108" s="101">
        <v>0</v>
      </c>
      <c r="M108" s="409">
        <f>P113*AF108</f>
        <v>0</v>
      </c>
      <c r="N108" s="409">
        <f>Q113*AG108</f>
        <v>41093.191978141265</v>
      </c>
      <c r="O108" s="79">
        <f t="shared" si="21"/>
        <v>41093.191978141265</v>
      </c>
      <c r="R108" s="197"/>
      <c r="S108" s="197"/>
      <c r="T108" s="711"/>
      <c r="U108" s="11" t="s">
        <v>5</v>
      </c>
      <c r="V108" s="542"/>
      <c r="W108" s="542"/>
      <c r="X108" s="542"/>
      <c r="Y108" s="542"/>
      <c r="Z108" s="542"/>
      <c r="AA108" s="542"/>
      <c r="AB108" s="542"/>
      <c r="AC108" s="542"/>
      <c r="AD108" s="542"/>
      <c r="AE108" s="542"/>
      <c r="AF108" s="558">
        <v>0</v>
      </c>
      <c r="AG108" s="542">
        <v>2.7409317189076444E-2</v>
      </c>
      <c r="AH108" s="543"/>
    </row>
    <row r="109" spans="1:36" x14ac:dyDescent="0.3">
      <c r="A109" s="688"/>
      <c r="B109" s="11" t="s">
        <v>6</v>
      </c>
      <c r="C109" s="3">
        <v>0</v>
      </c>
      <c r="D109" s="3">
        <v>0</v>
      </c>
      <c r="E109" s="3">
        <v>0</v>
      </c>
      <c r="F109" s="3">
        <v>0</v>
      </c>
      <c r="G109" s="3">
        <v>0</v>
      </c>
      <c r="H109" s="3">
        <v>0</v>
      </c>
      <c r="I109" s="3">
        <v>0</v>
      </c>
      <c r="J109" s="3">
        <v>0</v>
      </c>
      <c r="K109" s="449">
        <v>0</v>
      </c>
      <c r="L109" s="101">
        <v>0</v>
      </c>
      <c r="M109" s="409">
        <f>P113*AF109</f>
        <v>0</v>
      </c>
      <c r="N109" s="409">
        <f>Q113*AG109</f>
        <v>0</v>
      </c>
      <c r="O109" s="79">
        <f t="shared" si="21"/>
        <v>0</v>
      </c>
      <c r="R109" s="197"/>
      <c r="S109" s="197"/>
      <c r="T109" s="711"/>
      <c r="U109" s="11" t="s">
        <v>6</v>
      </c>
      <c r="V109" s="542"/>
      <c r="W109" s="542"/>
      <c r="X109" s="542"/>
      <c r="Y109" s="542"/>
      <c r="Z109" s="542"/>
      <c r="AA109" s="542"/>
      <c r="AB109" s="542"/>
      <c r="AC109" s="542"/>
      <c r="AD109" s="542"/>
      <c r="AE109" s="542"/>
      <c r="AF109" s="558">
        <v>0</v>
      </c>
      <c r="AG109" s="542">
        <v>0</v>
      </c>
      <c r="AH109" s="543"/>
    </row>
    <row r="110" spans="1:36" x14ac:dyDescent="0.3">
      <c r="A110" s="688"/>
      <c r="B110" s="11" t="s">
        <v>7</v>
      </c>
      <c r="C110" s="3">
        <v>0</v>
      </c>
      <c r="D110" s="3">
        <v>0</v>
      </c>
      <c r="E110" s="3">
        <v>0</v>
      </c>
      <c r="F110" s="3">
        <v>0</v>
      </c>
      <c r="G110" s="3">
        <v>0</v>
      </c>
      <c r="H110" s="3">
        <v>0</v>
      </c>
      <c r="I110" s="3">
        <v>0</v>
      </c>
      <c r="J110" s="3">
        <v>0</v>
      </c>
      <c r="K110" s="449">
        <v>0</v>
      </c>
      <c r="L110" s="101">
        <v>0</v>
      </c>
      <c r="M110" s="409">
        <f>P113*AF110</f>
        <v>0</v>
      </c>
      <c r="N110" s="409">
        <f>Q113*AG110</f>
        <v>0</v>
      </c>
      <c r="O110" s="79">
        <f t="shared" si="21"/>
        <v>0</v>
      </c>
      <c r="R110" s="197"/>
      <c r="S110" s="197"/>
      <c r="T110" s="711"/>
      <c r="U110" s="11" t="s">
        <v>7</v>
      </c>
      <c r="V110" s="542"/>
      <c r="W110" s="542"/>
      <c r="X110" s="542"/>
      <c r="Y110" s="542"/>
      <c r="Z110" s="542"/>
      <c r="AA110" s="542"/>
      <c r="AB110" s="542"/>
      <c r="AC110" s="542"/>
      <c r="AD110" s="542"/>
      <c r="AE110" s="542"/>
      <c r="AF110" s="558">
        <v>0</v>
      </c>
      <c r="AG110" s="542">
        <v>0</v>
      </c>
      <c r="AH110" s="543"/>
    </row>
    <row r="111" spans="1:36" x14ac:dyDescent="0.3">
      <c r="A111" s="688"/>
      <c r="B111" s="11" t="s">
        <v>8</v>
      </c>
      <c r="C111" s="3">
        <v>0</v>
      </c>
      <c r="D111" s="3">
        <v>0</v>
      </c>
      <c r="E111" s="3">
        <v>0</v>
      </c>
      <c r="F111" s="3">
        <v>0</v>
      </c>
      <c r="G111" s="3">
        <v>453577.54</v>
      </c>
      <c r="H111" s="3">
        <v>0</v>
      </c>
      <c r="I111" s="3">
        <v>0</v>
      </c>
      <c r="J111" s="3">
        <v>0</v>
      </c>
      <c r="K111" s="449">
        <v>0</v>
      </c>
      <c r="L111" s="101">
        <v>0</v>
      </c>
      <c r="M111" s="409">
        <f>P113*AF111</f>
        <v>80373.731288373077</v>
      </c>
      <c r="N111" s="409">
        <f>Q113*AG111</f>
        <v>607330.18637574941</v>
      </c>
      <c r="O111" s="79">
        <f t="shared" si="21"/>
        <v>1141281.4576641223</v>
      </c>
      <c r="R111" s="197"/>
      <c r="S111" s="197"/>
      <c r="T111" s="711"/>
      <c r="U111" s="11" t="s">
        <v>8</v>
      </c>
      <c r="V111" s="542"/>
      <c r="W111" s="542"/>
      <c r="X111" s="542"/>
      <c r="Y111" s="542"/>
      <c r="Z111" s="542"/>
      <c r="AA111" s="542"/>
      <c r="AB111" s="542"/>
      <c r="AC111" s="542"/>
      <c r="AD111" s="542"/>
      <c r="AE111" s="542"/>
      <c r="AF111" s="558">
        <v>0.17630807195736919</v>
      </c>
      <c r="AG111" s="542">
        <v>0.40509157151210401</v>
      </c>
      <c r="AH111" s="543"/>
    </row>
    <row r="112" spans="1:36" ht="15" thickBot="1" x14ac:dyDescent="0.35">
      <c r="A112" s="689"/>
      <c r="B112" s="208" t="s">
        <v>42</v>
      </c>
      <c r="C112" s="3">
        <v>0</v>
      </c>
      <c r="D112" s="3">
        <v>0</v>
      </c>
      <c r="E112" s="3">
        <v>0</v>
      </c>
      <c r="F112" s="3">
        <v>0</v>
      </c>
      <c r="G112" s="3">
        <v>0</v>
      </c>
      <c r="H112" s="3">
        <v>0</v>
      </c>
      <c r="I112" s="3">
        <v>0</v>
      </c>
      <c r="J112" s="3">
        <v>0</v>
      </c>
      <c r="K112" s="449">
        <v>0</v>
      </c>
      <c r="L112" s="101">
        <v>0</v>
      </c>
      <c r="M112" s="409">
        <f>P113*AF112</f>
        <v>0</v>
      </c>
      <c r="N112" s="409">
        <f>Q113*AG112</f>
        <v>0</v>
      </c>
      <c r="O112" s="79">
        <f t="shared" si="21"/>
        <v>0</v>
      </c>
      <c r="R112" s="197"/>
      <c r="S112" s="197"/>
      <c r="T112" s="712"/>
      <c r="U112" s="544" t="s">
        <v>42</v>
      </c>
      <c r="V112" s="545"/>
      <c r="W112" s="545"/>
      <c r="X112" s="545"/>
      <c r="Y112" s="545"/>
      <c r="Z112" s="545"/>
      <c r="AA112" s="545"/>
      <c r="AB112" s="546"/>
      <c r="AC112" s="546"/>
      <c r="AD112" s="546"/>
      <c r="AE112" s="546"/>
      <c r="AF112" s="559">
        <v>0</v>
      </c>
      <c r="AG112" s="546">
        <v>0</v>
      </c>
      <c r="AH112" s="547"/>
    </row>
    <row r="113" spans="1:36" ht="21.6" thickBot="1" x14ac:dyDescent="0.45">
      <c r="A113" s="81"/>
      <c r="B113" s="209" t="s">
        <v>43</v>
      </c>
      <c r="C113" s="210">
        <f t="shared" ref="C113:N113" si="22">SUM(C102:C112)</f>
        <v>0</v>
      </c>
      <c r="D113" s="210">
        <f t="shared" si="22"/>
        <v>0</v>
      </c>
      <c r="E113" s="210">
        <f t="shared" si="22"/>
        <v>0</v>
      </c>
      <c r="F113" s="210">
        <f t="shared" si="22"/>
        <v>0</v>
      </c>
      <c r="G113" s="210">
        <f t="shared" si="22"/>
        <v>781033.87</v>
      </c>
      <c r="H113" s="210">
        <f t="shared" si="22"/>
        <v>0</v>
      </c>
      <c r="I113" s="210">
        <f t="shared" si="22"/>
        <v>32440.5</v>
      </c>
      <c r="J113" s="210">
        <f t="shared" si="22"/>
        <v>0</v>
      </c>
      <c r="K113" s="450">
        <f t="shared" si="22"/>
        <v>0</v>
      </c>
      <c r="L113" s="606">
        <f t="shared" si="22"/>
        <v>0</v>
      </c>
      <c r="M113" s="465">
        <f t="shared" si="22"/>
        <v>455870.9671999999</v>
      </c>
      <c r="N113" s="465">
        <f t="shared" si="22"/>
        <v>1499241.7248000004</v>
      </c>
      <c r="O113" s="82">
        <f t="shared" si="21"/>
        <v>2768587.0620000004</v>
      </c>
      <c r="P113" s="2">
        <f>'FORECAST OVERVIEW'!M12</f>
        <v>455870.9671999999</v>
      </c>
      <c r="Q113" s="2">
        <f>'FORECAST OVERVIEW'!N12</f>
        <v>1499241.7248000002</v>
      </c>
      <c r="T113" s="81"/>
      <c r="U113" s="548" t="s">
        <v>43</v>
      </c>
      <c r="V113" s="549"/>
      <c r="W113" s="549"/>
      <c r="X113" s="549"/>
      <c r="Y113" s="549"/>
      <c r="Z113" s="549"/>
      <c r="AA113" s="549"/>
      <c r="AB113" s="550"/>
      <c r="AC113" s="550"/>
      <c r="AD113" s="550"/>
      <c r="AE113" s="550"/>
      <c r="AF113" s="550">
        <f>SUM(AF102:AF112)</f>
        <v>1</v>
      </c>
      <c r="AG113" s="550">
        <f>SUM(AG102:AG112)</f>
        <v>1</v>
      </c>
      <c r="AH113" s="551"/>
    </row>
    <row r="114" spans="1:36" ht="21.6" thickBot="1" x14ac:dyDescent="0.45">
      <c r="A114" s="81"/>
      <c r="F114" s="80">
        <v>0</v>
      </c>
      <c r="K114" s="451"/>
      <c r="L114" s="609"/>
      <c r="M114" s="466"/>
      <c r="N114" s="466"/>
      <c r="T114" s="81"/>
      <c r="Y114" s="80">
        <v>0</v>
      </c>
      <c r="AH114" s="552"/>
      <c r="AI114" s="553">
        <f>SUM(V113:AG113)</f>
        <v>2</v>
      </c>
      <c r="AJ114" s="553">
        <f>SUM(AH102:AH112)</f>
        <v>0</v>
      </c>
    </row>
    <row r="115" spans="1:36" ht="21.6" thickBot="1" x14ac:dyDescent="0.45">
      <c r="A115" s="81"/>
      <c r="B115" s="205" t="s">
        <v>36</v>
      </c>
      <c r="C115" s="206">
        <f>C$3</f>
        <v>44197</v>
      </c>
      <c r="D115" s="206">
        <f t="shared" ref="D115:N115" si="23">D$3</f>
        <v>44228</v>
      </c>
      <c r="E115" s="206">
        <f t="shared" si="23"/>
        <v>44256</v>
      </c>
      <c r="F115" s="206">
        <f t="shared" si="23"/>
        <v>44287</v>
      </c>
      <c r="G115" s="206">
        <f t="shared" si="23"/>
        <v>44317</v>
      </c>
      <c r="H115" s="206">
        <f t="shared" si="23"/>
        <v>44348</v>
      </c>
      <c r="I115" s="206">
        <f t="shared" si="23"/>
        <v>44378</v>
      </c>
      <c r="J115" s="206">
        <f t="shared" si="23"/>
        <v>44409</v>
      </c>
      <c r="K115" s="447">
        <f t="shared" si="23"/>
        <v>44440</v>
      </c>
      <c r="L115" s="605">
        <f t="shared" si="23"/>
        <v>44470</v>
      </c>
      <c r="M115" s="464">
        <f t="shared" si="23"/>
        <v>44501</v>
      </c>
      <c r="N115" s="464" t="str">
        <f t="shared" si="23"/>
        <v>Dec-21 +</v>
      </c>
      <c r="O115" s="207" t="s">
        <v>34</v>
      </c>
      <c r="R115" s="41"/>
      <c r="S115" s="41"/>
      <c r="T115" s="81"/>
      <c r="U115" s="340" t="s">
        <v>36</v>
      </c>
      <c r="V115" s="341" t="s">
        <v>210</v>
      </c>
      <c r="W115" s="341" t="s">
        <v>211</v>
      </c>
      <c r="X115" s="341" t="s">
        <v>212</v>
      </c>
      <c r="Y115" s="80" t="s">
        <v>213</v>
      </c>
      <c r="Z115" s="341" t="s">
        <v>44</v>
      </c>
      <c r="AA115" s="341" t="s">
        <v>214</v>
      </c>
      <c r="AB115" s="341" t="s">
        <v>215</v>
      </c>
      <c r="AC115" s="341" t="s">
        <v>216</v>
      </c>
      <c r="AD115" s="341" t="s">
        <v>217</v>
      </c>
      <c r="AE115" s="341" t="s">
        <v>218</v>
      </c>
      <c r="AF115" s="341" t="s">
        <v>219</v>
      </c>
      <c r="AG115" s="341" t="s">
        <v>220</v>
      </c>
      <c r="AH115" s="537" t="s">
        <v>34</v>
      </c>
    </row>
    <row r="116" spans="1:36" ht="15" customHeight="1" x14ac:dyDescent="0.3">
      <c r="A116" s="687" t="s">
        <v>178</v>
      </c>
      <c r="B116" s="11" t="s">
        <v>0</v>
      </c>
      <c r="C116" s="3">
        <v>0</v>
      </c>
      <c r="D116" s="3">
        <v>0</v>
      </c>
      <c r="E116" s="3">
        <v>0</v>
      </c>
      <c r="F116" s="3">
        <v>0</v>
      </c>
      <c r="G116" s="3">
        <v>0</v>
      </c>
      <c r="H116" s="3">
        <v>0</v>
      </c>
      <c r="I116" s="3">
        <v>0</v>
      </c>
      <c r="J116" s="3">
        <v>0</v>
      </c>
      <c r="K116" s="449">
        <v>0</v>
      </c>
      <c r="L116" s="101">
        <v>0</v>
      </c>
      <c r="M116" s="409">
        <f>P127*AF116</f>
        <v>0</v>
      </c>
      <c r="N116" s="409">
        <f>Q127*AG116</f>
        <v>0</v>
      </c>
      <c r="O116" s="79">
        <f t="shared" ref="O116:O127" si="24">SUM(C116:N116)</f>
        <v>0</v>
      </c>
      <c r="P116" s="581"/>
      <c r="R116" s="197"/>
      <c r="S116" s="197"/>
      <c r="T116" s="713" t="s">
        <v>306</v>
      </c>
      <c r="U116" s="556" t="s">
        <v>0</v>
      </c>
      <c r="V116" s="540"/>
      <c r="W116" s="540"/>
      <c r="X116" s="540"/>
      <c r="Y116" s="540"/>
      <c r="Z116" s="540"/>
      <c r="AA116" s="540"/>
      <c r="AB116" s="540"/>
      <c r="AC116" s="540"/>
      <c r="AD116" s="540"/>
      <c r="AE116" s="540"/>
      <c r="AF116" s="540">
        <v>0</v>
      </c>
      <c r="AG116" s="540">
        <v>0</v>
      </c>
      <c r="AH116" s="541"/>
    </row>
    <row r="117" spans="1:36" x14ac:dyDescent="0.3">
      <c r="A117" s="688"/>
      <c r="B117" s="12" t="s">
        <v>1</v>
      </c>
      <c r="C117" s="3">
        <v>0</v>
      </c>
      <c r="D117" s="3">
        <v>0</v>
      </c>
      <c r="E117" s="3">
        <v>0</v>
      </c>
      <c r="F117" s="3">
        <v>0</v>
      </c>
      <c r="G117" s="3">
        <v>0</v>
      </c>
      <c r="H117" s="3">
        <v>0</v>
      </c>
      <c r="I117" s="3">
        <v>0</v>
      </c>
      <c r="J117" s="3">
        <v>0</v>
      </c>
      <c r="K117" s="449">
        <v>0</v>
      </c>
      <c r="L117" s="101">
        <v>0</v>
      </c>
      <c r="M117" s="409">
        <f>P127*AF117</f>
        <v>0</v>
      </c>
      <c r="N117" s="409">
        <f>Q127*AG117</f>
        <v>0</v>
      </c>
      <c r="O117" s="79">
        <f t="shared" si="24"/>
        <v>0</v>
      </c>
      <c r="R117" s="197"/>
      <c r="S117" s="197"/>
      <c r="T117" s="714"/>
      <c r="U117" s="12" t="s">
        <v>1</v>
      </c>
      <c r="V117" s="542"/>
      <c r="W117" s="542"/>
      <c r="X117" s="542"/>
      <c r="Y117" s="542"/>
      <c r="Z117" s="542"/>
      <c r="AA117" s="542"/>
      <c r="AB117" s="542"/>
      <c r="AC117" s="542"/>
      <c r="AD117" s="542"/>
      <c r="AE117" s="542"/>
      <c r="AF117" s="542">
        <v>0</v>
      </c>
      <c r="AG117" s="542">
        <v>0</v>
      </c>
      <c r="AH117" s="543"/>
    </row>
    <row r="118" spans="1:36" x14ac:dyDescent="0.3">
      <c r="A118" s="688"/>
      <c r="B118" s="11" t="s">
        <v>2</v>
      </c>
      <c r="C118" s="3">
        <v>0</v>
      </c>
      <c r="D118" s="3">
        <v>0</v>
      </c>
      <c r="E118" s="3">
        <v>0</v>
      </c>
      <c r="F118" s="3">
        <v>0</v>
      </c>
      <c r="G118" s="3">
        <v>0</v>
      </c>
      <c r="H118" s="3">
        <v>0</v>
      </c>
      <c r="I118" s="3">
        <v>0</v>
      </c>
      <c r="J118" s="3">
        <v>0</v>
      </c>
      <c r="K118" s="449">
        <v>0</v>
      </c>
      <c r="L118" s="101">
        <v>0</v>
      </c>
      <c r="M118" s="409">
        <f>P127*AF118</f>
        <v>0</v>
      </c>
      <c r="N118" s="409">
        <f>Q127*AG118</f>
        <v>0</v>
      </c>
      <c r="O118" s="79">
        <f t="shared" si="24"/>
        <v>0</v>
      </c>
      <c r="R118" s="197"/>
      <c r="S118" s="197"/>
      <c r="T118" s="714"/>
      <c r="U118" s="11" t="s">
        <v>2</v>
      </c>
      <c r="V118" s="542"/>
      <c r="W118" s="542"/>
      <c r="X118" s="542"/>
      <c r="Y118" s="542"/>
      <c r="Z118" s="542"/>
      <c r="AA118" s="542"/>
      <c r="AB118" s="542"/>
      <c r="AC118" s="542"/>
      <c r="AD118" s="542"/>
      <c r="AE118" s="542"/>
      <c r="AF118" s="542">
        <v>0</v>
      </c>
      <c r="AG118" s="542">
        <v>0</v>
      </c>
      <c r="AH118" s="543"/>
    </row>
    <row r="119" spans="1:36" x14ac:dyDescent="0.3">
      <c r="A119" s="688"/>
      <c r="B119" s="11" t="s">
        <v>9</v>
      </c>
      <c r="C119" s="3">
        <v>0</v>
      </c>
      <c r="D119" s="3">
        <v>0</v>
      </c>
      <c r="E119" s="3">
        <v>0</v>
      </c>
      <c r="F119" s="3">
        <v>0</v>
      </c>
      <c r="G119" s="3">
        <v>0</v>
      </c>
      <c r="H119" s="3">
        <v>0</v>
      </c>
      <c r="I119" s="3">
        <v>0</v>
      </c>
      <c r="J119" s="3">
        <v>0</v>
      </c>
      <c r="K119" s="449">
        <v>0</v>
      </c>
      <c r="L119" s="101">
        <v>0</v>
      </c>
      <c r="M119" s="409">
        <f>P127*AF119</f>
        <v>0</v>
      </c>
      <c r="N119" s="409">
        <f>Q127*AG119</f>
        <v>0</v>
      </c>
      <c r="O119" s="79">
        <f t="shared" si="24"/>
        <v>0</v>
      </c>
      <c r="R119" s="197"/>
      <c r="S119" s="197"/>
      <c r="T119" s="714"/>
      <c r="U119" s="11" t="s">
        <v>9</v>
      </c>
      <c r="V119" s="542"/>
      <c r="W119" s="542"/>
      <c r="X119" s="542"/>
      <c r="Y119" s="542"/>
      <c r="Z119" s="542"/>
      <c r="AA119" s="542"/>
      <c r="AB119" s="542"/>
      <c r="AC119" s="542"/>
      <c r="AD119" s="542"/>
      <c r="AE119" s="542"/>
      <c r="AF119" s="542">
        <v>0</v>
      </c>
      <c r="AG119" s="542">
        <v>0</v>
      </c>
      <c r="AH119" s="543"/>
    </row>
    <row r="120" spans="1:36" x14ac:dyDescent="0.3">
      <c r="A120" s="688"/>
      <c r="B120" s="12" t="s">
        <v>3</v>
      </c>
      <c r="C120" s="3">
        <v>23283.52</v>
      </c>
      <c r="D120" s="3">
        <v>113529.63</v>
      </c>
      <c r="E120" s="3">
        <v>80531.740000000005</v>
      </c>
      <c r="F120" s="3">
        <v>7352.71</v>
      </c>
      <c r="G120" s="3">
        <v>15457.84</v>
      </c>
      <c r="H120" s="3">
        <v>72166.370000001087</v>
      </c>
      <c r="I120" s="3">
        <v>0</v>
      </c>
      <c r="J120" s="3">
        <v>0</v>
      </c>
      <c r="K120" s="449">
        <v>0</v>
      </c>
      <c r="L120" s="101">
        <v>0</v>
      </c>
      <c r="M120" s="409">
        <f>P127*AF120</f>
        <v>0</v>
      </c>
      <c r="N120" s="409">
        <f>Q127*AG120</f>
        <v>0</v>
      </c>
      <c r="O120" s="79">
        <f t="shared" si="24"/>
        <v>312321.8100000011</v>
      </c>
      <c r="R120" s="197"/>
      <c r="S120" s="197"/>
      <c r="T120" s="714"/>
      <c r="U120" s="12" t="s">
        <v>3</v>
      </c>
      <c r="V120" s="542"/>
      <c r="W120" s="542"/>
      <c r="X120" s="542"/>
      <c r="Y120" s="542"/>
      <c r="Z120" s="542"/>
      <c r="AA120" s="542"/>
      <c r="AB120" s="542"/>
      <c r="AC120" s="542"/>
      <c r="AD120" s="542"/>
      <c r="AE120" s="542"/>
      <c r="AF120" s="542">
        <v>1</v>
      </c>
      <c r="AG120" s="542">
        <v>1</v>
      </c>
      <c r="AH120" s="543"/>
    </row>
    <row r="121" spans="1:36" x14ac:dyDescent="0.3">
      <c r="A121" s="688"/>
      <c r="B121" s="11" t="s">
        <v>4</v>
      </c>
      <c r="C121" s="3">
        <v>0</v>
      </c>
      <c r="D121" s="3">
        <v>0</v>
      </c>
      <c r="E121" s="3">
        <v>0</v>
      </c>
      <c r="F121" s="3">
        <v>0</v>
      </c>
      <c r="G121" s="3">
        <v>0</v>
      </c>
      <c r="H121" s="3">
        <v>0</v>
      </c>
      <c r="I121" s="3">
        <v>0</v>
      </c>
      <c r="J121" s="3">
        <v>0</v>
      </c>
      <c r="K121" s="449">
        <v>0</v>
      </c>
      <c r="L121" s="101">
        <v>0</v>
      </c>
      <c r="M121" s="409">
        <f>P127*AF121</f>
        <v>0</v>
      </c>
      <c r="N121" s="409">
        <f>Q127*AG121</f>
        <v>0</v>
      </c>
      <c r="O121" s="79">
        <f t="shared" si="24"/>
        <v>0</v>
      </c>
      <c r="R121" s="197"/>
      <c r="S121" s="197"/>
      <c r="T121" s="714"/>
      <c r="U121" s="11" t="s">
        <v>4</v>
      </c>
      <c r="V121" s="542"/>
      <c r="W121" s="542"/>
      <c r="X121" s="542"/>
      <c r="Y121" s="542"/>
      <c r="Z121" s="542"/>
      <c r="AA121" s="542"/>
      <c r="AB121" s="542"/>
      <c r="AC121" s="542"/>
      <c r="AD121" s="542"/>
      <c r="AE121" s="542"/>
      <c r="AF121" s="542">
        <v>0</v>
      </c>
      <c r="AG121" s="542">
        <v>0</v>
      </c>
      <c r="AH121" s="543"/>
    </row>
    <row r="122" spans="1:36" x14ac:dyDescent="0.3">
      <c r="A122" s="688"/>
      <c r="B122" s="11" t="s">
        <v>5</v>
      </c>
      <c r="C122" s="3">
        <v>0</v>
      </c>
      <c r="D122" s="3">
        <v>0</v>
      </c>
      <c r="E122" s="3">
        <v>0</v>
      </c>
      <c r="F122" s="3">
        <v>0</v>
      </c>
      <c r="G122" s="3">
        <v>0</v>
      </c>
      <c r="H122" s="3">
        <v>0</v>
      </c>
      <c r="I122" s="3">
        <v>0</v>
      </c>
      <c r="J122" s="3">
        <v>0</v>
      </c>
      <c r="K122" s="449">
        <v>0</v>
      </c>
      <c r="L122" s="101">
        <v>0</v>
      </c>
      <c r="M122" s="409">
        <f>P127*AF122</f>
        <v>0</v>
      </c>
      <c r="N122" s="409">
        <f>Q127*AG122</f>
        <v>0</v>
      </c>
      <c r="O122" s="79">
        <f t="shared" si="24"/>
        <v>0</v>
      </c>
      <c r="R122" s="197"/>
      <c r="S122" s="197"/>
      <c r="T122" s="714"/>
      <c r="U122" s="11" t="s">
        <v>5</v>
      </c>
      <c r="V122" s="542"/>
      <c r="W122" s="542"/>
      <c r="X122" s="542"/>
      <c r="Y122" s="542"/>
      <c r="Z122" s="542"/>
      <c r="AA122" s="542"/>
      <c r="AB122" s="542"/>
      <c r="AC122" s="542"/>
      <c r="AD122" s="542"/>
      <c r="AE122" s="542"/>
      <c r="AF122" s="542">
        <v>0</v>
      </c>
      <c r="AG122" s="542">
        <v>0</v>
      </c>
      <c r="AH122" s="543"/>
    </row>
    <row r="123" spans="1:36" x14ac:dyDescent="0.3">
      <c r="A123" s="688"/>
      <c r="B123" s="11" t="s">
        <v>6</v>
      </c>
      <c r="C123" s="3">
        <v>0</v>
      </c>
      <c r="D123" s="3">
        <v>0</v>
      </c>
      <c r="E123" s="3">
        <v>0</v>
      </c>
      <c r="F123" s="3">
        <v>0</v>
      </c>
      <c r="G123" s="3">
        <v>0</v>
      </c>
      <c r="H123" s="3">
        <v>0</v>
      </c>
      <c r="I123" s="3">
        <v>0</v>
      </c>
      <c r="J123" s="3">
        <v>0</v>
      </c>
      <c r="K123" s="449">
        <v>0</v>
      </c>
      <c r="L123" s="101">
        <v>0</v>
      </c>
      <c r="M123" s="409">
        <f>P127*AF123</f>
        <v>0</v>
      </c>
      <c r="N123" s="409">
        <f>Q127*AG123</f>
        <v>0</v>
      </c>
      <c r="O123" s="79">
        <f t="shared" si="24"/>
        <v>0</v>
      </c>
      <c r="R123" s="197"/>
      <c r="S123" s="197"/>
      <c r="T123" s="714"/>
      <c r="U123" s="11" t="s">
        <v>6</v>
      </c>
      <c r="V123" s="542"/>
      <c r="W123" s="542"/>
      <c r="X123" s="542"/>
      <c r="Y123" s="542"/>
      <c r="Z123" s="542"/>
      <c r="AA123" s="542"/>
      <c r="AB123" s="542"/>
      <c r="AC123" s="542"/>
      <c r="AD123" s="542"/>
      <c r="AE123" s="542"/>
      <c r="AF123" s="542">
        <v>0</v>
      </c>
      <c r="AG123" s="542">
        <v>0</v>
      </c>
      <c r="AH123" s="543"/>
    </row>
    <row r="124" spans="1:36" x14ac:dyDescent="0.3">
      <c r="A124" s="688"/>
      <c r="B124" s="11" t="s">
        <v>7</v>
      </c>
      <c r="C124" s="3">
        <v>0</v>
      </c>
      <c r="D124" s="3">
        <v>0</v>
      </c>
      <c r="E124" s="3">
        <v>0</v>
      </c>
      <c r="F124" s="3">
        <v>0</v>
      </c>
      <c r="G124" s="3">
        <v>0</v>
      </c>
      <c r="H124" s="3">
        <v>0</v>
      </c>
      <c r="I124" s="3">
        <v>0</v>
      </c>
      <c r="J124" s="3">
        <v>0</v>
      </c>
      <c r="K124" s="449">
        <v>0</v>
      </c>
      <c r="L124" s="101">
        <v>0</v>
      </c>
      <c r="M124" s="409">
        <f>P127*AF124</f>
        <v>0</v>
      </c>
      <c r="N124" s="409">
        <f>Q127*AG124</f>
        <v>0</v>
      </c>
      <c r="O124" s="79">
        <f t="shared" si="24"/>
        <v>0</v>
      </c>
      <c r="R124" s="197"/>
      <c r="S124" s="197"/>
      <c r="T124" s="714"/>
      <c r="U124" s="11" t="s">
        <v>7</v>
      </c>
      <c r="V124" s="542"/>
      <c r="W124" s="542"/>
      <c r="X124" s="542"/>
      <c r="Y124" s="542"/>
      <c r="Z124" s="542"/>
      <c r="AA124" s="542"/>
      <c r="AB124" s="542"/>
      <c r="AC124" s="542"/>
      <c r="AD124" s="542"/>
      <c r="AE124" s="542"/>
      <c r="AF124" s="542">
        <v>0</v>
      </c>
      <c r="AG124" s="542">
        <v>0</v>
      </c>
      <c r="AH124" s="543"/>
    </row>
    <row r="125" spans="1:36" x14ac:dyDescent="0.3">
      <c r="A125" s="688"/>
      <c r="B125" s="11" t="s">
        <v>8</v>
      </c>
      <c r="C125" s="3">
        <v>0</v>
      </c>
      <c r="D125" s="3">
        <v>0</v>
      </c>
      <c r="E125" s="3">
        <v>0</v>
      </c>
      <c r="F125" s="3">
        <v>0</v>
      </c>
      <c r="G125" s="3">
        <v>0</v>
      </c>
      <c r="H125" s="3">
        <v>0</v>
      </c>
      <c r="I125" s="3">
        <v>0</v>
      </c>
      <c r="J125" s="3">
        <v>0</v>
      </c>
      <c r="K125" s="449">
        <v>0</v>
      </c>
      <c r="L125" s="101">
        <v>0</v>
      </c>
      <c r="M125" s="409">
        <f>P127*AF125</f>
        <v>0</v>
      </c>
      <c r="N125" s="409">
        <f>Q127*AG125</f>
        <v>0</v>
      </c>
      <c r="O125" s="79">
        <f t="shared" si="24"/>
        <v>0</v>
      </c>
      <c r="R125" s="197"/>
      <c r="S125" s="197"/>
      <c r="T125" s="714"/>
      <c r="U125" s="11" t="s">
        <v>8</v>
      </c>
      <c r="V125" s="542"/>
      <c r="W125" s="542"/>
      <c r="X125" s="542"/>
      <c r="Y125" s="542"/>
      <c r="Z125" s="542"/>
      <c r="AA125" s="542"/>
      <c r="AB125" s="542"/>
      <c r="AC125" s="542"/>
      <c r="AD125" s="542"/>
      <c r="AE125" s="542"/>
      <c r="AF125" s="542">
        <v>0</v>
      </c>
      <c r="AG125" s="542">
        <v>0</v>
      </c>
      <c r="AH125" s="543"/>
    </row>
    <row r="126" spans="1:36" ht="15" thickBot="1" x14ac:dyDescent="0.35">
      <c r="A126" s="689"/>
      <c r="B126" s="208" t="s">
        <v>42</v>
      </c>
      <c r="C126" s="3">
        <v>0</v>
      </c>
      <c r="D126" s="3">
        <v>0</v>
      </c>
      <c r="E126" s="3">
        <v>0</v>
      </c>
      <c r="F126" s="3">
        <v>0</v>
      </c>
      <c r="G126" s="3">
        <v>0</v>
      </c>
      <c r="H126" s="3">
        <v>0</v>
      </c>
      <c r="I126" s="3">
        <v>0</v>
      </c>
      <c r="J126" s="3">
        <v>0</v>
      </c>
      <c r="K126" s="449">
        <v>0</v>
      </c>
      <c r="L126" s="101">
        <v>0</v>
      </c>
      <c r="M126" s="409">
        <f>P127*AF126</f>
        <v>0</v>
      </c>
      <c r="N126" s="409">
        <f>Q127*AG126</f>
        <v>0</v>
      </c>
      <c r="O126" s="79">
        <f t="shared" si="24"/>
        <v>0</v>
      </c>
      <c r="R126" s="197"/>
      <c r="S126" s="197"/>
      <c r="T126" s="715"/>
      <c r="U126" s="544" t="s">
        <v>42</v>
      </c>
      <c r="V126" s="545"/>
      <c r="W126" s="545"/>
      <c r="X126" s="545"/>
      <c r="Y126" s="545"/>
      <c r="Z126" s="545"/>
      <c r="AA126" s="545"/>
      <c r="AB126" s="546"/>
      <c r="AC126" s="546"/>
      <c r="AD126" s="546"/>
      <c r="AE126" s="546"/>
      <c r="AF126" s="546">
        <v>0</v>
      </c>
      <c r="AG126" s="546">
        <v>0</v>
      </c>
      <c r="AH126" s="547"/>
    </row>
    <row r="127" spans="1:36" ht="21.6" thickBot="1" x14ac:dyDescent="0.45">
      <c r="A127" s="81"/>
      <c r="B127" s="209" t="s">
        <v>43</v>
      </c>
      <c r="C127" s="210">
        <f t="shared" ref="C127:N127" si="25">SUM(C116:C126)</f>
        <v>23283.52</v>
      </c>
      <c r="D127" s="210">
        <f t="shared" si="25"/>
        <v>113529.63</v>
      </c>
      <c r="E127" s="210">
        <f t="shared" si="25"/>
        <v>80531.740000000005</v>
      </c>
      <c r="F127" s="210">
        <f t="shared" si="25"/>
        <v>7352.71</v>
      </c>
      <c r="G127" s="210">
        <f t="shared" si="25"/>
        <v>15457.84</v>
      </c>
      <c r="H127" s="210">
        <f t="shared" si="25"/>
        <v>72166.370000001087</v>
      </c>
      <c r="I127" s="210">
        <f t="shared" si="25"/>
        <v>0</v>
      </c>
      <c r="J127" s="210">
        <f t="shared" si="25"/>
        <v>0</v>
      </c>
      <c r="K127" s="450">
        <f t="shared" si="25"/>
        <v>0</v>
      </c>
      <c r="L127" s="606">
        <f t="shared" si="25"/>
        <v>0</v>
      </c>
      <c r="M127" s="465">
        <f t="shared" si="25"/>
        <v>0</v>
      </c>
      <c r="N127" s="465">
        <f t="shared" si="25"/>
        <v>0</v>
      </c>
      <c r="O127" s="82">
        <f t="shared" si="24"/>
        <v>312321.8100000011</v>
      </c>
      <c r="P127" s="2">
        <f>'FORECAST OVERVIEW'!M13</f>
        <v>0</v>
      </c>
      <c r="Q127" s="2">
        <f>'FORECAST OVERVIEW'!N13</f>
        <v>0</v>
      </c>
      <c r="T127" s="81"/>
      <c r="U127" s="548" t="s">
        <v>43</v>
      </c>
      <c r="V127" s="549"/>
      <c r="W127" s="549"/>
      <c r="X127" s="549"/>
      <c r="Y127" s="549"/>
      <c r="Z127" s="549"/>
      <c r="AA127" s="549"/>
      <c r="AB127" s="550"/>
      <c r="AC127" s="550"/>
      <c r="AD127" s="550"/>
      <c r="AE127" s="550"/>
      <c r="AF127" s="550">
        <f>SUM(AF116:AF126)</f>
        <v>1</v>
      </c>
      <c r="AG127" s="550">
        <f>SUM(AG116:AG126)</f>
        <v>1</v>
      </c>
      <c r="AH127" s="551"/>
    </row>
    <row r="128" spans="1:36" ht="21.6" thickBot="1" x14ac:dyDescent="0.45">
      <c r="A128" s="81"/>
      <c r="F128" s="80">
        <v>0</v>
      </c>
      <c r="K128" s="451"/>
      <c r="L128" s="609"/>
      <c r="M128" s="466"/>
      <c r="N128" s="466"/>
      <c r="T128" s="81"/>
      <c r="Y128" s="80">
        <v>0</v>
      </c>
      <c r="AH128" s="552"/>
      <c r="AI128" s="553">
        <f>SUM(V127:AG127)</f>
        <v>2</v>
      </c>
      <c r="AJ128" s="553">
        <f>SUM(AH116:AH126)</f>
        <v>0</v>
      </c>
    </row>
    <row r="129" spans="1:36" ht="21.6" thickBot="1" x14ac:dyDescent="0.45">
      <c r="A129" s="81"/>
      <c r="B129" s="205" t="s">
        <v>36</v>
      </c>
      <c r="C129" s="206">
        <f>C$3</f>
        <v>44197</v>
      </c>
      <c r="D129" s="206">
        <f t="shared" ref="D129:N129" si="26">D$3</f>
        <v>44228</v>
      </c>
      <c r="E129" s="206">
        <f t="shared" si="26"/>
        <v>44256</v>
      </c>
      <c r="F129" s="206">
        <f t="shared" si="26"/>
        <v>44287</v>
      </c>
      <c r="G129" s="206">
        <f t="shared" si="26"/>
        <v>44317</v>
      </c>
      <c r="H129" s="206">
        <f t="shared" si="26"/>
        <v>44348</v>
      </c>
      <c r="I129" s="206">
        <f t="shared" si="26"/>
        <v>44378</v>
      </c>
      <c r="J129" s="206">
        <f t="shared" si="26"/>
        <v>44409</v>
      </c>
      <c r="K129" s="447">
        <f t="shared" si="26"/>
        <v>44440</v>
      </c>
      <c r="L129" s="605">
        <f t="shared" si="26"/>
        <v>44470</v>
      </c>
      <c r="M129" s="464">
        <f t="shared" si="26"/>
        <v>44501</v>
      </c>
      <c r="N129" s="464" t="str">
        <f t="shared" si="26"/>
        <v>Dec-21 +</v>
      </c>
      <c r="O129" s="207" t="s">
        <v>34</v>
      </c>
      <c r="R129" s="41"/>
      <c r="S129" s="41"/>
      <c r="T129" s="81"/>
      <c r="U129" s="340" t="s">
        <v>36</v>
      </c>
      <c r="V129" s="341" t="s">
        <v>210</v>
      </c>
      <c r="W129" s="341" t="s">
        <v>211</v>
      </c>
      <c r="X129" s="341" t="s">
        <v>212</v>
      </c>
      <c r="Y129" s="80" t="s">
        <v>213</v>
      </c>
      <c r="Z129" s="341" t="s">
        <v>44</v>
      </c>
      <c r="AA129" s="341" t="s">
        <v>214</v>
      </c>
      <c r="AB129" s="341" t="s">
        <v>215</v>
      </c>
      <c r="AC129" s="341" t="s">
        <v>216</v>
      </c>
      <c r="AD129" s="341" t="s">
        <v>217</v>
      </c>
      <c r="AE129" s="341" t="s">
        <v>218</v>
      </c>
      <c r="AF129" s="341" t="s">
        <v>219</v>
      </c>
      <c r="AG129" s="341" t="s">
        <v>220</v>
      </c>
      <c r="AH129" s="537" t="s">
        <v>34</v>
      </c>
    </row>
    <row r="130" spans="1:36" x14ac:dyDescent="0.3">
      <c r="A130" s="690" t="s">
        <v>45</v>
      </c>
      <c r="B130" s="11" t="s">
        <v>0</v>
      </c>
      <c r="C130" s="3">
        <v>0</v>
      </c>
      <c r="D130" s="3">
        <v>0</v>
      </c>
      <c r="E130" s="3">
        <v>17306.939999999999</v>
      </c>
      <c r="F130" s="3">
        <v>7942.82</v>
      </c>
      <c r="G130" s="3">
        <v>9939.9599999999991</v>
      </c>
      <c r="H130" s="3">
        <v>19477.199999999993</v>
      </c>
      <c r="I130" s="3">
        <v>7036.8</v>
      </c>
      <c r="J130" s="3">
        <v>8320.44</v>
      </c>
      <c r="K130" s="449">
        <v>1633.8</v>
      </c>
      <c r="L130" s="101">
        <v>1295.4000000000001</v>
      </c>
      <c r="M130" s="409">
        <f>P141*AF130</f>
        <v>25.547077760866486</v>
      </c>
      <c r="N130" s="409">
        <f>Q141*AG130</f>
        <v>0</v>
      </c>
      <c r="O130" s="79">
        <f t="shared" ref="O130:O141" si="27">SUM(C130:N130)</f>
        <v>72978.907077760872</v>
      </c>
      <c r="P130" s="581"/>
      <c r="R130" s="197"/>
      <c r="S130" s="197"/>
      <c r="T130" s="707" t="s">
        <v>45</v>
      </c>
      <c r="U130" s="556" t="s">
        <v>0</v>
      </c>
      <c r="V130" s="540"/>
      <c r="W130" s="540"/>
      <c r="X130" s="540"/>
      <c r="Y130" s="540"/>
      <c r="Z130" s="540"/>
      <c r="AA130" s="540"/>
      <c r="AB130" s="540"/>
      <c r="AC130" s="540"/>
      <c r="AD130" s="540"/>
      <c r="AE130" s="540"/>
      <c r="AF130" s="540">
        <v>5.3403314856111219E-3</v>
      </c>
      <c r="AG130" s="540">
        <v>4.9145487602198154E-3</v>
      </c>
      <c r="AH130" s="541"/>
    </row>
    <row r="131" spans="1:36" x14ac:dyDescent="0.3">
      <c r="A131" s="691"/>
      <c r="B131" s="12" t="s">
        <v>1</v>
      </c>
      <c r="C131" s="3">
        <v>0</v>
      </c>
      <c r="D131" s="3">
        <v>10299.16</v>
      </c>
      <c r="E131" s="3">
        <v>28432.25</v>
      </c>
      <c r="F131" s="3">
        <v>22517.51</v>
      </c>
      <c r="G131" s="3">
        <v>28264.62</v>
      </c>
      <c r="H131" s="3">
        <v>36447.809999999961</v>
      </c>
      <c r="I131" s="3">
        <v>32114.18</v>
      </c>
      <c r="J131" s="3">
        <v>64803.33</v>
      </c>
      <c r="K131" s="449">
        <v>80342.799999999974</v>
      </c>
      <c r="L131" s="101">
        <v>61554.42</v>
      </c>
      <c r="M131" s="409">
        <f>P141*AF131</f>
        <v>2050.141195004072</v>
      </c>
      <c r="N131" s="409">
        <f>Q141*AG131</f>
        <v>0</v>
      </c>
      <c r="O131" s="79">
        <f t="shared" si="27"/>
        <v>366826.22119500395</v>
      </c>
      <c r="R131" s="197"/>
      <c r="S131" s="197"/>
      <c r="T131" s="708"/>
      <c r="U131" s="12" t="s">
        <v>1</v>
      </c>
      <c r="V131" s="542"/>
      <c r="W131" s="542"/>
      <c r="X131" s="542"/>
      <c r="Y131" s="542"/>
      <c r="Z131" s="542"/>
      <c r="AA131" s="542"/>
      <c r="AB131" s="542"/>
      <c r="AC131" s="542"/>
      <c r="AD131" s="542"/>
      <c r="AE131" s="542"/>
      <c r="AF131" s="542">
        <v>0.42855913604332785</v>
      </c>
      <c r="AG131" s="542">
        <v>0.31291436749777107</v>
      </c>
      <c r="AH131" s="543"/>
    </row>
    <row r="132" spans="1:36" x14ac:dyDescent="0.3">
      <c r="A132" s="691"/>
      <c r="B132" s="11" t="s">
        <v>2</v>
      </c>
      <c r="C132" s="3">
        <v>0</v>
      </c>
      <c r="D132" s="3">
        <v>0</v>
      </c>
      <c r="E132" s="3">
        <v>0</v>
      </c>
      <c r="F132" s="3">
        <v>0</v>
      </c>
      <c r="G132" s="3">
        <v>0</v>
      </c>
      <c r="H132" s="3">
        <v>0</v>
      </c>
      <c r="I132" s="3">
        <v>0</v>
      </c>
      <c r="J132" s="3">
        <v>0</v>
      </c>
      <c r="K132" s="449">
        <v>0</v>
      </c>
      <c r="L132" s="101">
        <v>0</v>
      </c>
      <c r="M132" s="409">
        <f>P141*AF132</f>
        <v>0</v>
      </c>
      <c r="N132" s="409">
        <f>Q141*AG132</f>
        <v>0</v>
      </c>
      <c r="O132" s="79">
        <f t="shared" si="27"/>
        <v>0</v>
      </c>
      <c r="R132" s="197"/>
      <c r="S132" s="197"/>
      <c r="T132" s="708"/>
      <c r="U132" s="11" t="s">
        <v>2</v>
      </c>
      <c r="V132" s="542"/>
      <c r="W132" s="542"/>
      <c r="X132" s="542"/>
      <c r="Y132" s="542"/>
      <c r="Z132" s="542"/>
      <c r="AA132" s="542"/>
      <c r="AB132" s="542"/>
      <c r="AC132" s="542"/>
      <c r="AD132" s="542"/>
      <c r="AE132" s="542"/>
      <c r="AF132" s="542">
        <v>0</v>
      </c>
      <c r="AG132" s="542">
        <v>0</v>
      </c>
      <c r="AH132" s="543"/>
    </row>
    <row r="133" spans="1:36" x14ac:dyDescent="0.3">
      <c r="A133" s="691"/>
      <c r="B133" s="11" t="s">
        <v>9</v>
      </c>
      <c r="C133" s="3">
        <v>0</v>
      </c>
      <c r="D133" s="3">
        <v>827</v>
      </c>
      <c r="E133" s="3">
        <v>13028.97</v>
      </c>
      <c r="F133" s="3">
        <v>13013.64</v>
      </c>
      <c r="G133" s="3">
        <v>2853.15</v>
      </c>
      <c r="H133" s="3">
        <v>3680.1499999999946</v>
      </c>
      <c r="I133" s="3">
        <v>1736.7</v>
      </c>
      <c r="J133" s="3">
        <v>1612.65</v>
      </c>
      <c r="K133" s="449">
        <v>3643.1599999999989</v>
      </c>
      <c r="L133" s="101">
        <v>151235.81</v>
      </c>
      <c r="M133" s="409">
        <f>P141*AF133</f>
        <v>1780.3962613899882</v>
      </c>
      <c r="N133" s="409">
        <f>Q141*AG133</f>
        <v>0</v>
      </c>
      <c r="O133" s="79">
        <f t="shared" si="27"/>
        <v>193411.62626138996</v>
      </c>
      <c r="R133" s="197"/>
      <c r="S133" s="197"/>
      <c r="T133" s="708"/>
      <c r="U133" s="11" t="s">
        <v>9</v>
      </c>
      <c r="V133" s="542"/>
      <c r="W133" s="542"/>
      <c r="X133" s="542"/>
      <c r="Y133" s="542"/>
      <c r="Z133" s="542"/>
      <c r="AA133" s="542"/>
      <c r="AB133" s="542"/>
      <c r="AC133" s="542"/>
      <c r="AD133" s="542"/>
      <c r="AE133" s="542"/>
      <c r="AF133" s="542">
        <v>0.37217196818219578</v>
      </c>
      <c r="AG133" s="542">
        <v>0.51870312980111721</v>
      </c>
      <c r="AH133" s="543"/>
    </row>
    <row r="134" spans="1:36" x14ac:dyDescent="0.3">
      <c r="A134" s="691"/>
      <c r="B134" s="12" t="s">
        <v>3</v>
      </c>
      <c r="C134" s="3">
        <v>0</v>
      </c>
      <c r="D134" s="3">
        <v>3537.3</v>
      </c>
      <c r="E134" s="3">
        <v>26868.36</v>
      </c>
      <c r="F134" s="3">
        <v>16141.02</v>
      </c>
      <c r="G134" s="3">
        <v>18759.57</v>
      </c>
      <c r="H134" s="3">
        <v>25465.31</v>
      </c>
      <c r="I134" s="3">
        <v>23827.22</v>
      </c>
      <c r="J134" s="3">
        <v>21293.68</v>
      </c>
      <c r="K134" s="449">
        <v>12940.320000000002</v>
      </c>
      <c r="L134" s="101">
        <v>10030.76</v>
      </c>
      <c r="M134" s="409">
        <f>P141*AF134</f>
        <v>269.90413492255215</v>
      </c>
      <c r="N134" s="409">
        <f>Q141*AG134</f>
        <v>0</v>
      </c>
      <c r="O134" s="79">
        <f t="shared" si="27"/>
        <v>159133.44413492255</v>
      </c>
      <c r="R134" s="197"/>
      <c r="S134" s="197"/>
      <c r="T134" s="708"/>
      <c r="U134" s="12" t="s">
        <v>3</v>
      </c>
      <c r="V134" s="542"/>
      <c r="W134" s="542"/>
      <c r="X134" s="542"/>
      <c r="Y134" s="542"/>
      <c r="Z134" s="542"/>
      <c r="AA134" s="542"/>
      <c r="AB134" s="542"/>
      <c r="AC134" s="542"/>
      <c r="AD134" s="542"/>
      <c r="AE134" s="542"/>
      <c r="AF134" s="542">
        <v>5.6420447117887899E-2</v>
      </c>
      <c r="AG134" s="542">
        <v>2.097446637973813E-2</v>
      </c>
      <c r="AH134" s="543"/>
    </row>
    <row r="135" spans="1:36" x14ac:dyDescent="0.3">
      <c r="A135" s="691"/>
      <c r="B135" s="11" t="s">
        <v>4</v>
      </c>
      <c r="C135" s="3">
        <v>0</v>
      </c>
      <c r="D135" s="3">
        <v>7342.89</v>
      </c>
      <c r="E135" s="3">
        <v>31348.05</v>
      </c>
      <c r="F135" s="3">
        <v>27764.560000000001</v>
      </c>
      <c r="G135" s="3">
        <v>14217.97</v>
      </c>
      <c r="H135" s="3">
        <v>25791.570000000011</v>
      </c>
      <c r="I135" s="3">
        <v>12780.36</v>
      </c>
      <c r="J135" s="3">
        <v>21461.59</v>
      </c>
      <c r="K135" s="449">
        <v>19766.339999999997</v>
      </c>
      <c r="L135" s="101">
        <v>9475.7800000000007</v>
      </c>
      <c r="M135" s="409">
        <f>P141*AF135</f>
        <v>385.93349530616302</v>
      </c>
      <c r="N135" s="409">
        <f>Q141*AG135</f>
        <v>0</v>
      </c>
      <c r="O135" s="79">
        <f t="shared" si="27"/>
        <v>170335.04349530619</v>
      </c>
      <c r="R135" s="197"/>
      <c r="S135" s="197"/>
      <c r="T135" s="708"/>
      <c r="U135" s="11" t="s">
        <v>4</v>
      </c>
      <c r="V135" s="542"/>
      <c r="W135" s="542"/>
      <c r="X135" s="542"/>
      <c r="Y135" s="542"/>
      <c r="Z135" s="542"/>
      <c r="AA135" s="542"/>
      <c r="AB135" s="542"/>
      <c r="AC135" s="542"/>
      <c r="AD135" s="542"/>
      <c r="AE135" s="542"/>
      <c r="AF135" s="542">
        <v>8.0675089950700912E-2</v>
      </c>
      <c r="AG135" s="542">
        <v>7.5036519227339338E-2</v>
      </c>
      <c r="AH135" s="543"/>
    </row>
    <row r="136" spans="1:36" x14ac:dyDescent="0.3">
      <c r="A136" s="691"/>
      <c r="B136" s="11" t="s">
        <v>5</v>
      </c>
      <c r="C136" s="3">
        <v>0</v>
      </c>
      <c r="D136" s="3">
        <v>3828.1</v>
      </c>
      <c r="E136" s="3">
        <v>1692.9</v>
      </c>
      <c r="F136" s="3">
        <v>0</v>
      </c>
      <c r="G136" s="3">
        <v>0</v>
      </c>
      <c r="H136" s="3">
        <v>0</v>
      </c>
      <c r="I136" s="3">
        <v>0</v>
      </c>
      <c r="J136" s="3">
        <v>0</v>
      </c>
      <c r="K136" s="449">
        <v>5386.4999999999991</v>
      </c>
      <c r="L136" s="101">
        <v>1231.2</v>
      </c>
      <c r="M136" s="409">
        <f>P141*AF136</f>
        <v>48.057040941370076</v>
      </c>
      <c r="N136" s="409">
        <f>Q141*AG136</f>
        <v>0</v>
      </c>
      <c r="O136" s="79">
        <f t="shared" si="27"/>
        <v>12186.757040941371</v>
      </c>
      <c r="R136" s="197"/>
      <c r="S136" s="197"/>
      <c r="T136" s="708"/>
      <c r="U136" s="11" t="s">
        <v>5</v>
      </c>
      <c r="V136" s="542"/>
      <c r="W136" s="542"/>
      <c r="X136" s="542"/>
      <c r="Y136" s="542"/>
      <c r="Z136" s="542"/>
      <c r="AA136" s="542"/>
      <c r="AB136" s="542"/>
      <c r="AC136" s="542"/>
      <c r="AD136" s="542"/>
      <c r="AE136" s="542"/>
      <c r="AF136" s="542">
        <v>1.0045788064168669E-2</v>
      </c>
      <c r="AG136" s="542">
        <v>1.2405212646530618E-2</v>
      </c>
      <c r="AH136" s="543"/>
    </row>
    <row r="137" spans="1:36" x14ac:dyDescent="0.3">
      <c r="A137" s="691"/>
      <c r="B137" s="11" t="s">
        <v>6</v>
      </c>
      <c r="C137" s="3">
        <v>0</v>
      </c>
      <c r="D137" s="3">
        <v>0</v>
      </c>
      <c r="E137" s="3">
        <v>0</v>
      </c>
      <c r="F137" s="3">
        <v>0</v>
      </c>
      <c r="G137" s="3">
        <v>0</v>
      </c>
      <c r="H137" s="3">
        <v>0</v>
      </c>
      <c r="I137" s="3">
        <v>0</v>
      </c>
      <c r="J137" s="3">
        <v>0</v>
      </c>
      <c r="K137" s="449">
        <v>0</v>
      </c>
      <c r="L137" s="101">
        <v>0</v>
      </c>
      <c r="M137" s="409">
        <f>P141*AF137</f>
        <v>0</v>
      </c>
      <c r="N137" s="409">
        <f>Q141*AG137</f>
        <v>0</v>
      </c>
      <c r="O137" s="79">
        <f t="shared" si="27"/>
        <v>0</v>
      </c>
      <c r="R137" s="197"/>
      <c r="S137" s="197"/>
      <c r="T137" s="708"/>
      <c r="U137" s="11" t="s">
        <v>6</v>
      </c>
      <c r="V137" s="542"/>
      <c r="W137" s="542"/>
      <c r="X137" s="542"/>
      <c r="Y137" s="542"/>
      <c r="Z137" s="542"/>
      <c r="AA137" s="542"/>
      <c r="AB137" s="542"/>
      <c r="AC137" s="542"/>
      <c r="AD137" s="542"/>
      <c r="AE137" s="542"/>
      <c r="AF137" s="542">
        <v>0</v>
      </c>
      <c r="AG137" s="542">
        <v>0</v>
      </c>
      <c r="AH137" s="543"/>
    </row>
    <row r="138" spans="1:36" x14ac:dyDescent="0.3">
      <c r="A138" s="691"/>
      <c r="B138" s="11" t="s">
        <v>7</v>
      </c>
      <c r="C138" s="3">
        <v>0</v>
      </c>
      <c r="D138" s="3">
        <v>0</v>
      </c>
      <c r="E138" s="3">
        <v>0</v>
      </c>
      <c r="F138" s="3">
        <v>0</v>
      </c>
      <c r="G138" s="3">
        <v>0</v>
      </c>
      <c r="H138" s="3">
        <v>0</v>
      </c>
      <c r="I138" s="3">
        <v>0</v>
      </c>
      <c r="J138" s="3">
        <v>0</v>
      </c>
      <c r="K138" s="449">
        <v>0</v>
      </c>
      <c r="L138" s="101">
        <v>0</v>
      </c>
      <c r="M138" s="409">
        <f>P141*AF138</f>
        <v>79.764517160358679</v>
      </c>
      <c r="N138" s="409">
        <f>Q141*AG138</f>
        <v>0</v>
      </c>
      <c r="O138" s="79">
        <f t="shared" si="27"/>
        <v>79.764517160358679</v>
      </c>
      <c r="R138" s="197"/>
      <c r="S138" s="197"/>
      <c r="T138" s="708"/>
      <c r="U138" s="11" t="s">
        <v>7</v>
      </c>
      <c r="V138" s="542"/>
      <c r="W138" s="542"/>
      <c r="X138" s="542"/>
      <c r="Y138" s="542"/>
      <c r="Z138" s="542"/>
      <c r="AA138" s="542"/>
      <c r="AB138" s="542"/>
      <c r="AC138" s="542"/>
      <c r="AD138" s="542"/>
      <c r="AE138" s="542"/>
      <c r="AF138" s="542">
        <v>1.6673882093807994E-2</v>
      </c>
      <c r="AG138" s="542">
        <v>2.6423868690977282E-2</v>
      </c>
      <c r="AH138" s="543"/>
    </row>
    <row r="139" spans="1:36" x14ac:dyDescent="0.3">
      <c r="A139" s="691"/>
      <c r="B139" s="11" t="s">
        <v>8</v>
      </c>
      <c r="C139" s="3">
        <v>0</v>
      </c>
      <c r="D139" s="3">
        <v>0</v>
      </c>
      <c r="E139" s="3">
        <v>1774.24</v>
      </c>
      <c r="F139" s="3">
        <v>1774.24</v>
      </c>
      <c r="G139" s="3">
        <v>0</v>
      </c>
      <c r="H139" s="3">
        <v>0</v>
      </c>
      <c r="I139" s="3">
        <v>0</v>
      </c>
      <c r="J139" s="3">
        <v>0</v>
      </c>
      <c r="K139" s="449">
        <v>10952.38</v>
      </c>
      <c r="L139" s="101">
        <v>2551.5</v>
      </c>
      <c r="M139" s="409">
        <f>P141*AF139</f>
        <v>144.05627751462953</v>
      </c>
      <c r="N139" s="409">
        <f>Q141*AG139</f>
        <v>0</v>
      </c>
      <c r="O139" s="79">
        <f t="shared" si="27"/>
        <v>17196.416277514629</v>
      </c>
      <c r="R139" s="197"/>
      <c r="S139" s="197"/>
      <c r="T139" s="708"/>
      <c r="U139" s="11" t="s">
        <v>8</v>
      </c>
      <c r="V139" s="542"/>
      <c r="W139" s="542"/>
      <c r="X139" s="542"/>
      <c r="Y139" s="542"/>
      <c r="Z139" s="542"/>
      <c r="AA139" s="542"/>
      <c r="AB139" s="542"/>
      <c r="AC139" s="542"/>
      <c r="AD139" s="542"/>
      <c r="AE139" s="542"/>
      <c r="AF139" s="542">
        <v>3.0113357062299746E-2</v>
      </c>
      <c r="AG139" s="542">
        <v>2.8627886996306477E-2</v>
      </c>
      <c r="AH139" s="543"/>
    </row>
    <row r="140" spans="1:36" ht="15" thickBot="1" x14ac:dyDescent="0.35">
      <c r="A140" s="692"/>
      <c r="B140" s="208" t="s">
        <v>42</v>
      </c>
      <c r="C140" s="3">
        <v>0</v>
      </c>
      <c r="D140" s="3">
        <v>0</v>
      </c>
      <c r="E140" s="3">
        <v>0</v>
      </c>
      <c r="F140" s="3">
        <v>0</v>
      </c>
      <c r="G140" s="3">
        <v>0</v>
      </c>
      <c r="H140" s="3">
        <v>0</v>
      </c>
      <c r="I140" s="3">
        <v>0</v>
      </c>
      <c r="J140" s="3">
        <v>0</v>
      </c>
      <c r="K140" s="449">
        <v>0</v>
      </c>
      <c r="L140" s="101">
        <v>0</v>
      </c>
      <c r="M140" s="409">
        <f>P141*AF140</f>
        <v>0</v>
      </c>
      <c r="N140" s="409">
        <f>Q141*AG140</f>
        <v>0</v>
      </c>
      <c r="O140" s="79">
        <f t="shared" si="27"/>
        <v>0</v>
      </c>
      <c r="R140" s="197"/>
      <c r="S140" s="197"/>
      <c r="T140" s="709"/>
      <c r="U140" s="544" t="s">
        <v>42</v>
      </c>
      <c r="V140" s="545"/>
      <c r="W140" s="545"/>
      <c r="X140" s="545"/>
      <c r="Y140" s="545"/>
      <c r="Z140" s="545"/>
      <c r="AA140" s="545"/>
      <c r="AB140" s="546"/>
      <c r="AC140" s="546"/>
      <c r="AD140" s="546"/>
      <c r="AE140" s="546"/>
      <c r="AF140" s="546">
        <v>0</v>
      </c>
      <c r="AG140" s="546">
        <v>0</v>
      </c>
      <c r="AH140" s="547"/>
    </row>
    <row r="141" spans="1:36" ht="21.6" thickBot="1" x14ac:dyDescent="0.45">
      <c r="A141" s="81"/>
      <c r="B141" s="209" t="s">
        <v>43</v>
      </c>
      <c r="C141" s="210">
        <f t="shared" ref="C141:N141" si="28">SUM(C130:C140)</f>
        <v>0</v>
      </c>
      <c r="D141" s="210">
        <f t="shared" si="28"/>
        <v>25834.449999999997</v>
      </c>
      <c r="E141" s="210">
        <f t="shared" si="28"/>
        <v>120451.71</v>
      </c>
      <c r="F141" s="210">
        <f t="shared" si="28"/>
        <v>89153.790000000008</v>
      </c>
      <c r="G141" s="210">
        <f t="shared" si="28"/>
        <v>74035.27</v>
      </c>
      <c r="H141" s="210">
        <f t="shared" si="28"/>
        <v>110862.03999999995</v>
      </c>
      <c r="I141" s="210">
        <f t="shared" si="28"/>
        <v>77495.260000000009</v>
      </c>
      <c r="J141" s="210">
        <f t="shared" si="28"/>
        <v>117491.69</v>
      </c>
      <c r="K141" s="450">
        <f t="shared" si="28"/>
        <v>134665.29999999999</v>
      </c>
      <c r="L141" s="606">
        <f t="shared" si="28"/>
        <v>237374.87000000002</v>
      </c>
      <c r="M141" s="465">
        <f t="shared" si="28"/>
        <v>4783.8000000000011</v>
      </c>
      <c r="N141" s="465">
        <f t="shared" si="28"/>
        <v>0</v>
      </c>
      <c r="O141" s="82">
        <f t="shared" si="27"/>
        <v>992148.18</v>
      </c>
      <c r="P141" s="2">
        <f>'FORECAST OVERVIEW'!M14</f>
        <v>4783.8</v>
      </c>
      <c r="Q141" s="2">
        <f>'FORECAST OVERVIEW'!N14</f>
        <v>0</v>
      </c>
      <c r="T141" s="81"/>
      <c r="U141" s="548" t="s">
        <v>43</v>
      </c>
      <c r="V141" s="549"/>
      <c r="W141" s="549"/>
      <c r="X141" s="549"/>
      <c r="Y141" s="549"/>
      <c r="Z141" s="549"/>
      <c r="AA141" s="549"/>
      <c r="AB141" s="550"/>
      <c r="AC141" s="550"/>
      <c r="AD141" s="550"/>
      <c r="AE141" s="550"/>
      <c r="AF141" s="550">
        <f>SUM(AF130:AF140)</f>
        <v>1</v>
      </c>
      <c r="AG141" s="550">
        <f>SUM(AG130:AG140)</f>
        <v>0.99999999999999989</v>
      </c>
      <c r="AH141" s="551"/>
    </row>
    <row r="142" spans="1:36" ht="21.6" thickBot="1" x14ac:dyDescent="0.45">
      <c r="A142" s="81"/>
      <c r="F142" s="80">
        <v>0</v>
      </c>
      <c r="K142" s="451"/>
      <c r="L142" s="609"/>
      <c r="M142" s="466"/>
      <c r="N142" s="466"/>
      <c r="T142" s="81"/>
      <c r="Y142" s="80">
        <v>0</v>
      </c>
      <c r="AH142" s="552"/>
      <c r="AI142" s="553">
        <f>SUM(V141:AG141)</f>
        <v>2</v>
      </c>
      <c r="AJ142" s="553">
        <f>SUM(AH130:AH140)</f>
        <v>0</v>
      </c>
    </row>
    <row r="143" spans="1:36" ht="21.6" thickBot="1" x14ac:dyDescent="0.45">
      <c r="A143" s="81"/>
      <c r="B143" s="205" t="s">
        <v>36</v>
      </c>
      <c r="C143" s="206">
        <f>C$3</f>
        <v>44197</v>
      </c>
      <c r="D143" s="206">
        <f t="shared" ref="D143:N143" si="29">D$3</f>
        <v>44228</v>
      </c>
      <c r="E143" s="206">
        <f t="shared" si="29"/>
        <v>44256</v>
      </c>
      <c r="F143" s="206">
        <f t="shared" si="29"/>
        <v>44287</v>
      </c>
      <c r="G143" s="206">
        <f t="shared" si="29"/>
        <v>44317</v>
      </c>
      <c r="H143" s="206">
        <f t="shared" si="29"/>
        <v>44348</v>
      </c>
      <c r="I143" s="206">
        <f t="shared" si="29"/>
        <v>44378</v>
      </c>
      <c r="J143" s="206">
        <f t="shared" si="29"/>
        <v>44409</v>
      </c>
      <c r="K143" s="447">
        <f t="shared" si="29"/>
        <v>44440</v>
      </c>
      <c r="L143" s="605">
        <f t="shared" si="29"/>
        <v>44470</v>
      </c>
      <c r="M143" s="464">
        <f t="shared" si="29"/>
        <v>44501</v>
      </c>
      <c r="N143" s="464" t="str">
        <f t="shared" si="29"/>
        <v>Dec-21 +</v>
      </c>
      <c r="O143" s="207" t="s">
        <v>34</v>
      </c>
      <c r="R143" s="41"/>
      <c r="S143" s="41"/>
      <c r="T143" s="81"/>
      <c r="U143" s="340" t="s">
        <v>36</v>
      </c>
      <c r="V143" s="341" t="s">
        <v>210</v>
      </c>
      <c r="W143" s="341" t="s">
        <v>211</v>
      </c>
      <c r="X143" s="341" t="s">
        <v>212</v>
      </c>
      <c r="Y143" s="80" t="s">
        <v>213</v>
      </c>
      <c r="Z143" s="341" t="s">
        <v>44</v>
      </c>
      <c r="AA143" s="341" t="s">
        <v>214</v>
      </c>
      <c r="AB143" s="341" t="s">
        <v>215</v>
      </c>
      <c r="AC143" s="341" t="s">
        <v>216</v>
      </c>
      <c r="AD143" s="341" t="s">
        <v>217</v>
      </c>
      <c r="AE143" s="341" t="s">
        <v>218</v>
      </c>
      <c r="AF143" s="341" t="s">
        <v>219</v>
      </c>
      <c r="AG143" s="341" t="s">
        <v>220</v>
      </c>
      <c r="AH143" s="537" t="s">
        <v>34</v>
      </c>
    </row>
    <row r="144" spans="1:36" ht="15" customHeight="1" x14ac:dyDescent="0.3">
      <c r="A144" s="690" t="s">
        <v>164</v>
      </c>
      <c r="B144" s="11" t="s">
        <v>0</v>
      </c>
      <c r="C144" s="3">
        <v>0</v>
      </c>
      <c r="D144" s="3">
        <v>0</v>
      </c>
      <c r="E144" s="3">
        <v>0</v>
      </c>
      <c r="F144" s="3">
        <v>0</v>
      </c>
      <c r="G144" s="3">
        <v>0</v>
      </c>
      <c r="H144" s="3">
        <v>0</v>
      </c>
      <c r="I144" s="3">
        <v>0</v>
      </c>
      <c r="J144" s="3">
        <v>0</v>
      </c>
      <c r="K144" s="449">
        <v>0</v>
      </c>
      <c r="L144" s="101">
        <v>0</v>
      </c>
      <c r="M144" s="409">
        <f>P155*AF144</f>
        <v>0</v>
      </c>
      <c r="N144" s="409">
        <f>Q155*AG144</f>
        <v>0</v>
      </c>
      <c r="O144" s="79">
        <f t="shared" ref="O144:O155" si="30">SUM(C144:N144)</f>
        <v>0</v>
      </c>
      <c r="P144" s="581"/>
      <c r="R144" s="197"/>
      <c r="S144" s="197"/>
      <c r="T144" s="704" t="s">
        <v>307</v>
      </c>
      <c r="U144" s="556" t="s">
        <v>0</v>
      </c>
      <c r="V144" s="540"/>
      <c r="W144" s="540"/>
      <c r="X144" s="540"/>
      <c r="Y144" s="540"/>
      <c r="Z144" s="540"/>
      <c r="AA144" s="540"/>
      <c r="AB144" s="540"/>
      <c r="AC144" s="540"/>
      <c r="AD144" s="540"/>
      <c r="AE144" s="540"/>
      <c r="AF144" s="540">
        <v>0</v>
      </c>
      <c r="AG144" s="540">
        <v>0</v>
      </c>
      <c r="AH144" s="541"/>
    </row>
    <row r="145" spans="1:36" x14ac:dyDescent="0.3">
      <c r="A145" s="691"/>
      <c r="B145" s="12" t="s">
        <v>1</v>
      </c>
      <c r="C145" s="3">
        <v>0</v>
      </c>
      <c r="D145" s="3">
        <v>0</v>
      </c>
      <c r="E145" s="3">
        <v>0</v>
      </c>
      <c r="F145" s="3">
        <v>1852.1</v>
      </c>
      <c r="G145" s="3">
        <v>0</v>
      </c>
      <c r="H145" s="3">
        <v>2990.5920000000001</v>
      </c>
      <c r="I145" s="3">
        <v>89651.567999999999</v>
      </c>
      <c r="J145" s="3">
        <v>46228.92</v>
      </c>
      <c r="K145" s="449">
        <v>0</v>
      </c>
      <c r="L145" s="101">
        <v>1923</v>
      </c>
      <c r="M145" s="409">
        <f>P155*AF145</f>
        <v>0</v>
      </c>
      <c r="N145" s="409">
        <f>Q155*AG145</f>
        <v>0</v>
      </c>
      <c r="O145" s="79">
        <f t="shared" si="30"/>
        <v>142646.18</v>
      </c>
      <c r="R145" s="197"/>
      <c r="S145" s="197"/>
      <c r="T145" s="705"/>
      <c r="U145" s="12" t="s">
        <v>1</v>
      </c>
      <c r="V145" s="542"/>
      <c r="W145" s="542"/>
      <c r="X145" s="542"/>
      <c r="Y145" s="542"/>
      <c r="Z145" s="542"/>
      <c r="AA145" s="542"/>
      <c r="AB145" s="542"/>
      <c r="AC145" s="542"/>
      <c r="AD145" s="542"/>
      <c r="AE145" s="542"/>
      <c r="AF145" s="542">
        <v>8.2339015729418919E-4</v>
      </c>
      <c r="AG145" s="542">
        <v>4.0870940501520334E-2</v>
      </c>
      <c r="AH145" s="543"/>
    </row>
    <row r="146" spans="1:36" x14ac:dyDescent="0.3">
      <c r="A146" s="691"/>
      <c r="B146" s="11" t="s">
        <v>2</v>
      </c>
      <c r="C146" s="3">
        <v>0</v>
      </c>
      <c r="D146" s="3">
        <v>0</v>
      </c>
      <c r="E146" s="3">
        <v>0</v>
      </c>
      <c r="F146" s="3">
        <v>0</v>
      </c>
      <c r="G146" s="3">
        <v>0</v>
      </c>
      <c r="H146" s="3">
        <v>0</v>
      </c>
      <c r="I146" s="3">
        <v>0</v>
      </c>
      <c r="J146" s="3">
        <v>0</v>
      </c>
      <c r="K146" s="449">
        <v>0</v>
      </c>
      <c r="L146" s="101">
        <v>0</v>
      </c>
      <c r="M146" s="409">
        <f>P155*AF146</f>
        <v>0</v>
      </c>
      <c r="N146" s="409">
        <f>Q155*AG146</f>
        <v>0</v>
      </c>
      <c r="O146" s="79">
        <f t="shared" si="30"/>
        <v>0</v>
      </c>
      <c r="R146" s="197"/>
      <c r="S146" s="197"/>
      <c r="T146" s="705"/>
      <c r="U146" s="11" t="s">
        <v>2</v>
      </c>
      <c r="V146" s="542"/>
      <c r="W146" s="542"/>
      <c r="X146" s="542"/>
      <c r="Y146" s="542"/>
      <c r="Z146" s="542"/>
      <c r="AA146" s="542"/>
      <c r="AB146" s="542"/>
      <c r="AC146" s="542"/>
      <c r="AD146" s="542"/>
      <c r="AE146" s="542"/>
      <c r="AF146" s="542">
        <v>0</v>
      </c>
      <c r="AG146" s="542">
        <v>0</v>
      </c>
      <c r="AH146" s="543"/>
    </row>
    <row r="147" spans="1:36" x14ac:dyDescent="0.3">
      <c r="A147" s="691"/>
      <c r="B147" s="11" t="s">
        <v>9</v>
      </c>
      <c r="C147" s="3">
        <v>0</v>
      </c>
      <c r="D147" s="3">
        <v>0</v>
      </c>
      <c r="E147" s="3">
        <v>0</v>
      </c>
      <c r="F147" s="3">
        <v>413.5</v>
      </c>
      <c r="G147" s="3">
        <v>0</v>
      </c>
      <c r="H147" s="3">
        <v>407.80799999999999</v>
      </c>
      <c r="I147" s="3">
        <v>1631.232</v>
      </c>
      <c r="J147" s="3">
        <v>0</v>
      </c>
      <c r="K147" s="449">
        <v>0</v>
      </c>
      <c r="L147" s="101">
        <v>0</v>
      </c>
      <c r="M147" s="409">
        <f>P155*AF147</f>
        <v>0</v>
      </c>
      <c r="N147" s="409">
        <f>Q155*AG147</f>
        <v>0</v>
      </c>
      <c r="O147" s="79">
        <f t="shared" si="30"/>
        <v>2452.54</v>
      </c>
      <c r="R147" s="197"/>
      <c r="S147" s="197"/>
      <c r="T147" s="705"/>
      <c r="U147" s="11" t="s">
        <v>9</v>
      </c>
      <c r="V147" s="542"/>
      <c r="W147" s="542"/>
      <c r="X147" s="542"/>
      <c r="Y147" s="542"/>
      <c r="Z147" s="542"/>
      <c r="AA147" s="542"/>
      <c r="AB147" s="542"/>
      <c r="AC147" s="542"/>
      <c r="AD147" s="542"/>
      <c r="AE147" s="542"/>
      <c r="AF147" s="542">
        <v>5.3096980003639276E-5</v>
      </c>
      <c r="AG147" s="542">
        <v>6.8538863933584214E-3</v>
      </c>
      <c r="AH147" s="543"/>
    </row>
    <row r="148" spans="1:36" x14ac:dyDescent="0.3">
      <c r="A148" s="691"/>
      <c r="B148" s="12" t="s">
        <v>3</v>
      </c>
      <c r="C148" s="3">
        <v>0</v>
      </c>
      <c r="D148" s="3">
        <v>56437.5</v>
      </c>
      <c r="E148" s="3">
        <v>53750</v>
      </c>
      <c r="F148" s="3">
        <v>5375</v>
      </c>
      <c r="G148" s="3">
        <v>59125</v>
      </c>
      <c r="H148" s="3">
        <v>0</v>
      </c>
      <c r="I148" s="3">
        <v>21500</v>
      </c>
      <c r="J148" s="3">
        <v>6020</v>
      </c>
      <c r="K148" s="449">
        <v>0</v>
      </c>
      <c r="L148" s="101">
        <v>0</v>
      </c>
      <c r="M148" s="409">
        <f>P155*AF148</f>
        <v>0</v>
      </c>
      <c r="N148" s="409">
        <f>Q155*AG148</f>
        <v>0</v>
      </c>
      <c r="O148" s="79">
        <f t="shared" si="30"/>
        <v>202207.5</v>
      </c>
      <c r="R148" s="197"/>
      <c r="S148" s="197"/>
      <c r="T148" s="705"/>
      <c r="U148" s="12" t="s">
        <v>3</v>
      </c>
      <c r="V148" s="542"/>
      <c r="W148" s="542"/>
      <c r="X148" s="542"/>
      <c r="Y148" s="542"/>
      <c r="Z148" s="542"/>
      <c r="AA148" s="542"/>
      <c r="AB148" s="542"/>
      <c r="AC148" s="542"/>
      <c r="AD148" s="542"/>
      <c r="AE148" s="542"/>
      <c r="AF148" s="542">
        <v>1.1620435838789297E-2</v>
      </c>
      <c r="AG148" s="542">
        <v>3.1360893486059416E-2</v>
      </c>
      <c r="AH148" s="543"/>
    </row>
    <row r="149" spans="1:36" x14ac:dyDescent="0.3">
      <c r="A149" s="691"/>
      <c r="B149" s="11" t="s">
        <v>4</v>
      </c>
      <c r="C149" s="3">
        <v>0</v>
      </c>
      <c r="D149" s="3">
        <v>213021.36</v>
      </c>
      <c r="E149" s="3">
        <v>120600</v>
      </c>
      <c r="F149" s="3">
        <v>141134.16</v>
      </c>
      <c r="G149" s="3">
        <v>150791.52000000002</v>
      </c>
      <c r="H149" s="3">
        <v>0</v>
      </c>
      <c r="I149" s="3">
        <v>260264.7</v>
      </c>
      <c r="J149" s="3">
        <v>219353.28</v>
      </c>
      <c r="K149" s="449">
        <v>10665.6</v>
      </c>
      <c r="L149" s="101">
        <v>3199.68</v>
      </c>
      <c r="M149" s="409">
        <f>P155*AF149</f>
        <v>0</v>
      </c>
      <c r="N149" s="409">
        <f>Q155*AG149</f>
        <v>0</v>
      </c>
      <c r="O149" s="79">
        <f t="shared" si="30"/>
        <v>1119030.3</v>
      </c>
      <c r="R149" s="197"/>
      <c r="S149" s="197"/>
      <c r="T149" s="705"/>
      <c r="U149" s="11" t="s">
        <v>4</v>
      </c>
      <c r="V149" s="542"/>
      <c r="W149" s="542"/>
      <c r="X149" s="542"/>
      <c r="Y149" s="542"/>
      <c r="Z149" s="542"/>
      <c r="AA149" s="542"/>
      <c r="AB149" s="542"/>
      <c r="AC149" s="542"/>
      <c r="AD149" s="542"/>
      <c r="AE149" s="542"/>
      <c r="AF149" s="542">
        <v>0.95701703678454741</v>
      </c>
      <c r="AG149" s="542">
        <v>0.84348379848655763</v>
      </c>
      <c r="AH149" s="543"/>
    </row>
    <row r="150" spans="1:36" x14ac:dyDescent="0.3">
      <c r="A150" s="691"/>
      <c r="B150" s="11" t="s">
        <v>5</v>
      </c>
      <c r="C150" s="3">
        <v>0</v>
      </c>
      <c r="D150" s="3">
        <v>0</v>
      </c>
      <c r="E150" s="3">
        <v>0</v>
      </c>
      <c r="F150" s="3">
        <v>0</v>
      </c>
      <c r="G150" s="3">
        <v>0</v>
      </c>
      <c r="H150" s="3">
        <v>0</v>
      </c>
      <c r="I150" s="3">
        <v>0</v>
      </c>
      <c r="J150" s="3">
        <v>0</v>
      </c>
      <c r="K150" s="449">
        <v>0</v>
      </c>
      <c r="L150" s="101">
        <v>0</v>
      </c>
      <c r="M150" s="409">
        <f>P155*AF150</f>
        <v>0</v>
      </c>
      <c r="N150" s="409">
        <f>Q155*AG150</f>
        <v>0</v>
      </c>
      <c r="O150" s="79">
        <f t="shared" si="30"/>
        <v>0</v>
      </c>
      <c r="R150" s="197"/>
      <c r="S150" s="197"/>
      <c r="T150" s="705"/>
      <c r="U150" s="11" t="s">
        <v>5</v>
      </c>
      <c r="V150" s="542"/>
      <c r="W150" s="542"/>
      <c r="X150" s="542"/>
      <c r="Y150" s="542"/>
      <c r="Z150" s="542"/>
      <c r="AA150" s="542"/>
      <c r="AB150" s="542"/>
      <c r="AC150" s="542"/>
      <c r="AD150" s="542"/>
      <c r="AE150" s="542"/>
      <c r="AF150" s="542">
        <v>0</v>
      </c>
      <c r="AG150" s="542">
        <v>0</v>
      </c>
      <c r="AH150" s="543"/>
    </row>
    <row r="151" spans="1:36" x14ac:dyDescent="0.3">
      <c r="A151" s="691"/>
      <c r="B151" s="11" t="s">
        <v>6</v>
      </c>
      <c r="C151" s="3">
        <v>0</v>
      </c>
      <c r="D151" s="3">
        <v>0</v>
      </c>
      <c r="E151" s="3">
        <v>0</v>
      </c>
      <c r="F151" s="3">
        <v>0</v>
      </c>
      <c r="G151" s="3">
        <v>0</v>
      </c>
      <c r="H151" s="3">
        <v>0</v>
      </c>
      <c r="I151" s="3">
        <v>0</v>
      </c>
      <c r="J151" s="3">
        <v>0</v>
      </c>
      <c r="K151" s="449">
        <v>0</v>
      </c>
      <c r="L151" s="101">
        <v>0</v>
      </c>
      <c r="M151" s="409">
        <f>P155*AF151</f>
        <v>0</v>
      </c>
      <c r="N151" s="409">
        <f>Q155*AG151</f>
        <v>0</v>
      </c>
      <c r="O151" s="79">
        <f t="shared" si="30"/>
        <v>0</v>
      </c>
      <c r="R151" s="197"/>
      <c r="S151" s="197"/>
      <c r="T151" s="705"/>
      <c r="U151" s="11" t="s">
        <v>6</v>
      </c>
      <c r="V151" s="542"/>
      <c r="W151" s="542"/>
      <c r="X151" s="542"/>
      <c r="Y151" s="542"/>
      <c r="Z151" s="542"/>
      <c r="AA151" s="542"/>
      <c r="AB151" s="542"/>
      <c r="AC151" s="542"/>
      <c r="AD151" s="542"/>
      <c r="AE151" s="542"/>
      <c r="AF151" s="542">
        <v>0</v>
      </c>
      <c r="AG151" s="542">
        <v>0</v>
      </c>
      <c r="AH151" s="543"/>
    </row>
    <row r="152" spans="1:36" x14ac:dyDescent="0.3">
      <c r="A152" s="691"/>
      <c r="B152" s="11" t="s">
        <v>7</v>
      </c>
      <c r="C152" s="3">
        <v>0</v>
      </c>
      <c r="D152" s="3">
        <v>0</v>
      </c>
      <c r="E152" s="3">
        <v>0</v>
      </c>
      <c r="F152" s="3">
        <v>0</v>
      </c>
      <c r="G152" s="3">
        <v>0</v>
      </c>
      <c r="H152" s="3">
        <v>0</v>
      </c>
      <c r="I152" s="3">
        <v>0</v>
      </c>
      <c r="J152" s="3">
        <v>0</v>
      </c>
      <c r="K152" s="449">
        <v>0</v>
      </c>
      <c r="L152" s="101">
        <v>0</v>
      </c>
      <c r="M152" s="409">
        <f>P155*AF152</f>
        <v>0</v>
      </c>
      <c r="N152" s="409">
        <f>Q155*AG152</f>
        <v>0</v>
      </c>
      <c r="O152" s="79">
        <f t="shared" si="30"/>
        <v>0</v>
      </c>
      <c r="R152" s="197"/>
      <c r="S152" s="197"/>
      <c r="T152" s="705"/>
      <c r="U152" s="11" t="s">
        <v>7</v>
      </c>
      <c r="V152" s="542"/>
      <c r="W152" s="542"/>
      <c r="X152" s="542"/>
      <c r="Y152" s="542"/>
      <c r="Z152" s="542"/>
      <c r="AA152" s="542"/>
      <c r="AB152" s="542"/>
      <c r="AC152" s="542"/>
      <c r="AD152" s="542"/>
      <c r="AE152" s="542"/>
      <c r="AF152" s="542">
        <v>0</v>
      </c>
      <c r="AG152" s="542">
        <v>4.4015097647750583E-4</v>
      </c>
      <c r="AH152" s="543"/>
    </row>
    <row r="153" spans="1:36" x14ac:dyDescent="0.3">
      <c r="A153" s="691"/>
      <c r="B153" s="11" t="s">
        <v>8</v>
      </c>
      <c r="C153" s="3">
        <v>0</v>
      </c>
      <c r="D153" s="3">
        <v>154581</v>
      </c>
      <c r="E153" s="3">
        <v>147220</v>
      </c>
      <c r="F153" s="3">
        <v>14722</v>
      </c>
      <c r="G153" s="3">
        <v>161942</v>
      </c>
      <c r="H153" s="3">
        <v>0</v>
      </c>
      <c r="I153" s="3">
        <v>58888</v>
      </c>
      <c r="J153" s="3">
        <v>16488.64</v>
      </c>
      <c r="K153" s="449">
        <v>0</v>
      </c>
      <c r="L153" s="101">
        <v>0</v>
      </c>
      <c r="M153" s="409">
        <f>P155*AF153</f>
        <v>0</v>
      </c>
      <c r="N153" s="409">
        <f>Q155*AG153</f>
        <v>0</v>
      </c>
      <c r="O153" s="79">
        <f t="shared" si="30"/>
        <v>553841.64</v>
      </c>
      <c r="R153" s="197"/>
      <c r="S153" s="197"/>
      <c r="T153" s="705"/>
      <c r="U153" s="11" t="s">
        <v>8</v>
      </c>
      <c r="V153" s="542"/>
      <c r="W153" s="542"/>
      <c r="X153" s="542"/>
      <c r="Y153" s="542"/>
      <c r="Z153" s="542"/>
      <c r="AA153" s="542"/>
      <c r="AB153" s="542"/>
      <c r="AC153" s="542"/>
      <c r="AD153" s="542"/>
      <c r="AE153" s="542"/>
      <c r="AF153" s="542">
        <v>3.0486040239365502E-2</v>
      </c>
      <c r="AG153" s="542">
        <v>7.6990330156026757E-2</v>
      </c>
      <c r="AH153" s="543"/>
    </row>
    <row r="154" spans="1:36" ht="15" thickBot="1" x14ac:dyDescent="0.35">
      <c r="A154" s="692"/>
      <c r="B154" s="208" t="s">
        <v>42</v>
      </c>
      <c r="C154" s="3">
        <v>0</v>
      </c>
      <c r="D154" s="3">
        <v>0</v>
      </c>
      <c r="E154" s="3">
        <v>0</v>
      </c>
      <c r="F154" s="3">
        <v>0</v>
      </c>
      <c r="G154" s="3">
        <v>0</v>
      </c>
      <c r="H154" s="3">
        <v>0</v>
      </c>
      <c r="I154" s="3">
        <v>0</v>
      </c>
      <c r="J154" s="3">
        <v>0</v>
      </c>
      <c r="K154" s="449">
        <v>0</v>
      </c>
      <c r="L154" s="101">
        <v>0</v>
      </c>
      <c r="M154" s="409">
        <f>P155*AF154</f>
        <v>0</v>
      </c>
      <c r="N154" s="409">
        <f>Q155*AG154</f>
        <v>0</v>
      </c>
      <c r="O154" s="79">
        <f t="shared" si="30"/>
        <v>0</v>
      </c>
      <c r="R154" s="197"/>
      <c r="S154" s="197"/>
      <c r="T154" s="706"/>
      <c r="U154" s="544" t="s">
        <v>42</v>
      </c>
      <c r="V154" s="545"/>
      <c r="W154" s="545"/>
      <c r="X154" s="545"/>
      <c r="Y154" s="545"/>
      <c r="Z154" s="545"/>
      <c r="AA154" s="545"/>
      <c r="AB154" s="546"/>
      <c r="AC154" s="546"/>
      <c r="AD154" s="546"/>
      <c r="AE154" s="546"/>
      <c r="AF154" s="546">
        <v>0</v>
      </c>
      <c r="AG154" s="546">
        <v>0</v>
      </c>
      <c r="AH154" s="547"/>
    </row>
    <row r="155" spans="1:36" ht="21.6" thickBot="1" x14ac:dyDescent="0.45">
      <c r="A155" s="81"/>
      <c r="B155" s="209" t="s">
        <v>43</v>
      </c>
      <c r="C155" s="210">
        <f t="shared" ref="C155:N155" si="31">SUM(C144:C154)</f>
        <v>0</v>
      </c>
      <c r="D155" s="210">
        <f t="shared" si="31"/>
        <v>424039.86</v>
      </c>
      <c r="E155" s="210">
        <f t="shared" si="31"/>
        <v>321570</v>
      </c>
      <c r="F155" s="210">
        <f t="shared" si="31"/>
        <v>163496.76</v>
      </c>
      <c r="G155" s="210">
        <f t="shared" si="31"/>
        <v>371858.52</v>
      </c>
      <c r="H155" s="210">
        <f t="shared" si="31"/>
        <v>3398.4</v>
      </c>
      <c r="I155" s="210">
        <f t="shared" si="31"/>
        <v>431935.5</v>
      </c>
      <c r="J155" s="210">
        <f t="shared" si="31"/>
        <v>288090.84000000003</v>
      </c>
      <c r="K155" s="450">
        <f t="shared" si="31"/>
        <v>10665.6</v>
      </c>
      <c r="L155" s="606">
        <f t="shared" si="31"/>
        <v>5122.68</v>
      </c>
      <c r="M155" s="465">
        <f t="shared" si="31"/>
        <v>0</v>
      </c>
      <c r="N155" s="465">
        <f t="shared" si="31"/>
        <v>0</v>
      </c>
      <c r="O155" s="82">
        <f t="shared" si="30"/>
        <v>2020178.1600000001</v>
      </c>
      <c r="P155" s="2">
        <f>'FORECAST OVERVIEW'!M15</f>
        <v>0</v>
      </c>
      <c r="Q155" s="2">
        <f>'FORECAST OVERVIEW'!N15</f>
        <v>0</v>
      </c>
      <c r="T155" s="81"/>
      <c r="U155" s="548" t="s">
        <v>43</v>
      </c>
      <c r="V155" s="549"/>
      <c r="W155" s="549"/>
      <c r="X155" s="549"/>
      <c r="Y155" s="549"/>
      <c r="Z155" s="549"/>
      <c r="AA155" s="549"/>
      <c r="AB155" s="550"/>
      <c r="AC155" s="550"/>
      <c r="AD155" s="550"/>
      <c r="AE155" s="550"/>
      <c r="AF155" s="550">
        <f>SUM(AF144:AF154)</f>
        <v>1</v>
      </c>
      <c r="AG155" s="550">
        <f>SUM(AG144:AG154)</f>
        <v>1.0000000000000002</v>
      </c>
      <c r="AH155" s="551"/>
    </row>
    <row r="156" spans="1:36" ht="21.6" thickBot="1" x14ac:dyDescent="0.45">
      <c r="A156" s="81"/>
      <c r="F156" s="80">
        <v>0</v>
      </c>
      <c r="K156" s="451"/>
      <c r="L156" s="609"/>
      <c r="M156" s="466"/>
      <c r="N156" s="466"/>
      <c r="T156" s="81"/>
      <c r="Y156" s="80">
        <v>0</v>
      </c>
      <c r="AH156" s="552"/>
      <c r="AI156" s="553">
        <f>SUM(V155:AG155)</f>
        <v>2</v>
      </c>
      <c r="AJ156" s="553">
        <f>SUM(AH144:AH154)</f>
        <v>0</v>
      </c>
    </row>
    <row r="157" spans="1:36" ht="21.6" thickBot="1" x14ac:dyDescent="0.45">
      <c r="A157" s="81"/>
      <c r="B157" s="205" t="s">
        <v>36</v>
      </c>
      <c r="C157" s="206">
        <f>C$3</f>
        <v>44197</v>
      </c>
      <c r="D157" s="206">
        <f t="shared" ref="D157:N157" si="32">D$3</f>
        <v>44228</v>
      </c>
      <c r="E157" s="206">
        <f t="shared" si="32"/>
        <v>44256</v>
      </c>
      <c r="F157" s="206">
        <f t="shared" si="32"/>
        <v>44287</v>
      </c>
      <c r="G157" s="206">
        <f t="shared" si="32"/>
        <v>44317</v>
      </c>
      <c r="H157" s="206">
        <f t="shared" si="32"/>
        <v>44348</v>
      </c>
      <c r="I157" s="206">
        <f t="shared" si="32"/>
        <v>44378</v>
      </c>
      <c r="J157" s="206">
        <f t="shared" si="32"/>
        <v>44409</v>
      </c>
      <c r="K157" s="447">
        <f t="shared" si="32"/>
        <v>44440</v>
      </c>
      <c r="L157" s="605">
        <f t="shared" si="32"/>
        <v>44470</v>
      </c>
      <c r="M157" s="464">
        <f t="shared" si="32"/>
        <v>44501</v>
      </c>
      <c r="N157" s="464" t="str">
        <f t="shared" si="32"/>
        <v>Dec-21 +</v>
      </c>
      <c r="O157" s="207" t="s">
        <v>34</v>
      </c>
      <c r="R157" s="41"/>
      <c r="S157" s="41"/>
      <c r="T157" s="81"/>
      <c r="U157" s="340" t="s">
        <v>36</v>
      </c>
      <c r="V157" s="341" t="s">
        <v>210</v>
      </c>
      <c r="W157" s="341" t="s">
        <v>211</v>
      </c>
      <c r="X157" s="341" t="s">
        <v>212</v>
      </c>
      <c r="Y157" s="80" t="s">
        <v>213</v>
      </c>
      <c r="Z157" s="341" t="s">
        <v>44</v>
      </c>
      <c r="AA157" s="341" t="s">
        <v>214</v>
      </c>
      <c r="AB157" s="341" t="s">
        <v>215</v>
      </c>
      <c r="AC157" s="341" t="s">
        <v>216</v>
      </c>
      <c r="AD157" s="341" t="s">
        <v>217</v>
      </c>
      <c r="AE157" s="341" t="s">
        <v>218</v>
      </c>
      <c r="AF157" s="341" t="s">
        <v>219</v>
      </c>
      <c r="AG157" s="341" t="s">
        <v>220</v>
      </c>
      <c r="AH157" s="537" t="s">
        <v>34</v>
      </c>
    </row>
    <row r="158" spans="1:36" ht="15" customHeight="1" x14ac:dyDescent="0.3">
      <c r="A158" s="687" t="s">
        <v>256</v>
      </c>
      <c r="B158" s="11" t="s">
        <v>0</v>
      </c>
      <c r="C158" s="3">
        <v>4609.67</v>
      </c>
      <c r="D158" s="3">
        <v>6860.4</v>
      </c>
      <c r="E158" s="3">
        <v>15725.36</v>
      </c>
      <c r="F158" s="3">
        <v>36325.167269999998</v>
      </c>
      <c r="G158" s="3">
        <v>54936.72</v>
      </c>
      <c r="H158" s="3">
        <v>18245.48</v>
      </c>
      <c r="I158" s="3">
        <v>43553.120000000003</v>
      </c>
      <c r="J158" s="3">
        <v>75520.500100000005</v>
      </c>
      <c r="K158" s="449">
        <v>119115.87000000002</v>
      </c>
      <c r="L158" s="101">
        <v>147958.59</v>
      </c>
      <c r="M158" s="409">
        <f>P169*AF158</f>
        <v>0</v>
      </c>
      <c r="N158" s="409">
        <f>Q169*AG158</f>
        <v>0</v>
      </c>
      <c r="O158" s="79">
        <f t="shared" ref="O158:O169" si="33">SUM(C158:N158)</f>
        <v>522850.87737</v>
      </c>
      <c r="P158" s="581"/>
      <c r="R158" s="197"/>
      <c r="S158" s="197"/>
      <c r="T158" s="704" t="str">
        <f>A158</f>
        <v>Pay As You Save</v>
      </c>
      <c r="U158" s="556" t="s">
        <v>0</v>
      </c>
      <c r="V158" s="540"/>
      <c r="W158" s="540"/>
      <c r="X158" s="540"/>
      <c r="Y158" s="540"/>
      <c r="Z158" s="540"/>
      <c r="AA158" s="540"/>
      <c r="AB158" s="540"/>
      <c r="AC158" s="540"/>
      <c r="AD158" s="540"/>
      <c r="AE158" s="540"/>
      <c r="AF158" s="540">
        <v>1</v>
      </c>
      <c r="AG158" s="540">
        <v>1</v>
      </c>
      <c r="AH158" s="541"/>
    </row>
    <row r="159" spans="1:36" x14ac:dyDescent="0.3">
      <c r="A159" s="688"/>
      <c r="B159" s="12" t="s">
        <v>1</v>
      </c>
      <c r="C159" s="3">
        <v>0</v>
      </c>
      <c r="D159" s="3">
        <v>0</v>
      </c>
      <c r="E159" s="3">
        <v>0</v>
      </c>
      <c r="F159" s="3">
        <v>0</v>
      </c>
      <c r="G159" s="3">
        <v>0</v>
      </c>
      <c r="H159" s="3">
        <v>0</v>
      </c>
      <c r="I159" s="3">
        <v>0</v>
      </c>
      <c r="J159" s="3">
        <v>0</v>
      </c>
      <c r="K159" s="449">
        <v>0</v>
      </c>
      <c r="L159" s="101">
        <v>0</v>
      </c>
      <c r="M159" s="409">
        <f>P169*AF159</f>
        <v>0</v>
      </c>
      <c r="N159" s="409">
        <f>Q169*AG159</f>
        <v>0</v>
      </c>
      <c r="O159" s="79">
        <f t="shared" si="33"/>
        <v>0</v>
      </c>
      <c r="R159" s="197"/>
      <c r="S159" s="197"/>
      <c r="T159" s="705"/>
      <c r="U159" s="12" t="s">
        <v>1</v>
      </c>
      <c r="V159" s="542"/>
      <c r="W159" s="542"/>
      <c r="X159" s="542"/>
      <c r="Y159" s="542"/>
      <c r="Z159" s="542"/>
      <c r="AA159" s="542"/>
      <c r="AB159" s="542"/>
      <c r="AC159" s="542"/>
      <c r="AD159" s="542"/>
      <c r="AE159" s="542"/>
      <c r="AF159" s="542">
        <v>0</v>
      </c>
      <c r="AG159" s="542">
        <v>0</v>
      </c>
      <c r="AH159" s="543"/>
    </row>
    <row r="160" spans="1:36" x14ac:dyDescent="0.3">
      <c r="A160" s="688"/>
      <c r="B160" s="11" t="s">
        <v>2</v>
      </c>
      <c r="C160" s="3">
        <v>0</v>
      </c>
      <c r="D160" s="3">
        <v>0</v>
      </c>
      <c r="E160" s="3">
        <v>0</v>
      </c>
      <c r="F160" s="3">
        <v>0</v>
      </c>
      <c r="G160" s="3">
        <v>0</v>
      </c>
      <c r="H160" s="3">
        <v>0</v>
      </c>
      <c r="I160" s="3">
        <v>0</v>
      </c>
      <c r="J160" s="3">
        <v>0</v>
      </c>
      <c r="K160" s="449">
        <v>0</v>
      </c>
      <c r="L160" s="101">
        <v>0</v>
      </c>
      <c r="M160" s="409">
        <f>P169*AF160</f>
        <v>0</v>
      </c>
      <c r="N160" s="409">
        <f>Q169*AG160</f>
        <v>0</v>
      </c>
      <c r="O160" s="79">
        <f t="shared" si="33"/>
        <v>0</v>
      </c>
      <c r="R160" s="197"/>
      <c r="S160" s="197"/>
      <c r="T160" s="705"/>
      <c r="U160" s="11" t="s">
        <v>2</v>
      </c>
      <c r="V160" s="542"/>
      <c r="W160" s="542"/>
      <c r="X160" s="542"/>
      <c r="Y160" s="542"/>
      <c r="Z160" s="542"/>
      <c r="AA160" s="542"/>
      <c r="AB160" s="542"/>
      <c r="AC160" s="542"/>
      <c r="AD160" s="542"/>
      <c r="AE160" s="542"/>
      <c r="AF160" s="542">
        <v>0</v>
      </c>
      <c r="AG160" s="542">
        <v>0</v>
      </c>
      <c r="AH160" s="543"/>
    </row>
    <row r="161" spans="1:34" x14ac:dyDescent="0.3">
      <c r="A161" s="688"/>
      <c r="B161" s="11" t="s">
        <v>9</v>
      </c>
      <c r="C161" s="3">
        <v>0</v>
      </c>
      <c r="D161" s="3">
        <v>0</v>
      </c>
      <c r="E161" s="3">
        <v>0</v>
      </c>
      <c r="F161" s="3">
        <v>0</v>
      </c>
      <c r="G161" s="3">
        <v>0</v>
      </c>
      <c r="H161" s="3">
        <v>0</v>
      </c>
      <c r="I161" s="3">
        <v>0</v>
      </c>
      <c r="J161" s="3">
        <v>0</v>
      </c>
      <c r="K161" s="449">
        <v>0</v>
      </c>
      <c r="L161" s="101">
        <v>0</v>
      </c>
      <c r="M161" s="409">
        <f>P169*AF161</f>
        <v>0</v>
      </c>
      <c r="N161" s="409">
        <f>Q169*AG161</f>
        <v>0</v>
      </c>
      <c r="O161" s="79">
        <f t="shared" si="33"/>
        <v>0</v>
      </c>
      <c r="R161" s="197"/>
      <c r="S161" s="197"/>
      <c r="T161" s="705"/>
      <c r="U161" s="11" t="s">
        <v>9</v>
      </c>
      <c r="V161" s="542"/>
      <c r="W161" s="542"/>
      <c r="X161" s="542"/>
      <c r="Y161" s="542"/>
      <c r="Z161" s="542"/>
      <c r="AA161" s="542"/>
      <c r="AB161" s="542"/>
      <c r="AC161" s="542"/>
      <c r="AD161" s="542"/>
      <c r="AE161" s="542"/>
      <c r="AF161" s="542">
        <v>0</v>
      </c>
      <c r="AG161" s="542">
        <v>0</v>
      </c>
      <c r="AH161" s="543"/>
    </row>
    <row r="162" spans="1:34" x14ac:dyDescent="0.3">
      <c r="A162" s="688"/>
      <c r="B162" s="12" t="s">
        <v>3</v>
      </c>
      <c r="C162" s="3">
        <v>0</v>
      </c>
      <c r="D162" s="3">
        <v>0</v>
      </c>
      <c r="E162" s="3">
        <v>0</v>
      </c>
      <c r="F162" s="3">
        <v>0</v>
      </c>
      <c r="G162" s="3">
        <v>0</v>
      </c>
      <c r="H162" s="3">
        <v>0</v>
      </c>
      <c r="I162" s="3">
        <v>0</v>
      </c>
      <c r="J162" s="3">
        <v>0</v>
      </c>
      <c r="K162" s="449">
        <v>0</v>
      </c>
      <c r="L162" s="101">
        <v>0</v>
      </c>
      <c r="M162" s="409">
        <f>P169*AF162</f>
        <v>0</v>
      </c>
      <c r="N162" s="409">
        <f>Q169*AG162</f>
        <v>0</v>
      </c>
      <c r="O162" s="79">
        <f t="shared" si="33"/>
        <v>0</v>
      </c>
      <c r="R162" s="197"/>
      <c r="S162" s="197"/>
      <c r="T162" s="705"/>
      <c r="U162" s="12" t="s">
        <v>3</v>
      </c>
      <c r="V162" s="542"/>
      <c r="W162" s="542"/>
      <c r="X162" s="542"/>
      <c r="Y162" s="542"/>
      <c r="Z162" s="542"/>
      <c r="AA162" s="542"/>
      <c r="AB162" s="542"/>
      <c r="AC162" s="542"/>
      <c r="AD162" s="542"/>
      <c r="AE162" s="542"/>
      <c r="AF162" s="542">
        <v>0</v>
      </c>
      <c r="AG162" s="542">
        <v>0</v>
      </c>
      <c r="AH162" s="543"/>
    </row>
    <row r="163" spans="1:34" x14ac:dyDescent="0.3">
      <c r="A163" s="688"/>
      <c r="B163" s="11" t="s">
        <v>4</v>
      </c>
      <c r="C163" s="3">
        <v>0</v>
      </c>
      <c r="D163" s="3">
        <v>0</v>
      </c>
      <c r="E163" s="3">
        <v>0</v>
      </c>
      <c r="F163" s="3">
        <v>0</v>
      </c>
      <c r="G163" s="3">
        <v>0</v>
      </c>
      <c r="H163" s="3">
        <v>0</v>
      </c>
      <c r="I163" s="3">
        <v>0</v>
      </c>
      <c r="J163" s="3">
        <v>0</v>
      </c>
      <c r="K163" s="449">
        <v>0</v>
      </c>
      <c r="L163" s="101">
        <v>0</v>
      </c>
      <c r="M163" s="409">
        <f>P169*AF163</f>
        <v>0</v>
      </c>
      <c r="N163" s="409">
        <f>Q169*AG163</f>
        <v>0</v>
      </c>
      <c r="O163" s="79">
        <f t="shared" si="33"/>
        <v>0</v>
      </c>
      <c r="R163" s="197"/>
      <c r="S163" s="197"/>
      <c r="T163" s="705"/>
      <c r="U163" s="11" t="s">
        <v>4</v>
      </c>
      <c r="V163" s="542"/>
      <c r="W163" s="542"/>
      <c r="X163" s="542"/>
      <c r="Y163" s="542"/>
      <c r="Z163" s="542"/>
      <c r="AA163" s="542"/>
      <c r="AB163" s="542"/>
      <c r="AC163" s="542"/>
      <c r="AD163" s="542"/>
      <c r="AE163" s="542"/>
      <c r="AF163" s="542">
        <v>0</v>
      </c>
      <c r="AG163" s="542">
        <v>0</v>
      </c>
      <c r="AH163" s="543"/>
    </row>
    <row r="164" spans="1:34" x14ac:dyDescent="0.3">
      <c r="A164" s="688"/>
      <c r="B164" s="11" t="s">
        <v>5</v>
      </c>
      <c r="C164" s="3">
        <v>0</v>
      </c>
      <c r="D164" s="3">
        <v>0</v>
      </c>
      <c r="E164" s="3">
        <v>0</v>
      </c>
      <c r="F164" s="3">
        <v>0</v>
      </c>
      <c r="G164" s="3">
        <v>0</v>
      </c>
      <c r="H164" s="3">
        <v>0</v>
      </c>
      <c r="I164" s="3">
        <v>0</v>
      </c>
      <c r="J164" s="3">
        <v>0</v>
      </c>
      <c r="K164" s="449">
        <v>0</v>
      </c>
      <c r="L164" s="101">
        <v>0</v>
      </c>
      <c r="M164" s="409">
        <f>P169*AF164</f>
        <v>0</v>
      </c>
      <c r="N164" s="409">
        <f>Q169*AG164</f>
        <v>0</v>
      </c>
      <c r="O164" s="79">
        <f t="shared" si="33"/>
        <v>0</v>
      </c>
      <c r="R164" s="197"/>
      <c r="S164" s="197"/>
      <c r="T164" s="705"/>
      <c r="U164" s="11" t="s">
        <v>5</v>
      </c>
      <c r="V164" s="542"/>
      <c r="W164" s="542"/>
      <c r="X164" s="542"/>
      <c r="Y164" s="542"/>
      <c r="Z164" s="542"/>
      <c r="AA164" s="542"/>
      <c r="AB164" s="542"/>
      <c r="AC164" s="542"/>
      <c r="AD164" s="542"/>
      <c r="AE164" s="542"/>
      <c r="AF164" s="542">
        <v>0</v>
      </c>
      <c r="AG164" s="542">
        <v>0</v>
      </c>
      <c r="AH164" s="543"/>
    </row>
    <row r="165" spans="1:34" x14ac:dyDescent="0.3">
      <c r="A165" s="688"/>
      <c r="B165" s="11" t="s">
        <v>6</v>
      </c>
      <c r="C165" s="3">
        <v>0</v>
      </c>
      <c r="D165" s="3">
        <v>0</v>
      </c>
      <c r="E165" s="3">
        <v>0</v>
      </c>
      <c r="F165" s="3">
        <v>0</v>
      </c>
      <c r="G165" s="3">
        <v>0</v>
      </c>
      <c r="H165" s="3">
        <v>0</v>
      </c>
      <c r="I165" s="3">
        <v>0</v>
      </c>
      <c r="J165" s="3">
        <v>0</v>
      </c>
      <c r="K165" s="449">
        <v>0</v>
      </c>
      <c r="L165" s="101">
        <v>0</v>
      </c>
      <c r="M165" s="409">
        <f>P169*AF165</f>
        <v>0</v>
      </c>
      <c r="N165" s="409">
        <f>Q169*AG165</f>
        <v>0</v>
      </c>
      <c r="O165" s="79">
        <f t="shared" si="33"/>
        <v>0</v>
      </c>
      <c r="R165" s="197"/>
      <c r="S165" s="197"/>
      <c r="T165" s="705"/>
      <c r="U165" s="11" t="s">
        <v>6</v>
      </c>
      <c r="V165" s="542"/>
      <c r="W165" s="542"/>
      <c r="X165" s="542"/>
      <c r="Y165" s="542"/>
      <c r="Z165" s="542"/>
      <c r="AA165" s="542"/>
      <c r="AB165" s="542"/>
      <c r="AC165" s="542"/>
      <c r="AD165" s="542"/>
      <c r="AE165" s="542"/>
      <c r="AF165" s="542">
        <v>0</v>
      </c>
      <c r="AG165" s="542">
        <v>0</v>
      </c>
      <c r="AH165" s="543"/>
    </row>
    <row r="166" spans="1:34" x14ac:dyDescent="0.3">
      <c r="A166" s="688"/>
      <c r="B166" s="11" t="s">
        <v>7</v>
      </c>
      <c r="C166" s="3">
        <v>0</v>
      </c>
      <c r="D166" s="3">
        <v>0</v>
      </c>
      <c r="E166" s="3">
        <v>0</v>
      </c>
      <c r="F166" s="3">
        <v>0</v>
      </c>
      <c r="G166" s="3">
        <v>0</v>
      </c>
      <c r="H166" s="3">
        <v>0</v>
      </c>
      <c r="I166" s="3">
        <v>0</v>
      </c>
      <c r="J166" s="3">
        <v>0</v>
      </c>
      <c r="K166" s="449">
        <v>0</v>
      </c>
      <c r="L166" s="101">
        <v>0</v>
      </c>
      <c r="M166" s="409">
        <f>P169*AF166</f>
        <v>0</v>
      </c>
      <c r="N166" s="409">
        <f>Q169*AG166</f>
        <v>0</v>
      </c>
      <c r="O166" s="79">
        <f t="shared" si="33"/>
        <v>0</v>
      </c>
      <c r="R166" s="197"/>
      <c r="S166" s="197"/>
      <c r="T166" s="705"/>
      <c r="U166" s="11" t="s">
        <v>7</v>
      </c>
      <c r="V166" s="542"/>
      <c r="W166" s="542"/>
      <c r="X166" s="542"/>
      <c r="Y166" s="542"/>
      <c r="Z166" s="542"/>
      <c r="AA166" s="542"/>
      <c r="AB166" s="542"/>
      <c r="AC166" s="542"/>
      <c r="AD166" s="542"/>
      <c r="AE166" s="542"/>
      <c r="AF166" s="542">
        <v>0</v>
      </c>
      <c r="AG166" s="542">
        <v>0</v>
      </c>
      <c r="AH166" s="543"/>
    </row>
    <row r="167" spans="1:34" x14ac:dyDescent="0.3">
      <c r="A167" s="688"/>
      <c r="B167" s="11" t="s">
        <v>8</v>
      </c>
      <c r="C167" s="3">
        <v>0</v>
      </c>
      <c r="D167" s="3">
        <v>0</v>
      </c>
      <c r="E167" s="3">
        <v>0</v>
      </c>
      <c r="F167" s="3">
        <v>0</v>
      </c>
      <c r="G167" s="3">
        <v>0</v>
      </c>
      <c r="H167" s="3">
        <v>0</v>
      </c>
      <c r="I167" s="3">
        <v>0</v>
      </c>
      <c r="J167" s="3">
        <v>0</v>
      </c>
      <c r="K167" s="449">
        <v>0</v>
      </c>
      <c r="L167" s="101">
        <v>0</v>
      </c>
      <c r="M167" s="409">
        <f>P169*AF167</f>
        <v>0</v>
      </c>
      <c r="N167" s="409">
        <f>Q169*AG167</f>
        <v>0</v>
      </c>
      <c r="O167" s="79">
        <f t="shared" si="33"/>
        <v>0</v>
      </c>
      <c r="R167" s="197"/>
      <c r="S167" s="197"/>
      <c r="T167" s="705"/>
      <c r="U167" s="11" t="s">
        <v>8</v>
      </c>
      <c r="V167" s="542"/>
      <c r="W167" s="542"/>
      <c r="X167" s="542"/>
      <c r="Y167" s="542"/>
      <c r="Z167" s="542"/>
      <c r="AA167" s="542"/>
      <c r="AB167" s="542"/>
      <c r="AC167" s="542"/>
      <c r="AD167" s="542"/>
      <c r="AE167" s="542"/>
      <c r="AF167" s="542">
        <v>0</v>
      </c>
      <c r="AG167" s="542">
        <v>0</v>
      </c>
      <c r="AH167" s="543"/>
    </row>
    <row r="168" spans="1:34" ht="15" thickBot="1" x14ac:dyDescent="0.35">
      <c r="A168" s="689"/>
      <c r="B168" s="208" t="s">
        <v>42</v>
      </c>
      <c r="C168" s="3">
        <v>0</v>
      </c>
      <c r="D168" s="3">
        <v>0</v>
      </c>
      <c r="E168" s="3">
        <v>0</v>
      </c>
      <c r="F168" s="3">
        <v>0</v>
      </c>
      <c r="G168" s="3">
        <v>0</v>
      </c>
      <c r="H168" s="3">
        <v>0</v>
      </c>
      <c r="I168" s="3">
        <v>0</v>
      </c>
      <c r="J168" s="3">
        <v>0</v>
      </c>
      <c r="K168" s="449">
        <v>0</v>
      </c>
      <c r="L168" s="101">
        <v>0</v>
      </c>
      <c r="M168" s="409">
        <f>P169*AF168</f>
        <v>0</v>
      </c>
      <c r="N168" s="409">
        <f>Q169*AG168</f>
        <v>0</v>
      </c>
      <c r="O168" s="79">
        <f t="shared" si="33"/>
        <v>0</v>
      </c>
      <c r="R168" s="197"/>
      <c r="S168" s="197"/>
      <c r="T168" s="706"/>
      <c r="U168" s="544" t="s">
        <v>42</v>
      </c>
      <c r="V168" s="545"/>
      <c r="W168" s="545"/>
      <c r="X168" s="545"/>
      <c r="Y168" s="545"/>
      <c r="Z168" s="545"/>
      <c r="AA168" s="545"/>
      <c r="AB168" s="546"/>
      <c r="AC168" s="546"/>
      <c r="AD168" s="546"/>
      <c r="AE168" s="546"/>
      <c r="AF168" s="546">
        <v>0</v>
      </c>
      <c r="AG168" s="546">
        <v>0</v>
      </c>
      <c r="AH168" s="547"/>
    </row>
    <row r="169" spans="1:34" ht="21.6" thickBot="1" x14ac:dyDescent="0.45">
      <c r="A169" s="81"/>
      <c r="B169" s="209" t="s">
        <v>43</v>
      </c>
      <c r="C169" s="210">
        <f t="shared" ref="C169:N169" si="34">SUM(C158:C168)</f>
        <v>4609.67</v>
      </c>
      <c r="D169" s="210">
        <f t="shared" si="34"/>
        <v>6860.4</v>
      </c>
      <c r="E169" s="210">
        <f t="shared" si="34"/>
        <v>15725.36</v>
      </c>
      <c r="F169" s="210">
        <f t="shared" si="34"/>
        <v>36325.167269999998</v>
      </c>
      <c r="G169" s="210">
        <f t="shared" si="34"/>
        <v>54936.72</v>
      </c>
      <c r="H169" s="210">
        <f t="shared" si="34"/>
        <v>18245.48</v>
      </c>
      <c r="I169" s="210">
        <f t="shared" si="34"/>
        <v>43553.120000000003</v>
      </c>
      <c r="J169" s="210">
        <f t="shared" si="34"/>
        <v>75520.500100000005</v>
      </c>
      <c r="K169" s="450">
        <f t="shared" si="34"/>
        <v>119115.87000000002</v>
      </c>
      <c r="L169" s="606">
        <f t="shared" si="34"/>
        <v>147958.59</v>
      </c>
      <c r="M169" s="465">
        <f t="shared" si="34"/>
        <v>0</v>
      </c>
      <c r="N169" s="465">
        <f t="shared" si="34"/>
        <v>0</v>
      </c>
      <c r="O169" s="82">
        <f t="shared" si="33"/>
        <v>522850.87737</v>
      </c>
      <c r="P169" s="2">
        <f>'FORECAST OVERVIEW'!M16</f>
        <v>0</v>
      </c>
      <c r="Q169" s="2">
        <f>'FORECAST OVERVIEW'!N16</f>
        <v>0</v>
      </c>
      <c r="T169" s="81"/>
      <c r="U169" s="548" t="s">
        <v>43</v>
      </c>
      <c r="V169" s="549"/>
      <c r="W169" s="549"/>
      <c r="X169" s="549"/>
      <c r="Y169" s="549"/>
      <c r="Z169" s="549"/>
      <c r="AA169" s="549"/>
      <c r="AB169" s="550"/>
      <c r="AC169" s="550"/>
      <c r="AD169" s="550"/>
      <c r="AE169" s="550"/>
      <c r="AF169" s="550">
        <f>SUM(AF158:AF168)</f>
        <v>1</v>
      </c>
      <c r="AG169" s="550">
        <f>SUM(AG158:AG168)</f>
        <v>1</v>
      </c>
      <c r="AH169" s="551"/>
    </row>
    <row r="170" spans="1:34" ht="21.6" thickBot="1" x14ac:dyDescent="0.45">
      <c r="A170" s="81"/>
      <c r="K170" s="451"/>
      <c r="L170" s="609"/>
      <c r="M170" s="466"/>
      <c r="N170" s="466"/>
      <c r="T170" s="560"/>
    </row>
    <row r="171" spans="1:34" ht="21.6" thickBot="1" x14ac:dyDescent="0.45">
      <c r="A171" s="81"/>
      <c r="B171" s="205" t="s">
        <v>36</v>
      </c>
      <c r="C171" s="206">
        <f>C$3</f>
        <v>44197</v>
      </c>
      <c r="D171" s="206">
        <f t="shared" ref="D171:N171" si="35">D$3</f>
        <v>44228</v>
      </c>
      <c r="E171" s="206">
        <f t="shared" si="35"/>
        <v>44256</v>
      </c>
      <c r="F171" s="206">
        <f t="shared" si="35"/>
        <v>44287</v>
      </c>
      <c r="G171" s="206">
        <f t="shared" si="35"/>
        <v>44317</v>
      </c>
      <c r="H171" s="206">
        <f t="shared" si="35"/>
        <v>44348</v>
      </c>
      <c r="I171" s="206">
        <f t="shared" si="35"/>
        <v>44378</v>
      </c>
      <c r="J171" s="206">
        <f t="shared" si="35"/>
        <v>44409</v>
      </c>
      <c r="K171" s="447">
        <f t="shared" si="35"/>
        <v>44440</v>
      </c>
      <c r="L171" s="605">
        <f t="shared" si="35"/>
        <v>44470</v>
      </c>
      <c r="M171" s="464">
        <f t="shared" si="35"/>
        <v>44501</v>
      </c>
      <c r="N171" s="464" t="str">
        <f t="shared" si="35"/>
        <v>Dec-21 +</v>
      </c>
      <c r="O171" s="207" t="s">
        <v>34</v>
      </c>
      <c r="R171" s="41"/>
      <c r="S171" s="41"/>
      <c r="T171" s="81"/>
      <c r="U171" s="340" t="s">
        <v>36</v>
      </c>
      <c r="V171" s="341" t="s">
        <v>210</v>
      </c>
      <c r="W171" s="341" t="s">
        <v>211</v>
      </c>
      <c r="X171" s="341" t="s">
        <v>212</v>
      </c>
      <c r="Y171" s="80" t="s">
        <v>213</v>
      </c>
      <c r="Z171" s="341" t="s">
        <v>44</v>
      </c>
      <c r="AA171" s="341" t="s">
        <v>214</v>
      </c>
      <c r="AB171" s="341" t="s">
        <v>215</v>
      </c>
      <c r="AC171" s="341" t="s">
        <v>216</v>
      </c>
      <c r="AD171" s="341" t="s">
        <v>217</v>
      </c>
      <c r="AE171" s="341" t="s">
        <v>218</v>
      </c>
      <c r="AF171" s="341" t="s">
        <v>219</v>
      </c>
      <c r="AG171" s="341" t="s">
        <v>220</v>
      </c>
      <c r="AH171" s="537" t="s">
        <v>34</v>
      </c>
    </row>
    <row r="172" spans="1:34" ht="15" customHeight="1" x14ac:dyDescent="0.3">
      <c r="A172" s="690" t="s">
        <v>270</v>
      </c>
      <c r="B172" s="11" t="s">
        <v>0</v>
      </c>
      <c r="C172" s="3">
        <v>0</v>
      </c>
      <c r="D172" s="3">
        <v>0</v>
      </c>
      <c r="E172" s="3">
        <v>0</v>
      </c>
      <c r="F172" s="3">
        <v>0</v>
      </c>
      <c r="G172" s="3">
        <v>0</v>
      </c>
      <c r="H172" s="3">
        <v>34185.899999999769</v>
      </c>
      <c r="I172" s="3">
        <v>26849.200000000001</v>
      </c>
      <c r="J172" s="3">
        <v>36215.199999999997</v>
      </c>
      <c r="K172" s="449">
        <v>44176.299999999675</v>
      </c>
      <c r="L172" s="101">
        <v>56352.1</v>
      </c>
      <c r="M172" s="409">
        <f>P183*AF172</f>
        <v>0</v>
      </c>
      <c r="N172" s="409">
        <f>Q183*AG172</f>
        <v>0</v>
      </c>
      <c r="O172" s="79">
        <f t="shared" ref="O172:O183" si="36">SUM(C172:N172)</f>
        <v>197778.69999999946</v>
      </c>
      <c r="P172" s="581"/>
      <c r="R172" s="197"/>
      <c r="S172" s="197"/>
      <c r="T172" s="704" t="str">
        <f>A172</f>
        <v>DIY Kits</v>
      </c>
      <c r="U172" s="556" t="s">
        <v>0</v>
      </c>
      <c r="V172" s="540"/>
      <c r="W172" s="540"/>
      <c r="X172" s="540"/>
      <c r="Y172" s="540"/>
      <c r="Z172" s="540"/>
      <c r="AA172" s="540"/>
      <c r="AB172" s="540"/>
      <c r="AC172" s="540"/>
      <c r="AD172" s="540"/>
      <c r="AE172" s="540"/>
      <c r="AF172" s="577">
        <f>SUM(H172:K172)/SUM($H$172:$K$182)</f>
        <v>0.12178924071465611</v>
      </c>
      <c r="AG172" s="577">
        <f>AF172</f>
        <v>0.12178924071465611</v>
      </c>
      <c r="AH172" s="541"/>
    </row>
    <row r="173" spans="1:34" x14ac:dyDescent="0.3">
      <c r="A173" s="691"/>
      <c r="B173" s="12" t="s">
        <v>1</v>
      </c>
      <c r="C173" s="3">
        <v>0</v>
      </c>
      <c r="D173" s="3">
        <v>0</v>
      </c>
      <c r="E173" s="3">
        <v>0</v>
      </c>
      <c r="F173" s="3">
        <v>0</v>
      </c>
      <c r="G173" s="3">
        <v>0</v>
      </c>
      <c r="H173" s="3">
        <v>14631.589999999971</v>
      </c>
      <c r="I173" s="3">
        <v>13335.12</v>
      </c>
      <c r="J173" s="3">
        <v>20928.73</v>
      </c>
      <c r="K173" s="449">
        <v>16113.269999999964</v>
      </c>
      <c r="L173" s="101">
        <v>25744.19</v>
      </c>
      <c r="M173" s="409">
        <f>P183*AF173</f>
        <v>0</v>
      </c>
      <c r="N173" s="409">
        <f>Q183*AG173</f>
        <v>0</v>
      </c>
      <c r="O173" s="79">
        <f t="shared" si="36"/>
        <v>90752.899999999936</v>
      </c>
      <c r="R173" s="197"/>
      <c r="S173" s="197"/>
      <c r="T173" s="705"/>
      <c r="U173" s="12" t="s">
        <v>1</v>
      </c>
      <c r="V173" s="542"/>
      <c r="W173" s="542"/>
      <c r="X173" s="542"/>
      <c r="Y173" s="542"/>
      <c r="Z173" s="542"/>
      <c r="AA173" s="542"/>
      <c r="AB173" s="542"/>
      <c r="AC173" s="542"/>
      <c r="AD173" s="542"/>
      <c r="AE173" s="542"/>
      <c r="AF173" s="578">
        <f t="shared" ref="AF173:AF182" si="37">SUM(H173:K173)/SUM($H$172:$K$182)</f>
        <v>5.5982123806549079E-2</v>
      </c>
      <c r="AG173" s="578">
        <f t="shared" ref="AG173:AG182" si="38">AF173</f>
        <v>5.5982123806549079E-2</v>
      </c>
      <c r="AH173" s="543"/>
    </row>
    <row r="174" spans="1:34" x14ac:dyDescent="0.3">
      <c r="A174" s="691"/>
      <c r="B174" s="11" t="s">
        <v>2</v>
      </c>
      <c r="C174" s="3">
        <v>0</v>
      </c>
      <c r="D174" s="3">
        <v>0</v>
      </c>
      <c r="E174" s="3">
        <v>0</v>
      </c>
      <c r="F174" s="3">
        <v>0</v>
      </c>
      <c r="G174" s="3">
        <v>0</v>
      </c>
      <c r="H174" s="3">
        <v>0</v>
      </c>
      <c r="I174" s="3">
        <v>0</v>
      </c>
      <c r="J174" s="3">
        <v>0</v>
      </c>
      <c r="K174" s="449">
        <v>0</v>
      </c>
      <c r="L174" s="101">
        <v>0</v>
      </c>
      <c r="M174" s="409">
        <f>P183*AF174</f>
        <v>0</v>
      </c>
      <c r="N174" s="409">
        <f>Q183*AG174</f>
        <v>0</v>
      </c>
      <c r="O174" s="79">
        <f t="shared" si="36"/>
        <v>0</v>
      </c>
      <c r="R174" s="197"/>
      <c r="S174" s="197"/>
      <c r="T174" s="705"/>
      <c r="U174" s="11" t="s">
        <v>2</v>
      </c>
      <c r="V174" s="542"/>
      <c r="W174" s="542"/>
      <c r="X174" s="542"/>
      <c r="Y174" s="542"/>
      <c r="Z174" s="542"/>
      <c r="AA174" s="542"/>
      <c r="AB174" s="542"/>
      <c r="AC174" s="542"/>
      <c r="AD174" s="542"/>
      <c r="AE174" s="542"/>
      <c r="AF174" s="578">
        <f t="shared" si="37"/>
        <v>0</v>
      </c>
      <c r="AG174" s="578">
        <f t="shared" si="38"/>
        <v>0</v>
      </c>
      <c r="AH174" s="543"/>
    </row>
    <row r="175" spans="1:34" x14ac:dyDescent="0.3">
      <c r="A175" s="691"/>
      <c r="B175" s="11" t="s">
        <v>9</v>
      </c>
      <c r="C175" s="3">
        <v>0</v>
      </c>
      <c r="D175" s="3">
        <v>0</v>
      </c>
      <c r="E175" s="3">
        <v>0</v>
      </c>
      <c r="F175" s="3">
        <v>0</v>
      </c>
      <c r="G175" s="3">
        <v>0</v>
      </c>
      <c r="H175" s="3">
        <v>12526.239999999996</v>
      </c>
      <c r="I175" s="3">
        <v>11416.32</v>
      </c>
      <c r="J175" s="3">
        <v>17917.28</v>
      </c>
      <c r="K175" s="449">
        <v>13794.719999999992</v>
      </c>
      <c r="L175" s="101">
        <v>22039.84</v>
      </c>
      <c r="M175" s="409">
        <f>P183*AF175</f>
        <v>0</v>
      </c>
      <c r="N175" s="409">
        <f>Q183*AG175</f>
        <v>0</v>
      </c>
      <c r="O175" s="79">
        <f t="shared" si="36"/>
        <v>77694.399999999994</v>
      </c>
      <c r="R175" s="197"/>
      <c r="S175" s="197"/>
      <c r="T175" s="705"/>
      <c r="U175" s="11" t="s">
        <v>9</v>
      </c>
      <c r="V175" s="542"/>
      <c r="W175" s="542"/>
      <c r="X175" s="542"/>
      <c r="Y175" s="542"/>
      <c r="Z175" s="542"/>
      <c r="AA175" s="542"/>
      <c r="AB175" s="542"/>
      <c r="AC175" s="542"/>
      <c r="AD175" s="542"/>
      <c r="AE175" s="542"/>
      <c r="AF175" s="578">
        <f t="shared" si="37"/>
        <v>4.792681578082409E-2</v>
      </c>
      <c r="AG175" s="578">
        <f t="shared" si="38"/>
        <v>4.792681578082409E-2</v>
      </c>
      <c r="AH175" s="543"/>
    </row>
    <row r="176" spans="1:34" x14ac:dyDescent="0.3">
      <c r="A176" s="691"/>
      <c r="B176" s="12" t="s">
        <v>3</v>
      </c>
      <c r="C176" s="3">
        <v>0</v>
      </c>
      <c r="D176" s="3">
        <v>0</v>
      </c>
      <c r="E176" s="3">
        <v>0</v>
      </c>
      <c r="F176" s="3">
        <v>0</v>
      </c>
      <c r="G176" s="3">
        <v>0</v>
      </c>
      <c r="H176" s="3">
        <v>0</v>
      </c>
      <c r="I176" s="3">
        <v>0</v>
      </c>
      <c r="J176" s="3">
        <v>0</v>
      </c>
      <c r="K176" s="449">
        <v>0</v>
      </c>
      <c r="L176" s="101">
        <v>0</v>
      </c>
      <c r="M176" s="409">
        <f>P183*AF176</f>
        <v>0</v>
      </c>
      <c r="N176" s="409">
        <f>Q183*AG176</f>
        <v>0</v>
      </c>
      <c r="O176" s="79">
        <f t="shared" si="36"/>
        <v>0</v>
      </c>
      <c r="R176" s="197"/>
      <c r="S176" s="197"/>
      <c r="T176" s="705"/>
      <c r="U176" s="12" t="s">
        <v>3</v>
      </c>
      <c r="V176" s="542"/>
      <c r="W176" s="542"/>
      <c r="X176" s="542"/>
      <c r="Y176" s="542"/>
      <c r="Z176" s="542"/>
      <c r="AA176" s="542"/>
      <c r="AB176" s="542"/>
      <c r="AC176" s="542"/>
      <c r="AD176" s="542"/>
      <c r="AE176" s="542"/>
      <c r="AF176" s="578">
        <f t="shared" si="37"/>
        <v>0</v>
      </c>
      <c r="AG176" s="578">
        <f t="shared" si="38"/>
        <v>0</v>
      </c>
      <c r="AH176" s="543"/>
    </row>
    <row r="177" spans="1:34" x14ac:dyDescent="0.3">
      <c r="A177" s="691"/>
      <c r="B177" s="11" t="s">
        <v>4</v>
      </c>
      <c r="C177" s="3">
        <v>0</v>
      </c>
      <c r="D177" s="3">
        <v>0</v>
      </c>
      <c r="E177" s="3">
        <v>0</v>
      </c>
      <c r="F177" s="3">
        <v>0</v>
      </c>
      <c r="G177" s="3">
        <v>0</v>
      </c>
      <c r="H177" s="3">
        <v>142505.48999999894</v>
      </c>
      <c r="I177" s="3">
        <v>111922.12</v>
      </c>
      <c r="J177" s="3">
        <v>150964.72</v>
      </c>
      <c r="K177" s="449">
        <v>184150.92999999653</v>
      </c>
      <c r="L177" s="101">
        <v>234906.31</v>
      </c>
      <c r="M177" s="409">
        <f>P183*AF177</f>
        <v>0</v>
      </c>
      <c r="N177" s="409">
        <f>Q183*AG177</f>
        <v>0</v>
      </c>
      <c r="O177" s="79">
        <f t="shared" si="36"/>
        <v>824449.56999999541</v>
      </c>
      <c r="R177" s="197"/>
      <c r="S177" s="197"/>
      <c r="T177" s="705"/>
      <c r="U177" s="11" t="s">
        <v>4</v>
      </c>
      <c r="V177" s="542"/>
      <c r="W177" s="542"/>
      <c r="X177" s="542"/>
      <c r="Y177" s="542"/>
      <c r="Z177" s="542"/>
      <c r="AA177" s="542"/>
      <c r="AB177" s="542"/>
      <c r="AC177" s="542"/>
      <c r="AD177" s="542"/>
      <c r="AE177" s="542"/>
      <c r="AF177" s="578">
        <f t="shared" si="37"/>
        <v>0.50768402834999082</v>
      </c>
      <c r="AG177" s="578">
        <f t="shared" si="38"/>
        <v>0.50768402834999082</v>
      </c>
      <c r="AH177" s="543"/>
    </row>
    <row r="178" spans="1:34" x14ac:dyDescent="0.3">
      <c r="A178" s="691"/>
      <c r="B178" s="11" t="s">
        <v>5</v>
      </c>
      <c r="C178" s="3">
        <v>0</v>
      </c>
      <c r="D178" s="3">
        <v>0</v>
      </c>
      <c r="E178" s="3">
        <v>0</v>
      </c>
      <c r="F178" s="3">
        <v>0</v>
      </c>
      <c r="G178" s="3">
        <v>0</v>
      </c>
      <c r="H178" s="3">
        <v>22158.420000000049</v>
      </c>
      <c r="I178" s="3">
        <v>17402.96</v>
      </c>
      <c r="J178" s="3">
        <v>23473.759999999998</v>
      </c>
      <c r="K178" s="449">
        <v>28633.940000000068</v>
      </c>
      <c r="L178" s="101">
        <v>36525.980000000003</v>
      </c>
      <c r="M178" s="409">
        <f>P183*AF178</f>
        <v>0</v>
      </c>
      <c r="N178" s="409">
        <f>Q183*AG178</f>
        <v>0</v>
      </c>
      <c r="O178" s="79">
        <f t="shared" si="36"/>
        <v>128195.06000000011</v>
      </c>
      <c r="R178" s="197"/>
      <c r="S178" s="197"/>
      <c r="T178" s="705"/>
      <c r="U178" s="11" t="s">
        <v>5</v>
      </c>
      <c r="V178" s="542"/>
      <c r="W178" s="542"/>
      <c r="X178" s="542"/>
      <c r="Y178" s="542"/>
      <c r="Z178" s="542"/>
      <c r="AA178" s="542"/>
      <c r="AB178" s="542"/>
      <c r="AC178" s="542"/>
      <c r="AD178" s="542"/>
      <c r="AE178" s="542"/>
      <c r="AF178" s="578">
        <f t="shared" si="37"/>
        <v>7.8940649426707019E-2</v>
      </c>
      <c r="AG178" s="578">
        <f t="shared" si="38"/>
        <v>7.8940649426707019E-2</v>
      </c>
      <c r="AH178" s="543"/>
    </row>
    <row r="179" spans="1:34" x14ac:dyDescent="0.3">
      <c r="A179" s="691"/>
      <c r="B179" s="11" t="s">
        <v>6</v>
      </c>
      <c r="C179" s="3">
        <v>0</v>
      </c>
      <c r="D179" s="3">
        <v>0</v>
      </c>
      <c r="E179" s="3">
        <v>0</v>
      </c>
      <c r="F179" s="3">
        <v>0</v>
      </c>
      <c r="G179" s="3">
        <v>0</v>
      </c>
      <c r="H179" s="3">
        <v>0</v>
      </c>
      <c r="I179" s="3">
        <v>0</v>
      </c>
      <c r="J179" s="3">
        <v>0</v>
      </c>
      <c r="K179" s="449">
        <v>0</v>
      </c>
      <c r="L179" s="101">
        <v>0</v>
      </c>
      <c r="M179" s="409">
        <f>P183*AF179</f>
        <v>0</v>
      </c>
      <c r="N179" s="409">
        <f>Q183*AG179</f>
        <v>0</v>
      </c>
      <c r="O179" s="79">
        <f t="shared" si="36"/>
        <v>0</v>
      </c>
      <c r="R179" s="197"/>
      <c r="S179" s="197"/>
      <c r="T179" s="705"/>
      <c r="U179" s="11" t="s">
        <v>6</v>
      </c>
      <c r="V179" s="542"/>
      <c r="W179" s="542"/>
      <c r="X179" s="542"/>
      <c r="Y179" s="542"/>
      <c r="Z179" s="542"/>
      <c r="AA179" s="542"/>
      <c r="AB179" s="542"/>
      <c r="AC179" s="542"/>
      <c r="AD179" s="542"/>
      <c r="AE179" s="542"/>
      <c r="AF179" s="578">
        <f t="shared" si="37"/>
        <v>0</v>
      </c>
      <c r="AG179" s="578">
        <f t="shared" si="38"/>
        <v>0</v>
      </c>
      <c r="AH179" s="543"/>
    </row>
    <row r="180" spans="1:34" x14ac:dyDescent="0.3">
      <c r="A180" s="691"/>
      <c r="B180" s="11" t="s">
        <v>7</v>
      </c>
      <c r="C180" s="3">
        <v>0</v>
      </c>
      <c r="D180" s="3">
        <v>0</v>
      </c>
      <c r="E180" s="3">
        <v>0</v>
      </c>
      <c r="F180" s="3">
        <v>0</v>
      </c>
      <c r="G180" s="3">
        <v>0</v>
      </c>
      <c r="H180" s="3">
        <v>0</v>
      </c>
      <c r="I180" s="3">
        <v>0</v>
      </c>
      <c r="J180" s="3">
        <v>0</v>
      </c>
      <c r="K180" s="449">
        <v>0</v>
      </c>
      <c r="L180" s="101">
        <v>0</v>
      </c>
      <c r="M180" s="409">
        <f>P183*AF180</f>
        <v>0</v>
      </c>
      <c r="N180" s="409">
        <f>Q183*AG180</f>
        <v>0</v>
      </c>
      <c r="O180" s="79">
        <f t="shared" si="36"/>
        <v>0</v>
      </c>
      <c r="R180" s="197"/>
      <c r="S180" s="197"/>
      <c r="T180" s="705"/>
      <c r="U180" s="11" t="s">
        <v>7</v>
      </c>
      <c r="V180" s="542"/>
      <c r="W180" s="542"/>
      <c r="X180" s="542"/>
      <c r="Y180" s="542"/>
      <c r="Z180" s="542"/>
      <c r="AA180" s="542"/>
      <c r="AB180" s="542"/>
      <c r="AC180" s="542"/>
      <c r="AD180" s="542"/>
      <c r="AE180" s="542"/>
      <c r="AF180" s="578">
        <f t="shared" si="37"/>
        <v>0</v>
      </c>
      <c r="AG180" s="578">
        <f t="shared" si="38"/>
        <v>0</v>
      </c>
      <c r="AH180" s="543"/>
    </row>
    <row r="181" spans="1:34" x14ac:dyDescent="0.3">
      <c r="A181" s="691"/>
      <c r="B181" s="11" t="s">
        <v>8</v>
      </c>
      <c r="C181" s="3">
        <v>0</v>
      </c>
      <c r="D181" s="3">
        <v>0</v>
      </c>
      <c r="E181" s="3">
        <v>0</v>
      </c>
      <c r="F181" s="3">
        <v>0</v>
      </c>
      <c r="G181" s="3">
        <v>0</v>
      </c>
      <c r="H181" s="3">
        <v>52680.450000000208</v>
      </c>
      <c r="I181" s="3">
        <v>41374.6</v>
      </c>
      <c r="J181" s="3">
        <v>55807.6</v>
      </c>
      <c r="K181" s="449">
        <v>68075.650000000242</v>
      </c>
      <c r="L181" s="101">
        <v>86838.55</v>
      </c>
      <c r="M181" s="409">
        <f>P183*AF181</f>
        <v>0</v>
      </c>
      <c r="N181" s="409">
        <f>Q183*AG181</f>
        <v>0</v>
      </c>
      <c r="O181" s="79">
        <f t="shared" si="36"/>
        <v>304776.85000000044</v>
      </c>
      <c r="R181" s="197"/>
      <c r="S181" s="197"/>
      <c r="T181" s="705"/>
      <c r="U181" s="11" t="s">
        <v>8</v>
      </c>
      <c r="V181" s="542"/>
      <c r="W181" s="542"/>
      <c r="X181" s="542"/>
      <c r="Y181" s="542"/>
      <c r="Z181" s="542"/>
      <c r="AA181" s="542"/>
      <c r="AB181" s="542"/>
      <c r="AC181" s="542"/>
      <c r="AD181" s="542"/>
      <c r="AE181" s="542"/>
      <c r="AF181" s="578">
        <f t="shared" si="37"/>
        <v>0.18767714192127291</v>
      </c>
      <c r="AG181" s="578">
        <f t="shared" si="38"/>
        <v>0.18767714192127291</v>
      </c>
      <c r="AH181" s="543"/>
    </row>
    <row r="182" spans="1:34" ht="15" thickBot="1" x14ac:dyDescent="0.35">
      <c r="A182" s="692"/>
      <c r="B182" s="208" t="s">
        <v>42</v>
      </c>
      <c r="C182" s="3">
        <v>0</v>
      </c>
      <c r="D182" s="3">
        <v>0</v>
      </c>
      <c r="E182" s="3">
        <v>0</v>
      </c>
      <c r="F182" s="3">
        <v>0</v>
      </c>
      <c r="G182" s="3">
        <v>0</v>
      </c>
      <c r="H182" s="3">
        <v>0</v>
      </c>
      <c r="I182" s="3">
        <v>0</v>
      </c>
      <c r="J182" s="3">
        <v>0</v>
      </c>
      <c r="K182" s="449">
        <v>0</v>
      </c>
      <c r="L182" s="101">
        <v>0</v>
      </c>
      <c r="M182" s="409">
        <f>P183*AF182</f>
        <v>0</v>
      </c>
      <c r="N182" s="409">
        <f>Q183*AG182</f>
        <v>0</v>
      </c>
      <c r="O182" s="79">
        <f t="shared" si="36"/>
        <v>0</v>
      </c>
      <c r="R182" s="197"/>
      <c r="S182" s="197"/>
      <c r="T182" s="706"/>
      <c r="U182" s="544" t="s">
        <v>42</v>
      </c>
      <c r="V182" s="545"/>
      <c r="W182" s="545"/>
      <c r="X182" s="545"/>
      <c r="Y182" s="545"/>
      <c r="Z182" s="545"/>
      <c r="AA182" s="545"/>
      <c r="AB182" s="546"/>
      <c r="AC182" s="546"/>
      <c r="AD182" s="546"/>
      <c r="AE182" s="546"/>
      <c r="AF182" s="579">
        <f t="shared" si="37"/>
        <v>0</v>
      </c>
      <c r="AG182" s="579">
        <f t="shared" si="38"/>
        <v>0</v>
      </c>
      <c r="AH182" s="547"/>
    </row>
    <row r="183" spans="1:34" ht="21.6" thickBot="1" x14ac:dyDescent="0.45">
      <c r="A183" s="81"/>
      <c r="B183" s="209" t="s">
        <v>43</v>
      </c>
      <c r="C183" s="210">
        <f t="shared" ref="C183:N183" si="39">SUM(C172:C182)</f>
        <v>0</v>
      </c>
      <c r="D183" s="210">
        <f t="shared" si="39"/>
        <v>0</v>
      </c>
      <c r="E183" s="210">
        <f t="shared" si="39"/>
        <v>0</v>
      </c>
      <c r="F183" s="210">
        <f t="shared" si="39"/>
        <v>0</v>
      </c>
      <c r="G183" s="210">
        <f t="shared" si="39"/>
        <v>0</v>
      </c>
      <c r="H183" s="210">
        <f t="shared" si="39"/>
        <v>278688.08999999892</v>
      </c>
      <c r="I183" s="210">
        <f t="shared" si="39"/>
        <v>222300.32</v>
      </c>
      <c r="J183" s="210">
        <f t="shared" si="39"/>
        <v>305307.28999999998</v>
      </c>
      <c r="K183" s="450">
        <f t="shared" si="39"/>
        <v>354944.80999999651</v>
      </c>
      <c r="L183" s="606">
        <f t="shared" si="39"/>
        <v>462406.97</v>
      </c>
      <c r="M183" s="465">
        <f t="shared" si="39"/>
        <v>0</v>
      </c>
      <c r="N183" s="465">
        <f t="shared" si="39"/>
        <v>0</v>
      </c>
      <c r="O183" s="82">
        <f t="shared" si="36"/>
        <v>1623647.4799999953</v>
      </c>
      <c r="T183" s="81"/>
      <c r="U183" s="548" t="s">
        <v>43</v>
      </c>
      <c r="V183" s="549"/>
      <c r="W183" s="549"/>
      <c r="X183" s="549"/>
      <c r="Y183" s="549"/>
      <c r="Z183" s="549"/>
      <c r="AA183" s="549"/>
      <c r="AB183" s="550"/>
      <c r="AC183" s="550"/>
      <c r="AD183" s="550"/>
      <c r="AE183" s="550"/>
      <c r="AF183" s="550">
        <f>SUM(AF172:AF182)</f>
        <v>1</v>
      </c>
      <c r="AG183" s="550">
        <f>SUM(AG172:AG182)</f>
        <v>1</v>
      </c>
      <c r="AH183" s="551"/>
    </row>
    <row r="184" spans="1:34" ht="21.6" thickBot="1" x14ac:dyDescent="0.45">
      <c r="A184" s="81"/>
      <c r="K184" s="451"/>
      <c r="L184" s="609"/>
      <c r="M184" s="103"/>
      <c r="N184" s="103"/>
      <c r="T184"/>
      <c r="AH184"/>
    </row>
    <row r="185" spans="1:34" ht="21.6" thickBot="1" x14ac:dyDescent="0.45">
      <c r="A185" s="81"/>
      <c r="B185" s="205" t="s">
        <v>36</v>
      </c>
      <c r="C185" s="206">
        <f>C$3</f>
        <v>44197</v>
      </c>
      <c r="D185" s="206">
        <f t="shared" ref="D185:N185" si="40">D$3</f>
        <v>44228</v>
      </c>
      <c r="E185" s="206">
        <f t="shared" si="40"/>
        <v>44256</v>
      </c>
      <c r="F185" s="206">
        <f t="shared" si="40"/>
        <v>44287</v>
      </c>
      <c r="G185" s="206">
        <f t="shared" si="40"/>
        <v>44317</v>
      </c>
      <c r="H185" s="206">
        <f t="shared" si="40"/>
        <v>44348</v>
      </c>
      <c r="I185" s="206">
        <f t="shared" si="40"/>
        <v>44378</v>
      </c>
      <c r="J185" s="206">
        <f t="shared" si="40"/>
        <v>44409</v>
      </c>
      <c r="K185" s="447">
        <f t="shared" si="40"/>
        <v>44440</v>
      </c>
      <c r="L185" s="605">
        <f t="shared" si="40"/>
        <v>44470</v>
      </c>
      <c r="M185" s="206">
        <f t="shared" si="40"/>
        <v>44501</v>
      </c>
      <c r="N185" s="213" t="str">
        <f t="shared" si="40"/>
        <v>Dec-21 +</v>
      </c>
      <c r="O185" s="207" t="s">
        <v>34</v>
      </c>
      <c r="R185" s="41"/>
      <c r="S185" s="41"/>
      <c r="T185"/>
      <c r="AH185"/>
    </row>
    <row r="186" spans="1:34" ht="15" customHeight="1" x14ac:dyDescent="0.3">
      <c r="A186" s="687" t="s">
        <v>177</v>
      </c>
      <c r="B186" s="11" t="s">
        <v>0</v>
      </c>
      <c r="C186" s="3">
        <f>C4+C18+C32+C46+C60+C74+C102+C116+C158</f>
        <v>4609.67</v>
      </c>
      <c r="D186" s="3">
        <f t="shared" ref="D186:M186" si="41">D4+D18+D32+D46+D60+D74+D102+D116+D158</f>
        <v>6860.4</v>
      </c>
      <c r="E186" s="3">
        <f t="shared" si="41"/>
        <v>433903.76999999996</v>
      </c>
      <c r="F186" s="3">
        <f t="shared" si="41"/>
        <v>36325.167269999998</v>
      </c>
      <c r="G186" s="3">
        <f t="shared" si="41"/>
        <v>54936.72</v>
      </c>
      <c r="H186" s="3">
        <f t="shared" si="41"/>
        <v>170125.52000000002</v>
      </c>
      <c r="I186" s="3">
        <f t="shared" si="41"/>
        <v>328607.76</v>
      </c>
      <c r="J186" s="3">
        <f t="shared" si="41"/>
        <v>75520.500100000005</v>
      </c>
      <c r="K186" s="449">
        <f t="shared" si="41"/>
        <v>119115.87000000002</v>
      </c>
      <c r="L186" s="610">
        <f t="shared" si="41"/>
        <v>789077.37999999989</v>
      </c>
      <c r="M186" s="102">
        <f t="shared" si="41"/>
        <v>0</v>
      </c>
      <c r="N186" s="102">
        <f t="shared" ref="N186" si="42">N4+N18+N32+N46+N60+N74+N102+N116+N158</f>
        <v>25036.546056800027</v>
      </c>
      <c r="O186" s="79">
        <f t="shared" ref="O186:O197" si="43">SUM(C186:N186)</f>
        <v>2044119.3034268001</v>
      </c>
      <c r="P186" s="581"/>
      <c r="T186"/>
      <c r="AH186"/>
    </row>
    <row r="187" spans="1:34" x14ac:dyDescent="0.3">
      <c r="A187" s="688"/>
      <c r="B187" s="12" t="s">
        <v>1</v>
      </c>
      <c r="C187" s="3">
        <f t="shared" ref="C187:M187" si="44">C5+C19+C33+C47+C61+C75+C103+C117+C159</f>
        <v>2620476.21</v>
      </c>
      <c r="D187" s="3">
        <f t="shared" si="44"/>
        <v>1562943.0299999998</v>
      </c>
      <c r="E187" s="3">
        <f t="shared" si="44"/>
        <v>2398713.2800000003</v>
      </c>
      <c r="F187" s="3">
        <f t="shared" si="44"/>
        <v>1886544.6400000001</v>
      </c>
      <c r="G187" s="3">
        <f t="shared" si="44"/>
        <v>2283000.8999999994</v>
      </c>
      <c r="H187" s="3">
        <f t="shared" si="44"/>
        <v>5445118.6399999969</v>
      </c>
      <c r="I187" s="3">
        <f t="shared" si="44"/>
        <v>4424198.49</v>
      </c>
      <c r="J187" s="3">
        <f t="shared" si="44"/>
        <v>3832284.31</v>
      </c>
      <c r="K187" s="449">
        <f t="shared" si="44"/>
        <v>3758620.7099999958</v>
      </c>
      <c r="L187" s="610">
        <f t="shared" si="44"/>
        <v>2951194.7000000007</v>
      </c>
      <c r="M187" s="102">
        <f t="shared" si="44"/>
        <v>1352668.4237287557</v>
      </c>
      <c r="N187" s="102">
        <f t="shared" ref="N187" si="45">N5+N19+N33+N47+N61+N75+N103+N117+N159</f>
        <v>2272936.0208889102</v>
      </c>
      <c r="O187" s="79">
        <f t="shared" si="43"/>
        <v>34788699.354617663</v>
      </c>
      <c r="T187"/>
      <c r="AH187"/>
    </row>
    <row r="188" spans="1:34" x14ac:dyDescent="0.3">
      <c r="A188" s="688"/>
      <c r="B188" s="11" t="s">
        <v>2</v>
      </c>
      <c r="C188" s="3">
        <f t="shared" ref="C188:M188" si="46">C6+C20+C34+C48+C62+C76+C104+C118+C160</f>
        <v>0</v>
      </c>
      <c r="D188" s="3">
        <f t="shared" si="46"/>
        <v>11586.12</v>
      </c>
      <c r="E188" s="3">
        <f t="shared" si="46"/>
        <v>20630.5</v>
      </c>
      <c r="F188" s="3">
        <f t="shared" si="46"/>
        <v>12378.3</v>
      </c>
      <c r="G188" s="3">
        <f t="shared" si="46"/>
        <v>14853.959999999995</v>
      </c>
      <c r="H188" s="3">
        <f t="shared" si="46"/>
        <v>24756.600000000006</v>
      </c>
      <c r="I188" s="3">
        <f t="shared" si="46"/>
        <v>27232.26</v>
      </c>
      <c r="J188" s="3">
        <f t="shared" si="46"/>
        <v>22280.94</v>
      </c>
      <c r="K188" s="449">
        <f t="shared" si="46"/>
        <v>15679.179999999995</v>
      </c>
      <c r="L188" s="610">
        <f t="shared" si="46"/>
        <v>8252.2000000000007</v>
      </c>
      <c r="M188" s="102">
        <f t="shared" si="46"/>
        <v>19669.435139162513</v>
      </c>
      <c r="N188" s="102">
        <f t="shared" ref="N188" si="47">N6+N20+N34+N48+N62+N76+N104+N118+N160</f>
        <v>0</v>
      </c>
      <c r="O188" s="79">
        <f t="shared" si="43"/>
        <v>177319.49513916252</v>
      </c>
      <c r="T188"/>
      <c r="AH188"/>
    </row>
    <row r="189" spans="1:34" x14ac:dyDescent="0.3">
      <c r="A189" s="688"/>
      <c r="B189" s="11" t="s">
        <v>9</v>
      </c>
      <c r="C189" s="3">
        <f t="shared" ref="C189:M189" si="48">C7+C21+C35+C49+C63+C77+C105+C119+C161</f>
        <v>1213705.6400000001</v>
      </c>
      <c r="D189" s="3">
        <f t="shared" si="48"/>
        <v>833827.23</v>
      </c>
      <c r="E189" s="3">
        <f t="shared" si="48"/>
        <v>1308454.77</v>
      </c>
      <c r="F189" s="3">
        <f t="shared" si="48"/>
        <v>630477.34</v>
      </c>
      <c r="G189" s="3">
        <f t="shared" si="48"/>
        <v>981638.71999999834</v>
      </c>
      <c r="H189" s="3">
        <f t="shared" si="48"/>
        <v>2231257.8699999982</v>
      </c>
      <c r="I189" s="3">
        <f t="shared" si="48"/>
        <v>1902840.35</v>
      </c>
      <c r="J189" s="3">
        <f t="shared" si="48"/>
        <v>1520362.05</v>
      </c>
      <c r="K189" s="449">
        <f t="shared" si="48"/>
        <v>1491836.2799999937</v>
      </c>
      <c r="L189" s="610">
        <f t="shared" si="48"/>
        <v>1164942.8899999997</v>
      </c>
      <c r="M189" s="102">
        <f t="shared" si="48"/>
        <v>1035705.9677906391</v>
      </c>
      <c r="N189" s="102">
        <f t="shared" ref="N189" si="49">N7+N21+N35+N49+N63+N77+N105+N119+N161</f>
        <v>1703922.3803460556</v>
      </c>
      <c r="O189" s="79">
        <f t="shared" si="43"/>
        <v>16018971.488136685</v>
      </c>
      <c r="T189"/>
      <c r="AH189"/>
    </row>
    <row r="190" spans="1:34" x14ac:dyDescent="0.3">
      <c r="A190" s="688"/>
      <c r="B190" s="12" t="s">
        <v>3</v>
      </c>
      <c r="C190" s="3">
        <f t="shared" ref="C190:M190" si="50">C8+C22+C36+C50+C64+C78+C106+C120+C162</f>
        <v>23283.52</v>
      </c>
      <c r="D190" s="3">
        <f t="shared" si="50"/>
        <v>166536.04</v>
      </c>
      <c r="E190" s="3">
        <f t="shared" si="50"/>
        <v>172901.05</v>
      </c>
      <c r="F190" s="3">
        <f t="shared" si="50"/>
        <v>95143.590000000011</v>
      </c>
      <c r="G190" s="3">
        <f t="shared" si="50"/>
        <v>98014.62999999999</v>
      </c>
      <c r="H190" s="3">
        <f t="shared" si="50"/>
        <v>76604.090000001088</v>
      </c>
      <c r="I190" s="3">
        <f t="shared" si="50"/>
        <v>4035.99</v>
      </c>
      <c r="J190" s="3">
        <f t="shared" si="50"/>
        <v>3813.22</v>
      </c>
      <c r="K190" s="449">
        <f t="shared" si="50"/>
        <v>3212.9799999999973</v>
      </c>
      <c r="L190" s="610">
        <f t="shared" si="50"/>
        <v>408581.43</v>
      </c>
      <c r="M190" s="102">
        <f t="shared" si="50"/>
        <v>900329.33016203321</v>
      </c>
      <c r="N190" s="102">
        <f t="shared" ref="N190" si="51">N8+N22+N36+N50+N64+N78+N106+N120+N162</f>
        <v>618731.48784268089</v>
      </c>
      <c r="O190" s="79">
        <f t="shared" si="43"/>
        <v>2571187.3580047153</v>
      </c>
      <c r="T190"/>
      <c r="AH190"/>
    </row>
    <row r="191" spans="1:34" x14ac:dyDescent="0.3">
      <c r="A191" s="688"/>
      <c r="B191" s="11" t="s">
        <v>4</v>
      </c>
      <c r="C191" s="3">
        <f t="shared" ref="C191:M191" si="52">C9+C23+C37+C51+C65+C79+C107+C121+C163</f>
        <v>107908.24</v>
      </c>
      <c r="D191" s="3">
        <f t="shared" si="52"/>
        <v>9854730.4800000004</v>
      </c>
      <c r="E191" s="3">
        <f t="shared" si="52"/>
        <v>7117156.4199999999</v>
      </c>
      <c r="F191" s="3">
        <f t="shared" si="52"/>
        <v>7109643.8899999997</v>
      </c>
      <c r="G191" s="3">
        <f t="shared" si="52"/>
        <v>6092868.7800000003</v>
      </c>
      <c r="H191" s="3">
        <f t="shared" si="52"/>
        <v>5314678.2700000163</v>
      </c>
      <c r="I191" s="3">
        <f t="shared" si="52"/>
        <v>3547502.19</v>
      </c>
      <c r="J191" s="3">
        <f t="shared" si="52"/>
        <v>6391355.71</v>
      </c>
      <c r="K191" s="449">
        <f t="shared" si="52"/>
        <v>6999287</v>
      </c>
      <c r="L191" s="610">
        <f t="shared" si="52"/>
        <v>8449487.7699999996</v>
      </c>
      <c r="M191" s="102">
        <f t="shared" si="52"/>
        <v>9194853.7084190492</v>
      </c>
      <c r="N191" s="102">
        <f t="shared" ref="N191" si="53">N9+N23+N37+N51+N65+N79+N107+N121+N163</f>
        <v>34269920.03876251</v>
      </c>
      <c r="O191" s="79">
        <f t="shared" si="43"/>
        <v>104449392.49718158</v>
      </c>
      <c r="T191"/>
      <c r="AH191"/>
    </row>
    <row r="192" spans="1:34" x14ac:dyDescent="0.3">
      <c r="A192" s="688"/>
      <c r="B192" s="11" t="s">
        <v>5</v>
      </c>
      <c r="C192" s="3">
        <f t="shared" ref="C192:M192" si="54">C10+C24+C38+C52+C66+C80+C108+C122+C164</f>
        <v>0</v>
      </c>
      <c r="D192" s="3">
        <f t="shared" si="54"/>
        <v>9586.68</v>
      </c>
      <c r="E192" s="3">
        <f t="shared" si="54"/>
        <v>23152.22</v>
      </c>
      <c r="F192" s="3">
        <f t="shared" si="54"/>
        <v>11724.7</v>
      </c>
      <c r="G192" s="3">
        <f t="shared" si="54"/>
        <v>10098.960000000005</v>
      </c>
      <c r="H192" s="3">
        <f t="shared" si="54"/>
        <v>22562.199999999993</v>
      </c>
      <c r="I192" s="3">
        <f t="shared" si="54"/>
        <v>10059.52</v>
      </c>
      <c r="J192" s="3">
        <f t="shared" si="54"/>
        <v>8377.52</v>
      </c>
      <c r="K192" s="449">
        <f t="shared" si="54"/>
        <v>15776.000000000002</v>
      </c>
      <c r="L192" s="610">
        <f t="shared" si="54"/>
        <v>11860.42</v>
      </c>
      <c r="M192" s="102">
        <f t="shared" si="54"/>
        <v>5786.3480007184144</v>
      </c>
      <c r="N192" s="102">
        <f t="shared" ref="N192" si="55">N10+N24+N38+N52+N66+N80+N108+N122+N164</f>
        <v>44224.151491997756</v>
      </c>
      <c r="O192" s="79">
        <f t="shared" si="43"/>
        <v>173208.71949271619</v>
      </c>
      <c r="T192"/>
      <c r="AH192"/>
    </row>
    <row r="193" spans="1:36" x14ac:dyDescent="0.3">
      <c r="A193" s="688"/>
      <c r="B193" s="11" t="s">
        <v>6</v>
      </c>
      <c r="C193" s="3">
        <f t="shared" ref="C193:M193" si="56">C11+C25+C39+C53+C67+C81+C109+C123+C165</f>
        <v>0</v>
      </c>
      <c r="D193" s="3">
        <f t="shared" si="56"/>
        <v>45162.7</v>
      </c>
      <c r="E193" s="3">
        <f t="shared" si="56"/>
        <v>14369.95</v>
      </c>
      <c r="F193" s="3">
        <f t="shared" si="56"/>
        <v>49268.4</v>
      </c>
      <c r="G193" s="3">
        <f t="shared" si="56"/>
        <v>104695.35000000008</v>
      </c>
      <c r="H193" s="3">
        <f t="shared" si="56"/>
        <v>229919.20000000042</v>
      </c>
      <c r="I193" s="3">
        <f t="shared" si="56"/>
        <v>197073.6</v>
      </c>
      <c r="J193" s="3">
        <f t="shared" si="56"/>
        <v>194767.63</v>
      </c>
      <c r="K193" s="449">
        <f t="shared" si="56"/>
        <v>152164.02000000022</v>
      </c>
      <c r="L193" s="610">
        <f t="shared" si="56"/>
        <v>53374.1</v>
      </c>
      <c r="M193" s="102">
        <f t="shared" si="56"/>
        <v>123188.60154695189</v>
      </c>
      <c r="N193" s="102">
        <f t="shared" ref="N193" si="57">N11+N25+N39+N53+N67+N81+N109+N123+N165</f>
        <v>25131.982304217028</v>
      </c>
      <c r="O193" s="79">
        <f t="shared" si="43"/>
        <v>1189115.5338511697</v>
      </c>
      <c r="T193"/>
      <c r="AH193"/>
    </row>
    <row r="194" spans="1:36" x14ac:dyDescent="0.3">
      <c r="A194" s="688"/>
      <c r="B194" s="11" t="s">
        <v>7</v>
      </c>
      <c r="C194" s="3">
        <f t="shared" ref="C194:M194" si="58">C12+C26+C40+C54+C68+C82+C110+C124+C166</f>
        <v>0</v>
      </c>
      <c r="D194" s="3">
        <f t="shared" si="58"/>
        <v>47639.519999999997</v>
      </c>
      <c r="E194" s="3">
        <f t="shared" si="58"/>
        <v>99789.28</v>
      </c>
      <c r="F194" s="3">
        <f t="shared" si="58"/>
        <v>119667.36</v>
      </c>
      <c r="G194" s="3">
        <f t="shared" si="58"/>
        <v>85386.72000000003</v>
      </c>
      <c r="H194" s="3">
        <f t="shared" si="58"/>
        <v>121345.44000000006</v>
      </c>
      <c r="I194" s="3">
        <f t="shared" si="58"/>
        <v>128771.52</v>
      </c>
      <c r="J194" s="3">
        <f t="shared" si="58"/>
        <v>102889.60000000001</v>
      </c>
      <c r="K194" s="449">
        <f t="shared" si="58"/>
        <v>99446.400000000023</v>
      </c>
      <c r="L194" s="610">
        <f t="shared" si="58"/>
        <v>87742.24</v>
      </c>
      <c r="M194" s="102">
        <f t="shared" si="58"/>
        <v>88080.718836130036</v>
      </c>
      <c r="N194" s="102">
        <f t="shared" ref="N194" si="59">N12+N26+N40+N54+N68+N82+N110+N124+N166</f>
        <v>0</v>
      </c>
      <c r="O194" s="79">
        <f t="shared" si="43"/>
        <v>980758.79883613007</v>
      </c>
      <c r="T194"/>
      <c r="AH194"/>
    </row>
    <row r="195" spans="1:36" x14ac:dyDescent="0.3">
      <c r="A195" s="688"/>
      <c r="B195" s="11" t="s">
        <v>8</v>
      </c>
      <c r="C195" s="3">
        <f t="shared" ref="C195:M195" si="60">C13+C27+C41+C55+C69+C83+C111+C125+C167</f>
        <v>31865.96</v>
      </c>
      <c r="D195" s="3">
        <f t="shared" si="60"/>
        <v>173486.37</v>
      </c>
      <c r="E195" s="3">
        <f t="shared" si="60"/>
        <v>255698.79</v>
      </c>
      <c r="F195" s="3">
        <f t="shared" si="60"/>
        <v>215996.56</v>
      </c>
      <c r="G195" s="3">
        <f t="shared" si="60"/>
        <v>653659.24000000011</v>
      </c>
      <c r="H195" s="3">
        <f t="shared" si="60"/>
        <v>36964.980000000098</v>
      </c>
      <c r="I195" s="3">
        <f t="shared" si="60"/>
        <v>48396.22</v>
      </c>
      <c r="J195" s="3">
        <f t="shared" si="60"/>
        <v>38990.26</v>
      </c>
      <c r="K195" s="449">
        <f t="shared" si="60"/>
        <v>38383.780000000072</v>
      </c>
      <c r="L195" s="610">
        <f t="shared" si="60"/>
        <v>915943.06</v>
      </c>
      <c r="M195" s="102">
        <f t="shared" si="60"/>
        <v>1137438.3611765574</v>
      </c>
      <c r="N195" s="102">
        <f t="shared" ref="N195" si="61">N13+N27+N41+N55+N69+N83+N111+N125+N167</f>
        <v>635864.94100682507</v>
      </c>
      <c r="O195" s="79">
        <f t="shared" si="43"/>
        <v>4182688.522183382</v>
      </c>
      <c r="T195"/>
      <c r="AH195"/>
    </row>
    <row r="196" spans="1:36" ht="15" thickBot="1" x14ac:dyDescent="0.35">
      <c r="A196" s="689"/>
      <c r="B196" s="208" t="s">
        <v>42</v>
      </c>
      <c r="C196" s="3">
        <f t="shared" ref="C196:M196" si="62">C14+C28+C42+C56+C70+C84+C112+C126+C168</f>
        <v>0</v>
      </c>
      <c r="D196" s="3">
        <f t="shared" si="62"/>
        <v>0</v>
      </c>
      <c r="E196" s="3">
        <f t="shared" si="62"/>
        <v>0</v>
      </c>
      <c r="F196" s="3">
        <f t="shared" si="62"/>
        <v>0</v>
      </c>
      <c r="G196" s="3">
        <f t="shared" si="62"/>
        <v>0</v>
      </c>
      <c r="H196" s="3">
        <f t="shared" si="62"/>
        <v>0</v>
      </c>
      <c r="I196" s="3">
        <f t="shared" si="62"/>
        <v>0</v>
      </c>
      <c r="J196" s="3">
        <f t="shared" si="62"/>
        <v>0</v>
      </c>
      <c r="K196" s="449">
        <f t="shared" si="62"/>
        <v>0</v>
      </c>
      <c r="L196" s="610">
        <f t="shared" si="62"/>
        <v>0</v>
      </c>
      <c r="M196" s="102">
        <f t="shared" si="62"/>
        <v>0</v>
      </c>
      <c r="N196" s="102">
        <f t="shared" ref="N196" si="63">N14+N28+N42+N56+N70+N84+N112+N126+N168</f>
        <v>0</v>
      </c>
      <c r="O196" s="79">
        <f t="shared" si="43"/>
        <v>0</v>
      </c>
      <c r="T196"/>
      <c r="AH196"/>
    </row>
    <row r="197" spans="1:36" ht="15" thickBot="1" x14ac:dyDescent="0.35">
      <c r="B197" s="209" t="s">
        <v>43</v>
      </c>
      <c r="C197" s="210">
        <f t="shared" ref="C197" si="64">SUM(C186:C196)</f>
        <v>4001849.24</v>
      </c>
      <c r="D197" s="210">
        <f t="shared" ref="D197:M197" si="65">SUM(D186:D196)</f>
        <v>12712358.569999998</v>
      </c>
      <c r="E197" s="210">
        <f t="shared" si="65"/>
        <v>11844770.029999997</v>
      </c>
      <c r="F197" s="210">
        <f t="shared" si="65"/>
        <v>10167169.947269998</v>
      </c>
      <c r="G197" s="210">
        <f t="shared" si="65"/>
        <v>10379153.979999999</v>
      </c>
      <c r="H197" s="210">
        <f t="shared" si="65"/>
        <v>13673332.810000012</v>
      </c>
      <c r="I197" s="210">
        <f t="shared" si="65"/>
        <v>10618717.899999999</v>
      </c>
      <c r="J197" s="210">
        <f t="shared" si="65"/>
        <v>12190641.740099998</v>
      </c>
      <c r="K197" s="450">
        <f t="shared" si="65"/>
        <v>12693522.219999989</v>
      </c>
      <c r="L197" s="606">
        <f t="shared" si="65"/>
        <v>14840456.189999999</v>
      </c>
      <c r="M197" s="211">
        <f t="shared" si="65"/>
        <v>13857720.894799998</v>
      </c>
      <c r="N197" s="211">
        <f t="shared" ref="N197" si="66">SUM(N186:N196)</f>
        <v>39595767.548699997</v>
      </c>
      <c r="O197" s="82">
        <f t="shared" si="43"/>
        <v>166575461.07086998</v>
      </c>
      <c r="T197"/>
      <c r="AH197"/>
    </row>
    <row r="198" spans="1:36" ht="15" thickBot="1" x14ac:dyDescent="0.35">
      <c r="K198" s="451"/>
      <c r="L198" s="609"/>
      <c r="M198" s="103"/>
      <c r="N198" s="103"/>
      <c r="O198" s="365" t="s">
        <v>190</v>
      </c>
      <c r="P198" s="580">
        <f>SUM(C4:N14,C18:N28,C32:N42,C46:N56,C60:N70,C74:N84,C102:N112,C116:N126,C158:N168)</f>
        <v>166575461.07087004</v>
      </c>
      <c r="T198"/>
      <c r="AH198"/>
    </row>
    <row r="199" spans="1:36" ht="21.6" thickBot="1" x14ac:dyDescent="0.45">
      <c r="A199" s="81"/>
      <c r="B199" s="205" t="s">
        <v>36</v>
      </c>
      <c r="C199" s="206">
        <f>C$3</f>
        <v>44197</v>
      </c>
      <c r="D199" s="206">
        <f t="shared" ref="D199:N199" si="67">D$3</f>
        <v>44228</v>
      </c>
      <c r="E199" s="206">
        <f t="shared" si="67"/>
        <v>44256</v>
      </c>
      <c r="F199" s="206">
        <f t="shared" si="67"/>
        <v>44287</v>
      </c>
      <c r="G199" s="206">
        <f t="shared" si="67"/>
        <v>44317</v>
      </c>
      <c r="H199" s="206">
        <f t="shared" si="67"/>
        <v>44348</v>
      </c>
      <c r="I199" s="206">
        <f t="shared" si="67"/>
        <v>44378</v>
      </c>
      <c r="J199" s="206">
        <f t="shared" si="67"/>
        <v>44409</v>
      </c>
      <c r="K199" s="447">
        <f t="shared" si="67"/>
        <v>44440</v>
      </c>
      <c r="L199" s="605">
        <f t="shared" si="67"/>
        <v>44470</v>
      </c>
      <c r="M199" s="206">
        <f t="shared" si="67"/>
        <v>44501</v>
      </c>
      <c r="N199" s="213" t="str">
        <f t="shared" si="67"/>
        <v>Dec-21 +</v>
      </c>
      <c r="O199" s="207" t="s">
        <v>34</v>
      </c>
      <c r="R199" s="41"/>
      <c r="S199" s="41"/>
      <c r="T199"/>
      <c r="AH199"/>
    </row>
    <row r="200" spans="1:36" ht="15" customHeight="1" x14ac:dyDescent="0.3">
      <c r="A200" s="690" t="s">
        <v>179</v>
      </c>
      <c r="B200" s="11" t="s">
        <v>0</v>
      </c>
      <c r="C200" s="3">
        <f>C88+C130+C144+C172</f>
        <v>0</v>
      </c>
      <c r="D200" s="3">
        <f t="shared" ref="D200:M200" si="68">D88+D130+D144+D172</f>
        <v>0</v>
      </c>
      <c r="E200" s="3">
        <f t="shared" si="68"/>
        <v>29939.879999999997</v>
      </c>
      <c r="F200" s="3">
        <f t="shared" si="68"/>
        <v>7942.82</v>
      </c>
      <c r="G200" s="3">
        <f t="shared" si="68"/>
        <v>9939.9599999999991</v>
      </c>
      <c r="H200" s="3">
        <f t="shared" si="68"/>
        <v>75975.44999999975</v>
      </c>
      <c r="I200" s="3">
        <f t="shared" si="68"/>
        <v>33886</v>
      </c>
      <c r="J200" s="3">
        <f t="shared" si="68"/>
        <v>44535.64</v>
      </c>
      <c r="K200" s="449">
        <f t="shared" si="68"/>
        <v>45810.099999999678</v>
      </c>
      <c r="L200" s="610">
        <f t="shared" si="68"/>
        <v>57647.5</v>
      </c>
      <c r="M200" s="102">
        <f t="shared" si="68"/>
        <v>25.547077760866486</v>
      </c>
      <c r="N200" s="102">
        <f t="shared" ref="N200" si="69">N88+N130+N144+N172</f>
        <v>0</v>
      </c>
      <c r="O200" s="79">
        <f t="shared" ref="O200:O211" si="70">SUM(C200:N200)</f>
        <v>305702.89707776031</v>
      </c>
      <c r="P200" s="581"/>
      <c r="T200"/>
      <c r="AH200"/>
    </row>
    <row r="201" spans="1:36" x14ac:dyDescent="0.3">
      <c r="A201" s="691"/>
      <c r="B201" s="12" t="s">
        <v>1</v>
      </c>
      <c r="C201" s="3">
        <f t="shared" ref="C201:M201" si="71">C89+C131+C145+C173</f>
        <v>28003.5</v>
      </c>
      <c r="D201" s="3">
        <f t="shared" si="71"/>
        <v>41478.86</v>
      </c>
      <c r="E201" s="3">
        <f t="shared" si="71"/>
        <v>48797.599999999999</v>
      </c>
      <c r="F201" s="3">
        <f t="shared" si="71"/>
        <v>24369.609999999997</v>
      </c>
      <c r="G201" s="3">
        <f t="shared" si="71"/>
        <v>28264.62</v>
      </c>
      <c r="H201" s="3">
        <f t="shared" si="71"/>
        <v>113427.81200000015</v>
      </c>
      <c r="I201" s="3">
        <f t="shared" si="71"/>
        <v>254555.55799999999</v>
      </c>
      <c r="J201" s="3">
        <f t="shared" si="71"/>
        <v>190607.87</v>
      </c>
      <c r="K201" s="449">
        <f t="shared" si="71"/>
        <v>99449.589999999938</v>
      </c>
      <c r="L201" s="610">
        <f t="shared" si="71"/>
        <v>139348.88999999998</v>
      </c>
      <c r="M201" s="102">
        <f t="shared" si="71"/>
        <v>2050.141195004072</v>
      </c>
      <c r="N201" s="102">
        <f t="shared" ref="N201" si="72">N89+N131+N145+N173</f>
        <v>0</v>
      </c>
      <c r="O201" s="79">
        <f t="shared" si="70"/>
        <v>970354.05119500414</v>
      </c>
      <c r="T201"/>
      <c r="AH201"/>
    </row>
    <row r="202" spans="1:36" x14ac:dyDescent="0.3">
      <c r="A202" s="691"/>
      <c r="B202" s="11" t="s">
        <v>2</v>
      </c>
      <c r="C202" s="3">
        <f t="shared" ref="C202:M202" si="73">C90+C132+C146+C174</f>
        <v>0</v>
      </c>
      <c r="D202" s="3">
        <f t="shared" si="73"/>
        <v>0</v>
      </c>
      <c r="E202" s="3">
        <f t="shared" si="73"/>
        <v>0</v>
      </c>
      <c r="F202" s="3">
        <f t="shared" si="73"/>
        <v>0</v>
      </c>
      <c r="G202" s="3">
        <f t="shared" si="73"/>
        <v>0</v>
      </c>
      <c r="H202" s="3">
        <f t="shared" si="73"/>
        <v>0</v>
      </c>
      <c r="I202" s="3">
        <f t="shared" si="73"/>
        <v>0</v>
      </c>
      <c r="J202" s="3">
        <f t="shared" si="73"/>
        <v>0</v>
      </c>
      <c r="K202" s="449">
        <f t="shared" si="73"/>
        <v>0</v>
      </c>
      <c r="L202" s="610">
        <f t="shared" si="73"/>
        <v>0</v>
      </c>
      <c r="M202" s="102">
        <f t="shared" si="73"/>
        <v>0</v>
      </c>
      <c r="N202" s="102">
        <f t="shared" ref="N202" si="74">N90+N132+N146+N174</f>
        <v>0</v>
      </c>
      <c r="O202" s="79">
        <f t="shared" si="70"/>
        <v>0</v>
      </c>
      <c r="T202"/>
      <c r="AH202"/>
    </row>
    <row r="203" spans="1:36" x14ac:dyDescent="0.3">
      <c r="A203" s="691"/>
      <c r="B203" s="11" t="s">
        <v>9</v>
      </c>
      <c r="C203" s="3">
        <f t="shared" ref="C203:M203" si="75">C91+C133+C147+C175</f>
        <v>154165.50000000012</v>
      </c>
      <c r="D203" s="3">
        <f t="shared" si="75"/>
        <v>254773.68</v>
      </c>
      <c r="E203" s="3">
        <f t="shared" si="75"/>
        <v>154822.41</v>
      </c>
      <c r="F203" s="3">
        <f t="shared" si="75"/>
        <v>13427.14</v>
      </c>
      <c r="G203" s="3">
        <f t="shared" si="75"/>
        <v>2853.15</v>
      </c>
      <c r="H203" s="3">
        <f t="shared" si="75"/>
        <v>438373.82800000027</v>
      </c>
      <c r="I203" s="3">
        <f t="shared" si="75"/>
        <v>835693.28199999989</v>
      </c>
      <c r="J203" s="3">
        <f t="shared" si="75"/>
        <v>19834.05</v>
      </c>
      <c r="K203" s="449">
        <f t="shared" si="75"/>
        <v>17581.479999999992</v>
      </c>
      <c r="L203" s="610">
        <f t="shared" si="75"/>
        <v>621540.9</v>
      </c>
      <c r="M203" s="102">
        <f t="shared" si="75"/>
        <v>1780.3962613899882</v>
      </c>
      <c r="N203" s="102">
        <f t="shared" ref="N203" si="76">N91+N133+N147+N175</f>
        <v>0</v>
      </c>
      <c r="O203" s="79">
        <f t="shared" si="70"/>
        <v>2514845.8162613902</v>
      </c>
      <c r="AI203" s="216"/>
      <c r="AJ203" s="216"/>
    </row>
    <row r="204" spans="1:36" x14ac:dyDescent="0.3">
      <c r="A204" s="691"/>
      <c r="B204" s="12" t="s">
        <v>3</v>
      </c>
      <c r="C204" s="3">
        <f t="shared" ref="C204:M204" si="77">C92+C134+C148+C176</f>
        <v>0</v>
      </c>
      <c r="D204" s="3">
        <f t="shared" si="77"/>
        <v>59974.8</v>
      </c>
      <c r="E204" s="3">
        <f t="shared" si="77"/>
        <v>80618.36</v>
      </c>
      <c r="F204" s="3">
        <f t="shared" si="77"/>
        <v>21516.02</v>
      </c>
      <c r="G204" s="3">
        <f t="shared" si="77"/>
        <v>151140.44</v>
      </c>
      <c r="H204" s="3">
        <f t="shared" si="77"/>
        <v>110437.31</v>
      </c>
      <c r="I204" s="3">
        <f t="shared" si="77"/>
        <v>45327.22</v>
      </c>
      <c r="J204" s="3">
        <f t="shared" si="77"/>
        <v>27313.68</v>
      </c>
      <c r="K204" s="449">
        <f t="shared" si="77"/>
        <v>15268.320000000002</v>
      </c>
      <c r="L204" s="610">
        <f t="shared" si="77"/>
        <v>15268.76</v>
      </c>
      <c r="M204" s="102">
        <f t="shared" si="77"/>
        <v>269.90413492255215</v>
      </c>
      <c r="N204" s="102">
        <f t="shared" ref="N204" si="78">N92+N134+N148+N176</f>
        <v>0</v>
      </c>
      <c r="O204" s="79">
        <f t="shared" si="70"/>
        <v>527134.81413492258</v>
      </c>
      <c r="AI204" s="216"/>
      <c r="AJ204" s="216"/>
    </row>
    <row r="205" spans="1:36" x14ac:dyDescent="0.3">
      <c r="A205" s="691"/>
      <c r="B205" s="11" t="s">
        <v>4</v>
      </c>
      <c r="C205" s="3">
        <f t="shared" ref="C205:M205" si="79">C93+C135+C149+C177</f>
        <v>5615.1499999999969</v>
      </c>
      <c r="D205" s="3">
        <f t="shared" si="79"/>
        <v>224616.16999999998</v>
      </c>
      <c r="E205" s="3">
        <f t="shared" si="79"/>
        <v>170790.83000000002</v>
      </c>
      <c r="F205" s="3">
        <f t="shared" si="79"/>
        <v>168898.72</v>
      </c>
      <c r="G205" s="3">
        <f t="shared" si="79"/>
        <v>168455.78000000003</v>
      </c>
      <c r="H205" s="3">
        <f t="shared" si="79"/>
        <v>168297.05999999895</v>
      </c>
      <c r="I205" s="3">
        <f t="shared" si="79"/>
        <v>579853.14</v>
      </c>
      <c r="J205" s="3">
        <f t="shared" si="79"/>
        <v>419823.32999999996</v>
      </c>
      <c r="K205" s="449">
        <f t="shared" si="79"/>
        <v>256981.04999999682</v>
      </c>
      <c r="L205" s="610">
        <f t="shared" si="79"/>
        <v>272271.5</v>
      </c>
      <c r="M205" s="102">
        <f t="shared" si="79"/>
        <v>385.93349530616302</v>
      </c>
      <c r="N205" s="102">
        <f t="shared" ref="N205" si="80">N93+N135+N149+N177</f>
        <v>0</v>
      </c>
      <c r="O205" s="79">
        <f t="shared" si="70"/>
        <v>2435988.6634953022</v>
      </c>
      <c r="AI205" s="216"/>
      <c r="AJ205" s="216"/>
    </row>
    <row r="206" spans="1:36" x14ac:dyDescent="0.3">
      <c r="A206" s="691"/>
      <c r="B206" s="11" t="s">
        <v>5</v>
      </c>
      <c r="C206" s="3">
        <f t="shared" ref="C206:M206" si="81">C94+C136+C150+C178</f>
        <v>0</v>
      </c>
      <c r="D206" s="3">
        <f t="shared" si="81"/>
        <v>3828.1</v>
      </c>
      <c r="E206" s="3">
        <f t="shared" si="81"/>
        <v>1692.9</v>
      </c>
      <c r="F206" s="3">
        <f t="shared" si="81"/>
        <v>0</v>
      </c>
      <c r="G206" s="3">
        <f t="shared" si="81"/>
        <v>0</v>
      </c>
      <c r="H206" s="3">
        <f t="shared" si="81"/>
        <v>22158.420000000049</v>
      </c>
      <c r="I206" s="3">
        <f t="shared" si="81"/>
        <v>17402.96</v>
      </c>
      <c r="J206" s="3">
        <f t="shared" si="81"/>
        <v>23473.759999999998</v>
      </c>
      <c r="K206" s="449">
        <f t="shared" si="81"/>
        <v>34020.440000000068</v>
      </c>
      <c r="L206" s="610">
        <f t="shared" si="81"/>
        <v>37757.18</v>
      </c>
      <c r="M206" s="102">
        <f t="shared" si="81"/>
        <v>48.057040941370076</v>
      </c>
      <c r="N206" s="102">
        <f t="shared" ref="N206" si="82">N94+N136+N150+N178</f>
        <v>0</v>
      </c>
      <c r="O206" s="79">
        <f t="shared" si="70"/>
        <v>140381.81704094147</v>
      </c>
      <c r="AI206" s="216"/>
      <c r="AJ206" s="216"/>
    </row>
    <row r="207" spans="1:36" x14ac:dyDescent="0.3">
      <c r="A207" s="691"/>
      <c r="B207" s="11" t="s">
        <v>6</v>
      </c>
      <c r="C207" s="3">
        <f t="shared" ref="C207:M207" si="83">C95+C137+C151+C179</f>
        <v>0</v>
      </c>
      <c r="D207" s="3">
        <f t="shared" si="83"/>
        <v>0</v>
      </c>
      <c r="E207" s="3">
        <f t="shared" si="83"/>
        <v>0</v>
      </c>
      <c r="F207" s="3">
        <f t="shared" si="83"/>
        <v>0</v>
      </c>
      <c r="G207" s="3">
        <f t="shared" si="83"/>
        <v>0</v>
      </c>
      <c r="H207" s="3">
        <f t="shared" si="83"/>
        <v>0</v>
      </c>
      <c r="I207" s="3">
        <f t="shared" si="83"/>
        <v>0</v>
      </c>
      <c r="J207" s="3">
        <f t="shared" si="83"/>
        <v>0</v>
      </c>
      <c r="K207" s="449">
        <f t="shared" si="83"/>
        <v>0</v>
      </c>
      <c r="L207" s="610">
        <f t="shared" si="83"/>
        <v>0</v>
      </c>
      <c r="M207" s="102">
        <f t="shared" si="83"/>
        <v>0</v>
      </c>
      <c r="N207" s="102">
        <f t="shared" ref="N207" si="84">N95+N137+N151+N179</f>
        <v>0</v>
      </c>
      <c r="O207" s="79">
        <f t="shared" si="70"/>
        <v>0</v>
      </c>
      <c r="AI207" s="216"/>
      <c r="AJ207" s="216"/>
    </row>
    <row r="208" spans="1:36" x14ac:dyDescent="0.3">
      <c r="A208" s="691"/>
      <c r="B208" s="11" t="s">
        <v>7</v>
      </c>
      <c r="C208" s="3">
        <f t="shared" ref="C208:M208" si="85">C96+C138+C152+C180</f>
        <v>0</v>
      </c>
      <c r="D208" s="3">
        <f t="shared" si="85"/>
        <v>0</v>
      </c>
      <c r="E208" s="3">
        <f t="shared" si="85"/>
        <v>0</v>
      </c>
      <c r="F208" s="3">
        <f t="shared" si="85"/>
        <v>0</v>
      </c>
      <c r="G208" s="3">
        <f t="shared" si="85"/>
        <v>0</v>
      </c>
      <c r="H208" s="3">
        <f t="shared" si="85"/>
        <v>0</v>
      </c>
      <c r="I208" s="3">
        <f t="shared" si="85"/>
        <v>0</v>
      </c>
      <c r="J208" s="3">
        <f t="shared" si="85"/>
        <v>0</v>
      </c>
      <c r="K208" s="449">
        <f t="shared" si="85"/>
        <v>0</v>
      </c>
      <c r="L208" s="610">
        <f t="shared" si="85"/>
        <v>0</v>
      </c>
      <c r="M208" s="102">
        <f t="shared" si="85"/>
        <v>79.764517160358679</v>
      </c>
      <c r="N208" s="102">
        <f t="shared" ref="N208" si="86">N96+N138+N152+N180</f>
        <v>0</v>
      </c>
      <c r="O208" s="79">
        <f t="shared" si="70"/>
        <v>79.764517160358679</v>
      </c>
      <c r="AI208" s="216"/>
      <c r="AJ208" s="216"/>
    </row>
    <row r="209" spans="1:36" x14ac:dyDescent="0.3">
      <c r="A209" s="691"/>
      <c r="B209" s="11" t="s">
        <v>8</v>
      </c>
      <c r="C209" s="3">
        <f t="shared" ref="C209:M209" si="87">C97+C139+C153+C181</f>
        <v>0</v>
      </c>
      <c r="D209" s="3">
        <f t="shared" si="87"/>
        <v>154581</v>
      </c>
      <c r="E209" s="3">
        <f t="shared" si="87"/>
        <v>151818.72</v>
      </c>
      <c r="F209" s="3">
        <f t="shared" si="87"/>
        <v>16496.240000000002</v>
      </c>
      <c r="G209" s="3">
        <f t="shared" si="87"/>
        <v>178951.89</v>
      </c>
      <c r="H209" s="3">
        <f t="shared" si="87"/>
        <v>52680.450000000208</v>
      </c>
      <c r="I209" s="3">
        <f t="shared" si="87"/>
        <v>457287.3</v>
      </c>
      <c r="J209" s="3">
        <f t="shared" si="87"/>
        <v>72296.239999999991</v>
      </c>
      <c r="K209" s="449">
        <f t="shared" si="87"/>
        <v>79028.030000000246</v>
      </c>
      <c r="L209" s="610">
        <f t="shared" si="87"/>
        <v>89390.05</v>
      </c>
      <c r="M209" s="102">
        <f t="shared" si="87"/>
        <v>144.05627751462953</v>
      </c>
      <c r="N209" s="102">
        <f t="shared" ref="N209" si="88">N97+N139+N153+N181</f>
        <v>0</v>
      </c>
      <c r="O209" s="79">
        <f t="shared" si="70"/>
        <v>1252673.9762775151</v>
      </c>
      <c r="AI209" s="216"/>
      <c r="AJ209" s="216"/>
    </row>
    <row r="210" spans="1:36" ht="15" thickBot="1" x14ac:dyDescent="0.35">
      <c r="A210" s="692"/>
      <c r="B210" s="208" t="s">
        <v>42</v>
      </c>
      <c r="C210" s="3">
        <f t="shared" ref="C210:M210" si="89">C98+C140+C154+C182</f>
        <v>0</v>
      </c>
      <c r="D210" s="3">
        <f t="shared" si="89"/>
        <v>0</v>
      </c>
      <c r="E210" s="3">
        <f t="shared" si="89"/>
        <v>0</v>
      </c>
      <c r="F210" s="3">
        <f t="shared" si="89"/>
        <v>0</v>
      </c>
      <c r="G210" s="3">
        <f t="shared" si="89"/>
        <v>0</v>
      </c>
      <c r="H210" s="3">
        <f t="shared" si="89"/>
        <v>0</v>
      </c>
      <c r="I210" s="3">
        <f t="shared" si="89"/>
        <v>0</v>
      </c>
      <c r="J210" s="3">
        <f t="shared" si="89"/>
        <v>0</v>
      </c>
      <c r="K210" s="449">
        <f t="shared" si="89"/>
        <v>0</v>
      </c>
      <c r="L210" s="610">
        <f t="shared" si="89"/>
        <v>0</v>
      </c>
      <c r="M210" s="102">
        <f t="shared" si="89"/>
        <v>0</v>
      </c>
      <c r="N210" s="102">
        <f t="shared" ref="N210" si="90">N98+N140+N154+N182</f>
        <v>0</v>
      </c>
      <c r="O210" s="79">
        <f t="shared" si="70"/>
        <v>0</v>
      </c>
      <c r="AI210" s="216"/>
      <c r="AJ210" s="216"/>
    </row>
    <row r="211" spans="1:36" ht="15" thickBot="1" x14ac:dyDescent="0.35">
      <c r="B211" s="209" t="s">
        <v>43</v>
      </c>
      <c r="C211" s="210">
        <f t="shared" ref="C211" si="91">SUM(C200:C210)</f>
        <v>187784.15000000011</v>
      </c>
      <c r="D211" s="210">
        <f t="shared" ref="D211:M211" si="92">SUM(D200:D210)</f>
        <v>739252.61</v>
      </c>
      <c r="E211" s="210">
        <f t="shared" si="92"/>
        <v>638480.70000000007</v>
      </c>
      <c r="F211" s="210">
        <f t="shared" si="92"/>
        <v>252650.55</v>
      </c>
      <c r="G211" s="210">
        <f t="shared" si="92"/>
        <v>539605.84000000008</v>
      </c>
      <c r="H211" s="210">
        <f t="shared" si="92"/>
        <v>981350.32999999926</v>
      </c>
      <c r="I211" s="210">
        <f t="shared" si="92"/>
        <v>2224005.4599999995</v>
      </c>
      <c r="J211" s="210">
        <f t="shared" si="92"/>
        <v>797884.57</v>
      </c>
      <c r="K211" s="450">
        <f t="shared" si="92"/>
        <v>548139.00999999675</v>
      </c>
      <c r="L211" s="606">
        <f t="shared" si="92"/>
        <v>1233224.78</v>
      </c>
      <c r="M211" s="211">
        <f t="shared" si="92"/>
        <v>4783.8000000000011</v>
      </c>
      <c r="N211" s="211">
        <f t="shared" ref="N211" si="93">SUM(N200:N210)</f>
        <v>0</v>
      </c>
      <c r="O211" s="82">
        <f t="shared" si="70"/>
        <v>8147161.7999999961</v>
      </c>
      <c r="P211" s="580">
        <f>SUM(C88:N98,C130:N140,C144:N154,C172:N182)</f>
        <v>8147161.7999999952</v>
      </c>
      <c r="AI211" s="216"/>
      <c r="AJ211" s="216"/>
    </row>
    <row r="212" spans="1:36" ht="15" thickBot="1" x14ac:dyDescent="0.35">
      <c r="M212" s="693" t="s">
        <v>163</v>
      </c>
      <c r="N212" s="694"/>
      <c r="O212" s="179">
        <f>O197+O211</f>
        <v>174722622.87086996</v>
      </c>
      <c r="P212" s="580">
        <f>P198+P211</f>
        <v>174722622.87087002</v>
      </c>
      <c r="AI212" s="216"/>
      <c r="AJ212" s="216"/>
    </row>
    <row r="213" spans="1:36" x14ac:dyDescent="0.3">
      <c r="O213"/>
      <c r="AI213" s="216"/>
      <c r="AJ213" s="216"/>
    </row>
    <row r="214" spans="1:36" s="216" customFormat="1" x14ac:dyDescent="0.3">
      <c r="A214" s="215"/>
      <c r="B214" s="325" t="s">
        <v>189</v>
      </c>
      <c r="C214" s="326"/>
      <c r="D214" s="326"/>
      <c r="E214" s="326"/>
      <c r="F214" s="326"/>
      <c r="G214" s="326"/>
      <c r="H214" s="326"/>
      <c r="I214" s="326"/>
      <c r="J214" s="326"/>
      <c r="K214" s="326"/>
      <c r="L214" s="611"/>
      <c r="M214" s="326"/>
      <c r="N214" s="326"/>
      <c r="O214" s="327"/>
      <c r="P214" s="586"/>
      <c r="Q214" s="586"/>
      <c r="T214" s="535"/>
      <c r="U214"/>
      <c r="V214"/>
      <c r="W214"/>
      <c r="X214"/>
      <c r="Y214"/>
      <c r="Z214"/>
      <c r="AA214"/>
      <c r="AB214"/>
      <c r="AC214"/>
      <c r="AD214"/>
      <c r="AE214"/>
      <c r="AF214"/>
      <c r="AG214"/>
      <c r="AH214" s="1"/>
    </row>
    <row r="215" spans="1:36" s="216" customFormat="1" x14ac:dyDescent="0.3">
      <c r="A215" s="215"/>
      <c r="B215" s="326" t="s">
        <v>0</v>
      </c>
      <c r="C215" s="328">
        <f t="shared" ref="C215:O215" si="94">C186+C200</f>
        <v>4609.67</v>
      </c>
      <c r="D215" s="328">
        <f t="shared" si="94"/>
        <v>6860.4</v>
      </c>
      <c r="E215" s="328">
        <f t="shared" si="94"/>
        <v>463843.64999999997</v>
      </c>
      <c r="F215" s="328">
        <f t="shared" si="94"/>
        <v>44267.987269999998</v>
      </c>
      <c r="G215" s="328">
        <f t="shared" si="94"/>
        <v>64876.68</v>
      </c>
      <c r="H215" s="328">
        <f t="shared" si="94"/>
        <v>246100.96999999977</v>
      </c>
      <c r="I215" s="328">
        <f t="shared" si="94"/>
        <v>362493.76</v>
      </c>
      <c r="J215" s="328">
        <f t="shared" si="94"/>
        <v>120056.1401</v>
      </c>
      <c r="K215" s="328">
        <f t="shared" si="94"/>
        <v>164925.96999999971</v>
      </c>
      <c r="L215" s="612">
        <f t="shared" si="94"/>
        <v>846724.87999999989</v>
      </c>
      <c r="M215" s="328">
        <f t="shared" si="94"/>
        <v>25.547077760866486</v>
      </c>
      <c r="N215" s="328">
        <f t="shared" si="94"/>
        <v>25036.546056800027</v>
      </c>
      <c r="O215" s="328">
        <f t="shared" si="94"/>
        <v>2349822.2005045605</v>
      </c>
      <c r="P215" s="586"/>
      <c r="Q215" s="586"/>
      <c r="T215" s="535"/>
      <c r="U215"/>
      <c r="V215"/>
      <c r="W215"/>
      <c r="X215"/>
      <c r="Y215"/>
      <c r="Z215"/>
      <c r="AA215"/>
      <c r="AB215"/>
      <c r="AC215"/>
      <c r="AD215"/>
      <c r="AE215"/>
      <c r="AF215"/>
      <c r="AG215"/>
      <c r="AH215" s="1"/>
      <c r="AI215"/>
      <c r="AJ215"/>
    </row>
    <row r="216" spans="1:36" s="216" customFormat="1" x14ac:dyDescent="0.3">
      <c r="A216" s="215"/>
      <c r="B216" s="326" t="s">
        <v>1</v>
      </c>
      <c r="C216" s="328">
        <f t="shared" ref="C216:O216" si="95">C187+C201</f>
        <v>2648479.71</v>
      </c>
      <c r="D216" s="328">
        <f t="shared" si="95"/>
        <v>1604421.89</v>
      </c>
      <c r="E216" s="328">
        <f t="shared" si="95"/>
        <v>2447510.8800000004</v>
      </c>
      <c r="F216" s="328">
        <f t="shared" si="95"/>
        <v>1910914.2500000002</v>
      </c>
      <c r="G216" s="328">
        <f t="shared" si="95"/>
        <v>2311265.5199999996</v>
      </c>
      <c r="H216" s="328">
        <f t="shared" si="95"/>
        <v>5558546.4519999968</v>
      </c>
      <c r="I216" s="328">
        <f t="shared" si="95"/>
        <v>4678754.0480000004</v>
      </c>
      <c r="J216" s="328">
        <f t="shared" si="95"/>
        <v>4022892.18</v>
      </c>
      <c r="K216" s="328">
        <f t="shared" si="95"/>
        <v>3858070.2999999956</v>
      </c>
      <c r="L216" s="612">
        <f t="shared" si="95"/>
        <v>3090543.5900000008</v>
      </c>
      <c r="M216" s="328">
        <f t="shared" si="95"/>
        <v>1354718.5649237598</v>
      </c>
      <c r="N216" s="328">
        <f t="shared" si="95"/>
        <v>2272936.0208889102</v>
      </c>
      <c r="O216" s="328">
        <f t="shared" si="95"/>
        <v>35759053.405812666</v>
      </c>
      <c r="P216" s="586"/>
      <c r="Q216" s="586"/>
      <c r="T216" s="535"/>
      <c r="U216"/>
      <c r="V216"/>
      <c r="W216"/>
      <c r="X216"/>
      <c r="Y216"/>
      <c r="Z216"/>
      <c r="AA216"/>
      <c r="AB216"/>
      <c r="AC216"/>
      <c r="AD216"/>
      <c r="AE216"/>
      <c r="AF216"/>
      <c r="AG216"/>
      <c r="AH216" s="1"/>
      <c r="AI216"/>
      <c r="AJ216"/>
    </row>
    <row r="217" spans="1:36" s="216" customFormat="1" x14ac:dyDescent="0.3">
      <c r="A217" s="215"/>
      <c r="B217" s="326" t="s">
        <v>2</v>
      </c>
      <c r="C217" s="328">
        <f t="shared" ref="C217:O217" si="96">C188+C202</f>
        <v>0</v>
      </c>
      <c r="D217" s="328">
        <f t="shared" si="96"/>
        <v>11586.12</v>
      </c>
      <c r="E217" s="328">
        <f t="shared" si="96"/>
        <v>20630.5</v>
      </c>
      <c r="F217" s="328">
        <f t="shared" si="96"/>
        <v>12378.3</v>
      </c>
      <c r="G217" s="328">
        <f t="shared" si="96"/>
        <v>14853.959999999995</v>
      </c>
      <c r="H217" s="328">
        <f t="shared" si="96"/>
        <v>24756.600000000006</v>
      </c>
      <c r="I217" s="328">
        <f t="shared" si="96"/>
        <v>27232.26</v>
      </c>
      <c r="J217" s="328">
        <f t="shared" si="96"/>
        <v>22280.94</v>
      </c>
      <c r="K217" s="328">
        <f t="shared" si="96"/>
        <v>15679.179999999995</v>
      </c>
      <c r="L217" s="612">
        <f t="shared" si="96"/>
        <v>8252.2000000000007</v>
      </c>
      <c r="M217" s="328">
        <f t="shared" si="96"/>
        <v>19669.435139162513</v>
      </c>
      <c r="N217" s="328">
        <f t="shared" si="96"/>
        <v>0</v>
      </c>
      <c r="O217" s="328">
        <f t="shared" si="96"/>
        <v>177319.49513916252</v>
      </c>
      <c r="P217" s="586"/>
      <c r="Q217" s="586"/>
      <c r="T217" s="535"/>
      <c r="U217"/>
      <c r="V217"/>
      <c r="W217"/>
      <c r="X217"/>
      <c r="Y217"/>
      <c r="Z217"/>
      <c r="AA217"/>
      <c r="AB217"/>
      <c r="AC217"/>
      <c r="AD217"/>
      <c r="AE217"/>
      <c r="AF217"/>
      <c r="AG217"/>
      <c r="AH217" s="1"/>
      <c r="AI217"/>
      <c r="AJ217"/>
    </row>
    <row r="218" spans="1:36" s="216" customFormat="1" x14ac:dyDescent="0.3">
      <c r="A218" s="215"/>
      <c r="B218" s="326" t="s">
        <v>9</v>
      </c>
      <c r="C218" s="328">
        <f t="shared" ref="C218:O218" si="97">C189+C203</f>
        <v>1367871.1400000001</v>
      </c>
      <c r="D218" s="328">
        <f t="shared" si="97"/>
        <v>1088600.9099999999</v>
      </c>
      <c r="E218" s="328">
        <f t="shared" si="97"/>
        <v>1463277.18</v>
      </c>
      <c r="F218" s="328">
        <f t="shared" si="97"/>
        <v>643904.48</v>
      </c>
      <c r="G218" s="328">
        <f t="shared" si="97"/>
        <v>984491.86999999837</v>
      </c>
      <c r="H218" s="328">
        <f t="shared" si="97"/>
        <v>2669631.6979999985</v>
      </c>
      <c r="I218" s="328">
        <f t="shared" si="97"/>
        <v>2738533.6320000002</v>
      </c>
      <c r="J218" s="328">
        <f t="shared" si="97"/>
        <v>1540196.1</v>
      </c>
      <c r="K218" s="328">
        <f t="shared" si="97"/>
        <v>1509417.7599999937</v>
      </c>
      <c r="L218" s="612">
        <f t="shared" si="97"/>
        <v>1786483.7899999996</v>
      </c>
      <c r="M218" s="328">
        <f t="shared" si="97"/>
        <v>1037486.3640520291</v>
      </c>
      <c r="N218" s="328">
        <f t="shared" si="97"/>
        <v>1703922.3803460556</v>
      </c>
      <c r="O218" s="328">
        <f t="shared" si="97"/>
        <v>18533817.304398075</v>
      </c>
      <c r="P218" s="586"/>
      <c r="Q218" s="586"/>
      <c r="T218" s="535"/>
      <c r="U218"/>
      <c r="V218"/>
      <c r="W218"/>
      <c r="X218"/>
      <c r="Y218"/>
      <c r="Z218"/>
      <c r="AA218"/>
      <c r="AB218"/>
      <c r="AC218"/>
      <c r="AD218"/>
      <c r="AE218"/>
      <c r="AF218"/>
      <c r="AG218"/>
      <c r="AH218" s="1"/>
      <c r="AI218"/>
      <c r="AJ218"/>
    </row>
    <row r="219" spans="1:36" s="216" customFormat="1" x14ac:dyDescent="0.3">
      <c r="A219" s="215"/>
      <c r="B219" s="326" t="s">
        <v>3</v>
      </c>
      <c r="C219" s="328">
        <f t="shared" ref="C219:O219" si="98">C190+C204</f>
        <v>23283.52</v>
      </c>
      <c r="D219" s="328">
        <f t="shared" si="98"/>
        <v>226510.84000000003</v>
      </c>
      <c r="E219" s="328">
        <f t="shared" si="98"/>
        <v>253519.40999999997</v>
      </c>
      <c r="F219" s="328">
        <f t="shared" si="98"/>
        <v>116659.61000000002</v>
      </c>
      <c r="G219" s="328">
        <f t="shared" si="98"/>
        <v>249155.07</v>
      </c>
      <c r="H219" s="328">
        <f t="shared" si="98"/>
        <v>187041.40000000107</v>
      </c>
      <c r="I219" s="328">
        <f t="shared" si="98"/>
        <v>49363.21</v>
      </c>
      <c r="J219" s="328">
        <f t="shared" si="98"/>
        <v>31126.9</v>
      </c>
      <c r="K219" s="328">
        <f t="shared" si="98"/>
        <v>18481.3</v>
      </c>
      <c r="L219" s="612">
        <f t="shared" si="98"/>
        <v>423850.19</v>
      </c>
      <c r="M219" s="328">
        <f t="shared" si="98"/>
        <v>900599.23429695575</v>
      </c>
      <c r="N219" s="328">
        <f t="shared" si="98"/>
        <v>618731.48784268089</v>
      </c>
      <c r="O219" s="328">
        <f t="shared" si="98"/>
        <v>3098322.1721396381</v>
      </c>
      <c r="P219" s="586"/>
      <c r="Q219" s="586"/>
      <c r="T219" s="535"/>
      <c r="U219"/>
      <c r="V219"/>
      <c r="W219"/>
      <c r="X219"/>
      <c r="Y219"/>
      <c r="Z219"/>
      <c r="AA219"/>
      <c r="AB219"/>
      <c r="AC219"/>
      <c r="AD219"/>
      <c r="AE219"/>
      <c r="AF219"/>
      <c r="AG219"/>
      <c r="AH219" s="1"/>
      <c r="AI219"/>
      <c r="AJ219"/>
    </row>
    <row r="220" spans="1:36" s="216" customFormat="1" x14ac:dyDescent="0.3">
      <c r="A220" s="215"/>
      <c r="B220" s="326" t="s">
        <v>4</v>
      </c>
      <c r="C220" s="328">
        <f t="shared" ref="C220:O220" si="99">C191+C205</f>
        <v>113523.39</v>
      </c>
      <c r="D220" s="328">
        <f t="shared" si="99"/>
        <v>10079346.65</v>
      </c>
      <c r="E220" s="328">
        <f t="shared" si="99"/>
        <v>7287947.25</v>
      </c>
      <c r="F220" s="328">
        <f t="shared" si="99"/>
        <v>7278542.6099999994</v>
      </c>
      <c r="G220" s="328">
        <f t="shared" si="99"/>
        <v>6261324.5600000005</v>
      </c>
      <c r="H220" s="328">
        <f t="shared" si="99"/>
        <v>5482975.330000015</v>
      </c>
      <c r="I220" s="328">
        <f t="shared" si="99"/>
        <v>4127355.33</v>
      </c>
      <c r="J220" s="328">
        <f t="shared" si="99"/>
        <v>6811179.04</v>
      </c>
      <c r="K220" s="328">
        <f t="shared" si="99"/>
        <v>7256268.049999997</v>
      </c>
      <c r="L220" s="612">
        <f t="shared" si="99"/>
        <v>8721759.2699999996</v>
      </c>
      <c r="M220" s="328">
        <f t="shared" si="99"/>
        <v>9195239.6419143546</v>
      </c>
      <c r="N220" s="328">
        <f t="shared" si="99"/>
        <v>34269920.03876251</v>
      </c>
      <c r="O220" s="328">
        <f t="shared" si="99"/>
        <v>106885381.16067688</v>
      </c>
      <c r="P220" s="586"/>
      <c r="Q220" s="586"/>
      <c r="T220" s="535"/>
      <c r="U220"/>
      <c r="V220"/>
      <c r="W220"/>
      <c r="X220"/>
      <c r="Y220"/>
      <c r="Z220"/>
      <c r="AA220"/>
      <c r="AB220"/>
      <c r="AC220"/>
      <c r="AD220"/>
      <c r="AE220"/>
      <c r="AF220"/>
      <c r="AG220"/>
      <c r="AH220" s="1"/>
      <c r="AI220"/>
      <c r="AJ220"/>
    </row>
    <row r="221" spans="1:36" s="216" customFormat="1" x14ac:dyDescent="0.3">
      <c r="A221" s="215"/>
      <c r="B221" s="326" t="s">
        <v>5</v>
      </c>
      <c r="C221" s="328">
        <f t="shared" ref="C221:O221" si="100">C192+C206</f>
        <v>0</v>
      </c>
      <c r="D221" s="328">
        <f t="shared" si="100"/>
        <v>13414.78</v>
      </c>
      <c r="E221" s="328">
        <f t="shared" si="100"/>
        <v>24845.120000000003</v>
      </c>
      <c r="F221" s="328">
        <f t="shared" si="100"/>
        <v>11724.7</v>
      </c>
      <c r="G221" s="328">
        <f t="shared" si="100"/>
        <v>10098.960000000005</v>
      </c>
      <c r="H221" s="328">
        <f t="shared" si="100"/>
        <v>44720.620000000039</v>
      </c>
      <c r="I221" s="328">
        <f t="shared" si="100"/>
        <v>27462.48</v>
      </c>
      <c r="J221" s="328">
        <f t="shared" si="100"/>
        <v>31851.279999999999</v>
      </c>
      <c r="K221" s="328">
        <f t="shared" si="100"/>
        <v>49796.440000000068</v>
      </c>
      <c r="L221" s="612">
        <f t="shared" si="100"/>
        <v>49617.599999999999</v>
      </c>
      <c r="M221" s="328">
        <f t="shared" si="100"/>
        <v>5834.4050416597847</v>
      </c>
      <c r="N221" s="328">
        <f t="shared" si="100"/>
        <v>44224.151491997756</v>
      </c>
      <c r="O221" s="328">
        <f t="shared" si="100"/>
        <v>313590.53653365769</v>
      </c>
      <c r="P221" s="586"/>
      <c r="Q221" s="586"/>
      <c r="T221" s="535"/>
      <c r="U221"/>
      <c r="V221"/>
      <c r="W221"/>
      <c r="X221"/>
      <c r="Y221"/>
      <c r="Z221"/>
      <c r="AA221"/>
      <c r="AB221"/>
      <c r="AC221"/>
      <c r="AD221"/>
      <c r="AE221"/>
      <c r="AF221"/>
      <c r="AG221"/>
      <c r="AH221" s="1"/>
      <c r="AI221"/>
      <c r="AJ221"/>
    </row>
    <row r="222" spans="1:36" s="216" customFormat="1" x14ac:dyDescent="0.3">
      <c r="A222" s="215"/>
      <c r="B222" s="326" t="s">
        <v>6</v>
      </c>
      <c r="C222" s="328">
        <f t="shared" ref="C222:O222" si="101">C193+C207</f>
        <v>0</v>
      </c>
      <c r="D222" s="328">
        <f t="shared" si="101"/>
        <v>45162.7</v>
      </c>
      <c r="E222" s="328">
        <f t="shared" si="101"/>
        <v>14369.95</v>
      </c>
      <c r="F222" s="328">
        <f t="shared" si="101"/>
        <v>49268.4</v>
      </c>
      <c r="G222" s="328">
        <f t="shared" si="101"/>
        <v>104695.35000000008</v>
      </c>
      <c r="H222" s="328">
        <f t="shared" si="101"/>
        <v>229919.20000000042</v>
      </c>
      <c r="I222" s="328">
        <f t="shared" si="101"/>
        <v>197073.6</v>
      </c>
      <c r="J222" s="328">
        <f t="shared" si="101"/>
        <v>194767.63</v>
      </c>
      <c r="K222" s="328">
        <f t="shared" si="101"/>
        <v>152164.02000000022</v>
      </c>
      <c r="L222" s="612">
        <f t="shared" si="101"/>
        <v>53374.1</v>
      </c>
      <c r="M222" s="328">
        <f t="shared" si="101"/>
        <v>123188.60154695189</v>
      </c>
      <c r="N222" s="328">
        <f t="shared" si="101"/>
        <v>25131.982304217028</v>
      </c>
      <c r="O222" s="328">
        <f t="shared" si="101"/>
        <v>1189115.5338511697</v>
      </c>
      <c r="P222" s="586"/>
      <c r="Q222" s="586"/>
      <c r="T222" s="535"/>
      <c r="U222"/>
      <c r="V222"/>
      <c r="W222"/>
      <c r="X222"/>
      <c r="Y222"/>
      <c r="Z222"/>
      <c r="AA222"/>
      <c r="AB222"/>
      <c r="AC222"/>
      <c r="AD222"/>
      <c r="AE222"/>
      <c r="AF222"/>
      <c r="AG222"/>
      <c r="AH222" s="1"/>
      <c r="AI222"/>
      <c r="AJ222"/>
    </row>
    <row r="223" spans="1:36" s="216" customFormat="1" x14ac:dyDescent="0.3">
      <c r="A223" s="215"/>
      <c r="B223" s="326" t="s">
        <v>7</v>
      </c>
      <c r="C223" s="328">
        <f t="shared" ref="C223:O223" si="102">C194+C208</f>
        <v>0</v>
      </c>
      <c r="D223" s="328">
        <f t="shared" si="102"/>
        <v>47639.519999999997</v>
      </c>
      <c r="E223" s="328">
        <f t="shared" si="102"/>
        <v>99789.28</v>
      </c>
      <c r="F223" s="328">
        <f t="shared" si="102"/>
        <v>119667.36</v>
      </c>
      <c r="G223" s="328">
        <f t="shared" si="102"/>
        <v>85386.72000000003</v>
      </c>
      <c r="H223" s="328">
        <f t="shared" si="102"/>
        <v>121345.44000000006</v>
      </c>
      <c r="I223" s="328">
        <f t="shared" si="102"/>
        <v>128771.52</v>
      </c>
      <c r="J223" s="328">
        <f t="shared" si="102"/>
        <v>102889.60000000001</v>
      </c>
      <c r="K223" s="328">
        <f t="shared" si="102"/>
        <v>99446.400000000023</v>
      </c>
      <c r="L223" s="612">
        <f t="shared" si="102"/>
        <v>87742.24</v>
      </c>
      <c r="M223" s="328">
        <f t="shared" si="102"/>
        <v>88160.483353290401</v>
      </c>
      <c r="N223" s="328">
        <f t="shared" si="102"/>
        <v>0</v>
      </c>
      <c r="O223" s="328">
        <f t="shared" si="102"/>
        <v>980838.56335329043</v>
      </c>
      <c r="P223" s="586"/>
      <c r="Q223" s="586"/>
      <c r="T223" s="535"/>
      <c r="U223"/>
      <c r="V223"/>
      <c r="W223"/>
      <c r="X223"/>
      <c r="Y223"/>
      <c r="Z223"/>
      <c r="AA223"/>
      <c r="AB223"/>
      <c r="AC223"/>
      <c r="AD223"/>
      <c r="AE223"/>
      <c r="AF223"/>
      <c r="AG223"/>
      <c r="AH223" s="1"/>
      <c r="AI223"/>
      <c r="AJ223"/>
    </row>
    <row r="224" spans="1:36" s="216" customFormat="1" x14ac:dyDescent="0.3">
      <c r="A224" s="215"/>
      <c r="B224" s="326" t="s">
        <v>8</v>
      </c>
      <c r="C224" s="328">
        <f t="shared" ref="C224:O224" si="103">C195+C209</f>
        <v>31865.96</v>
      </c>
      <c r="D224" s="328">
        <f t="shared" si="103"/>
        <v>328067.37</v>
      </c>
      <c r="E224" s="328">
        <f t="shared" si="103"/>
        <v>407517.51</v>
      </c>
      <c r="F224" s="328">
        <f t="shared" si="103"/>
        <v>232492.79999999999</v>
      </c>
      <c r="G224" s="328">
        <f t="shared" si="103"/>
        <v>832611.13000000012</v>
      </c>
      <c r="H224" s="328">
        <f t="shared" si="103"/>
        <v>89645.430000000313</v>
      </c>
      <c r="I224" s="328">
        <f t="shared" si="103"/>
        <v>505683.52</v>
      </c>
      <c r="J224" s="328">
        <f t="shared" si="103"/>
        <v>111286.5</v>
      </c>
      <c r="K224" s="328">
        <f t="shared" si="103"/>
        <v>117411.81000000032</v>
      </c>
      <c r="L224" s="612">
        <f t="shared" si="103"/>
        <v>1005333.1100000001</v>
      </c>
      <c r="M224" s="328">
        <f t="shared" si="103"/>
        <v>1137582.417454072</v>
      </c>
      <c r="N224" s="328">
        <f t="shared" si="103"/>
        <v>635864.94100682507</v>
      </c>
      <c r="O224" s="328">
        <f t="shared" si="103"/>
        <v>5435362.4984608972</v>
      </c>
      <c r="P224" s="586"/>
      <c r="Q224" s="586"/>
      <c r="T224" s="535"/>
      <c r="U224"/>
      <c r="V224"/>
      <c r="W224"/>
      <c r="X224"/>
      <c r="Y224"/>
      <c r="Z224"/>
      <c r="AA224"/>
      <c r="AB224"/>
      <c r="AC224"/>
      <c r="AD224"/>
      <c r="AE224"/>
      <c r="AF224"/>
      <c r="AG224"/>
      <c r="AH224" s="1"/>
      <c r="AI224"/>
      <c r="AJ224"/>
    </row>
    <row r="225" spans="1:36" s="216" customFormat="1" x14ac:dyDescent="0.3">
      <c r="A225" s="215"/>
      <c r="B225" s="326" t="s">
        <v>42</v>
      </c>
      <c r="C225" s="328">
        <f t="shared" ref="C225:O225" si="104">C196+C210</f>
        <v>0</v>
      </c>
      <c r="D225" s="328">
        <f t="shared" si="104"/>
        <v>0</v>
      </c>
      <c r="E225" s="328">
        <f t="shared" si="104"/>
        <v>0</v>
      </c>
      <c r="F225" s="328">
        <f t="shared" si="104"/>
        <v>0</v>
      </c>
      <c r="G225" s="328">
        <f t="shared" si="104"/>
        <v>0</v>
      </c>
      <c r="H225" s="328">
        <f t="shared" si="104"/>
        <v>0</v>
      </c>
      <c r="I225" s="328">
        <f t="shared" si="104"/>
        <v>0</v>
      </c>
      <c r="J225" s="328">
        <f t="shared" si="104"/>
        <v>0</v>
      </c>
      <c r="K225" s="328">
        <f t="shared" si="104"/>
        <v>0</v>
      </c>
      <c r="L225" s="612">
        <f t="shared" si="104"/>
        <v>0</v>
      </c>
      <c r="M225" s="328">
        <f t="shared" si="104"/>
        <v>0</v>
      </c>
      <c r="N225" s="328">
        <f t="shared" si="104"/>
        <v>0</v>
      </c>
      <c r="O225" s="328">
        <f t="shared" si="104"/>
        <v>0</v>
      </c>
      <c r="P225" s="586"/>
      <c r="Q225" s="586"/>
      <c r="T225" s="535"/>
      <c r="U225"/>
      <c r="V225"/>
      <c r="W225"/>
      <c r="X225"/>
      <c r="Y225"/>
      <c r="Z225"/>
      <c r="AA225"/>
      <c r="AB225"/>
      <c r="AC225"/>
      <c r="AD225"/>
      <c r="AE225"/>
      <c r="AF225"/>
      <c r="AG225"/>
      <c r="AH225" s="1"/>
      <c r="AI225"/>
      <c r="AJ225"/>
    </row>
    <row r="226" spans="1:36" s="216" customFormat="1" x14ac:dyDescent="0.3">
      <c r="A226" s="215"/>
      <c r="B226" s="326" t="s">
        <v>43</v>
      </c>
      <c r="C226" s="328">
        <f t="shared" ref="C226:O226" si="105">C197+C211</f>
        <v>4189633.39</v>
      </c>
      <c r="D226" s="328">
        <f t="shared" si="105"/>
        <v>13451611.179999998</v>
      </c>
      <c r="E226" s="328">
        <f t="shared" si="105"/>
        <v>12483250.729999997</v>
      </c>
      <c r="F226" s="328">
        <f t="shared" si="105"/>
        <v>10419820.497269999</v>
      </c>
      <c r="G226" s="328">
        <f t="shared" si="105"/>
        <v>10918759.819999998</v>
      </c>
      <c r="H226" s="328">
        <f t="shared" si="105"/>
        <v>14654683.140000012</v>
      </c>
      <c r="I226" s="328">
        <f t="shared" si="105"/>
        <v>12842723.359999998</v>
      </c>
      <c r="J226" s="328">
        <f t="shared" si="105"/>
        <v>12988526.310099998</v>
      </c>
      <c r="K226" s="328">
        <f t="shared" si="105"/>
        <v>13241661.229999986</v>
      </c>
      <c r="L226" s="612">
        <f t="shared" si="105"/>
        <v>16073680.969999999</v>
      </c>
      <c r="M226" s="328">
        <f t="shared" si="105"/>
        <v>13862504.694799999</v>
      </c>
      <c r="N226" s="328">
        <f t="shared" si="105"/>
        <v>39595767.548699997</v>
      </c>
      <c r="O226" s="328">
        <f t="shared" si="105"/>
        <v>174722622.87086996</v>
      </c>
      <c r="P226" s="586"/>
      <c r="Q226" s="586"/>
      <c r="T226" s="535"/>
      <c r="U226"/>
      <c r="V226"/>
      <c r="W226"/>
      <c r="X226"/>
      <c r="Y226"/>
      <c r="Z226"/>
      <c r="AA226"/>
      <c r="AB226"/>
      <c r="AC226"/>
      <c r="AD226"/>
      <c r="AE226"/>
      <c r="AF226"/>
      <c r="AG226"/>
      <c r="AH226" s="1"/>
      <c r="AI226"/>
      <c r="AJ226"/>
    </row>
    <row r="227" spans="1:36" s="216" customFormat="1" x14ac:dyDescent="0.3">
      <c r="A227" s="215"/>
      <c r="B227" s="326"/>
      <c r="C227" s="326"/>
      <c r="D227" s="326"/>
      <c r="E227" s="326"/>
      <c r="F227" s="326"/>
      <c r="G227" s="326"/>
      <c r="H227" s="326"/>
      <c r="I227" s="326"/>
      <c r="J227" s="326"/>
      <c r="K227" s="326"/>
      <c r="L227" s="611"/>
      <c r="M227" s="326"/>
      <c r="N227" s="326"/>
      <c r="O227" s="327"/>
      <c r="P227" s="586"/>
      <c r="Q227" s="586"/>
      <c r="T227" s="535"/>
      <c r="U227"/>
      <c r="V227"/>
      <c r="W227"/>
      <c r="X227"/>
      <c r="Y227"/>
      <c r="Z227"/>
      <c r="AA227"/>
      <c r="AB227"/>
      <c r="AC227"/>
      <c r="AD227"/>
      <c r="AE227"/>
      <c r="AF227"/>
      <c r="AG227"/>
      <c r="AH227" s="1"/>
      <c r="AI227"/>
      <c r="AJ227"/>
    </row>
    <row r="228" spans="1:36" s="216" customFormat="1" x14ac:dyDescent="0.3">
      <c r="A228" s="215"/>
      <c r="B228" s="326"/>
      <c r="C228" s="326"/>
      <c r="D228" s="326"/>
      <c r="E228" s="326"/>
      <c r="F228" s="326"/>
      <c r="G228" s="326"/>
      <c r="H228" s="326"/>
      <c r="I228" s="326"/>
      <c r="J228" s="326"/>
      <c r="K228" s="326"/>
      <c r="L228" s="611"/>
      <c r="M228" s="326"/>
      <c r="N228" s="326" t="s">
        <v>190</v>
      </c>
      <c r="O228" s="324">
        <f>SUM(C4:N14,C18:N28,C32:N42,C46:N56,C60:N70,C74:N84,C88:N98,C102:N112,C116:N126,C130:N140,C144:N154,C158:N168,C172:N182)</f>
        <v>174722622.87086999</v>
      </c>
      <c r="P228" s="586"/>
      <c r="Q228" s="586"/>
      <c r="T228" s="535"/>
      <c r="U228"/>
      <c r="V228"/>
      <c r="W228"/>
      <c r="X228"/>
      <c r="Y228"/>
      <c r="Z228"/>
      <c r="AA228"/>
      <c r="AB228"/>
      <c r="AC228"/>
      <c r="AD228"/>
      <c r="AE228"/>
      <c r="AF228"/>
      <c r="AG228"/>
      <c r="AH228" s="1"/>
      <c r="AI228"/>
      <c r="AJ228"/>
    </row>
    <row r="229" spans="1:36" x14ac:dyDescent="0.3">
      <c r="N229" s="326" t="s">
        <v>190</v>
      </c>
      <c r="O229" s="333" t="str">
        <f>IF(O212=O228,"ok","SUM ERROR")</f>
        <v>ok</v>
      </c>
    </row>
    <row r="231" spans="1:36" x14ac:dyDescent="0.3">
      <c r="B231" s="326" t="s">
        <v>205</v>
      </c>
      <c r="C231" s="326"/>
      <c r="D231" s="326"/>
      <c r="E231" s="323">
        <f>E58</f>
        <v>11818381.639999999</v>
      </c>
      <c r="F231" s="338">
        <f>F232</f>
        <v>0</v>
      </c>
      <c r="G231" s="338">
        <f t="shared" ref="G231:N231" si="106">G232</f>
        <v>0</v>
      </c>
      <c r="H231" s="338">
        <f t="shared" si="106"/>
        <v>151880.04</v>
      </c>
      <c r="I231" s="338">
        <f t="shared" si="106"/>
        <v>285054.64</v>
      </c>
      <c r="J231" s="338">
        <f t="shared" si="106"/>
        <v>0</v>
      </c>
      <c r="K231" s="338">
        <f t="shared" si="106"/>
        <v>0</v>
      </c>
      <c r="L231" s="455">
        <f t="shared" si="106"/>
        <v>641118.78999999992</v>
      </c>
      <c r="M231" s="338">
        <f t="shared" si="106"/>
        <v>0</v>
      </c>
      <c r="N231" s="338">
        <f t="shared" si="106"/>
        <v>0</v>
      </c>
      <c r="O231" s="339">
        <f>SUM(C231:N231)</f>
        <v>12896435.109999998</v>
      </c>
    </row>
    <row r="232" spans="1:36" x14ac:dyDescent="0.3">
      <c r="B232" s="326" t="s">
        <v>206</v>
      </c>
      <c r="C232" s="326"/>
      <c r="D232" s="326"/>
      <c r="E232" s="322">
        <f>E46</f>
        <v>418178.41</v>
      </c>
      <c r="F232" s="338">
        <f t="shared" ref="F232" si="107">F46</f>
        <v>0</v>
      </c>
      <c r="G232" s="338">
        <f>G46</f>
        <v>0</v>
      </c>
      <c r="H232" s="338">
        <f t="shared" ref="H232:N232" si="108">H46</f>
        <v>151880.04</v>
      </c>
      <c r="I232" s="338">
        <f t="shared" si="108"/>
        <v>285054.64</v>
      </c>
      <c r="J232" s="338">
        <f t="shared" si="108"/>
        <v>0</v>
      </c>
      <c r="K232" s="338">
        <f t="shared" si="108"/>
        <v>0</v>
      </c>
      <c r="L232" s="455">
        <f t="shared" si="108"/>
        <v>641118.78999999992</v>
      </c>
      <c r="M232" s="338">
        <f t="shared" si="108"/>
        <v>0</v>
      </c>
      <c r="N232" s="338">
        <f t="shared" si="108"/>
        <v>0</v>
      </c>
      <c r="O232" s="339"/>
    </row>
    <row r="233" spans="1:36" x14ac:dyDescent="0.3">
      <c r="B233" s="326" t="s">
        <v>207</v>
      </c>
      <c r="C233" s="326"/>
      <c r="D233" s="326"/>
      <c r="E233" s="323">
        <f>E231-E232</f>
        <v>11400203.229999999</v>
      </c>
      <c r="F233" s="338"/>
      <c r="G233" s="338"/>
      <c r="H233" s="338"/>
      <c r="I233" s="338"/>
      <c r="J233" s="338"/>
      <c r="K233" s="338"/>
      <c r="L233" s="455"/>
      <c r="M233" s="338"/>
      <c r="N233" s="338"/>
      <c r="O233" s="339"/>
    </row>
    <row r="234" spans="1:36" x14ac:dyDescent="0.3">
      <c r="B234" s="326"/>
      <c r="C234" s="326"/>
      <c r="D234" s="326"/>
      <c r="E234" s="323"/>
      <c r="F234" s="338"/>
      <c r="G234" s="338"/>
      <c r="H234" s="338"/>
      <c r="I234" s="338"/>
      <c r="J234" s="338"/>
      <c r="K234" s="338"/>
      <c r="L234" s="455"/>
      <c r="M234" s="338"/>
      <c r="N234" s="338"/>
      <c r="O234" s="339"/>
    </row>
    <row r="235" spans="1:36" x14ac:dyDescent="0.3">
      <c r="B235" s="326" t="s">
        <v>266</v>
      </c>
      <c r="C235" s="326"/>
      <c r="D235" s="326"/>
      <c r="E235" s="414">
        <v>11817870.119999999</v>
      </c>
      <c r="F235" s="338"/>
      <c r="G235" s="338"/>
      <c r="H235" s="338">
        <v>151873.4663999975</v>
      </c>
      <c r="I235" s="338">
        <v>285042.30239999999</v>
      </c>
      <c r="J235" s="338"/>
      <c r="K235" s="338"/>
      <c r="L235" s="455">
        <v>641091.04139999999</v>
      </c>
      <c r="M235" s="338"/>
      <c r="N235" s="338"/>
      <c r="O235" s="339"/>
    </row>
    <row r="236" spans="1:36" x14ac:dyDescent="0.3">
      <c r="B236" s="326"/>
      <c r="C236" s="326"/>
      <c r="D236" s="326"/>
      <c r="E236" s="326"/>
    </row>
    <row r="237" spans="1:36" x14ac:dyDescent="0.3">
      <c r="B237" s="686" t="s">
        <v>264</v>
      </c>
      <c r="C237" s="329">
        <f>C226+C233</f>
        <v>4189633.39</v>
      </c>
      <c r="D237" s="329">
        <f>D226+D233</f>
        <v>13451611.179999998</v>
      </c>
      <c r="E237" s="329">
        <f>E226+E235-E232</f>
        <v>23882942.439999994</v>
      </c>
      <c r="F237" s="329">
        <f t="shared" ref="F237:N237" si="109">F226+F233</f>
        <v>10419820.497269999</v>
      </c>
      <c r="G237" s="329">
        <f t="shared" si="109"/>
        <v>10918759.819999998</v>
      </c>
      <c r="H237" s="329">
        <f>H226+H235-H232</f>
        <v>14654676.56640001</v>
      </c>
      <c r="I237" s="329">
        <f>I226+I235-I232</f>
        <v>12842711.022399997</v>
      </c>
      <c r="J237" s="329">
        <f t="shared" si="109"/>
        <v>12988526.310099998</v>
      </c>
      <c r="K237" s="329">
        <f t="shared" si="109"/>
        <v>13241661.229999986</v>
      </c>
      <c r="L237" s="612">
        <f>L226+L235-L232</f>
        <v>16073653.2214</v>
      </c>
      <c r="M237" s="329">
        <f t="shared" si="109"/>
        <v>13862504.694799999</v>
      </c>
      <c r="N237" s="329">
        <f t="shared" si="109"/>
        <v>39595767.548699997</v>
      </c>
      <c r="O237" s="332">
        <f>SUM(C237:N237)</f>
        <v>186122267.92106998</v>
      </c>
    </row>
    <row r="238" spans="1:36" x14ac:dyDescent="0.3">
      <c r="B238" s="686"/>
      <c r="C238" s="330"/>
      <c r="D238" s="330"/>
      <c r="E238" s="330"/>
      <c r="F238" s="330"/>
      <c r="G238" s="330"/>
      <c r="H238" s="330"/>
      <c r="I238" s="330"/>
      <c r="J238" s="330"/>
      <c r="K238" s="330"/>
      <c r="M238" s="330"/>
      <c r="N238" s="330"/>
      <c r="O238" s="331"/>
    </row>
  </sheetData>
  <mergeCells count="32">
    <mergeCell ref="T130:T140"/>
    <mergeCell ref="T144:T154"/>
    <mergeCell ref="T158:T168"/>
    <mergeCell ref="T172:T182"/>
    <mergeCell ref="T60:T70"/>
    <mergeCell ref="T74:T84"/>
    <mergeCell ref="T88:T98"/>
    <mergeCell ref="T102:T112"/>
    <mergeCell ref="T116:T126"/>
    <mergeCell ref="V1:AG2"/>
    <mergeCell ref="T4:T14"/>
    <mergeCell ref="T18:T28"/>
    <mergeCell ref="T32:T42"/>
    <mergeCell ref="T46:T56"/>
    <mergeCell ref="M212:N212"/>
    <mergeCell ref="A200:A210"/>
    <mergeCell ref="C1:N1"/>
    <mergeCell ref="A4:A14"/>
    <mergeCell ref="A18:A28"/>
    <mergeCell ref="A32:A42"/>
    <mergeCell ref="A46:A56"/>
    <mergeCell ref="A186:A196"/>
    <mergeCell ref="A144:A154"/>
    <mergeCell ref="A158:A168"/>
    <mergeCell ref="B237:B238"/>
    <mergeCell ref="A60:A70"/>
    <mergeCell ref="A88:A98"/>
    <mergeCell ref="A102:A112"/>
    <mergeCell ref="A116:A126"/>
    <mergeCell ref="A130:A140"/>
    <mergeCell ref="A74:A84"/>
    <mergeCell ref="A172:A182"/>
  </mergeCells>
  <conditionalFormatting sqref="O229">
    <cfRule type="cellIs" dxfId="3" priority="1" operator="equal">
      <formula>"SUM ERROR"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DY215"/>
  <sheetViews>
    <sheetView zoomScale="80" zoomScaleNormal="80" workbookViewId="0">
      <pane ySplit="1" topLeftCell="A98" activePane="bottomLeft" state="frozen"/>
      <selection pane="bottomLeft" activeCell="AB100" sqref="AB100:AB112"/>
    </sheetView>
  </sheetViews>
  <sheetFormatPr defaultRowHeight="14.4" x14ac:dyDescent="0.3"/>
  <cols>
    <col min="1" max="1" width="8.109375" style="83" customWidth="1"/>
    <col min="2" max="2" width="19.109375" bestFit="1" customWidth="1"/>
    <col min="3" max="3" width="12.5546875" bestFit="1" customWidth="1"/>
    <col min="4" max="5" width="12.5546875" customWidth="1"/>
    <col min="6" max="10" width="11.88671875" bestFit="1" customWidth="1"/>
    <col min="11" max="11" width="11.88671875" style="451" bestFit="1" customWidth="1"/>
    <col min="12" max="12" width="11.88671875" style="114" bestFit="1" customWidth="1"/>
    <col min="13" max="14" width="11.88671875" bestFit="1" customWidth="1"/>
    <col min="15" max="15" width="14" bestFit="1" customWidth="1"/>
    <col min="16" max="16" width="13.44140625" customWidth="1"/>
    <col min="17" max="17" width="8.109375" customWidth="1"/>
    <col min="18" max="18" width="19.109375" customWidth="1"/>
    <col min="19" max="26" width="11.5546875" customWidth="1"/>
    <col min="27" max="27" width="11.5546875" style="451" customWidth="1"/>
    <col min="28" max="28" width="11.5546875" style="114" customWidth="1"/>
    <col min="29" max="30" width="11.5546875" customWidth="1"/>
    <col min="31" max="31" width="12.5546875" customWidth="1"/>
    <col min="32" max="32" width="12.44140625" customWidth="1"/>
    <col min="33" max="33" width="8.109375" customWidth="1"/>
    <col min="34" max="34" width="19.109375" customWidth="1"/>
    <col min="35" max="35" width="11" customWidth="1"/>
    <col min="36" max="36" width="11.5546875" customWidth="1"/>
    <col min="37" max="37" width="10.5546875" customWidth="1"/>
    <col min="38" max="38" width="11.5546875" customWidth="1"/>
    <col min="39" max="39" width="10.5546875" customWidth="1"/>
    <col min="40" max="40" width="11.5546875" customWidth="1"/>
    <col min="41" max="41" width="10.5546875" customWidth="1"/>
    <col min="42" max="42" width="11.5546875" customWidth="1"/>
    <col min="43" max="43" width="10.5546875" style="451" customWidth="1"/>
    <col min="44" max="44" width="11.5546875" style="114" customWidth="1"/>
    <col min="45" max="45" width="10.5546875" customWidth="1"/>
    <col min="46" max="46" width="11.5546875" customWidth="1"/>
    <col min="47" max="47" width="12.5546875" customWidth="1"/>
    <col min="48" max="48" width="13.5546875" customWidth="1"/>
    <col min="49" max="49" width="9.88671875" customWidth="1"/>
    <col min="50" max="50" width="19.109375" customWidth="1"/>
    <col min="51" max="51" width="10" customWidth="1"/>
    <col min="52" max="52" width="9.44140625" customWidth="1"/>
    <col min="53" max="58" width="10.109375" customWidth="1"/>
    <col min="59" max="59" width="10.109375" style="451" customWidth="1"/>
    <col min="60" max="60" width="10.109375" style="114" customWidth="1"/>
    <col min="61" max="62" width="10.109375" customWidth="1"/>
    <col min="63" max="63" width="12.5546875" customWidth="1"/>
    <col min="64" max="65" width="14.109375" style="2" customWidth="1"/>
    <col min="67" max="67" width="8.5546875" style="83" customWidth="1"/>
    <col min="68" max="68" width="19.33203125" bestFit="1" customWidth="1"/>
    <col min="69" max="77" width="8.77734375" customWidth="1"/>
    <col min="78" max="78" width="10.6640625" customWidth="1"/>
    <col min="79" max="79" width="10.5546875" customWidth="1"/>
    <col min="80" max="80" width="10.6640625" customWidth="1"/>
    <col min="81" max="81" width="8.77734375" customWidth="1"/>
    <col min="82" max="82" width="15" customWidth="1"/>
    <col min="83" max="83" width="8.33203125" customWidth="1"/>
    <col min="84" max="84" width="19.33203125" customWidth="1"/>
    <col min="85" max="97" width="8.77734375" customWidth="1"/>
    <col min="98" max="98" width="8.88671875" customWidth="1"/>
    <col min="99" max="99" width="8.33203125" customWidth="1"/>
    <col min="100" max="100" width="19.33203125" customWidth="1"/>
    <col min="101" max="113" width="8.77734375" customWidth="1"/>
    <col min="114" max="114" width="8.88671875" customWidth="1"/>
    <col min="115" max="115" width="6.6640625" customWidth="1"/>
    <col min="116" max="116" width="19.33203125" customWidth="1"/>
    <col min="117" max="127" width="8.77734375" customWidth="1"/>
    <col min="128" max="128" width="10.5546875" customWidth="1"/>
    <col min="129" max="129" width="8.77734375" customWidth="1"/>
  </cols>
  <sheetData>
    <row r="1" spans="1:129" ht="33" customHeight="1" x14ac:dyDescent="0.3">
      <c r="C1" s="741" t="s">
        <v>158</v>
      </c>
      <c r="D1" s="742"/>
      <c r="E1" s="742"/>
      <c r="F1" s="742"/>
      <c r="G1" s="742"/>
      <c r="H1" s="742"/>
      <c r="I1" s="742"/>
      <c r="J1" s="742"/>
      <c r="K1" s="742"/>
      <c r="L1" s="742"/>
      <c r="M1" s="742"/>
      <c r="N1" s="743"/>
      <c r="S1" s="695" t="s">
        <v>159</v>
      </c>
      <c r="T1" s="696"/>
      <c r="U1" s="696"/>
      <c r="V1" s="696"/>
      <c r="W1" s="696"/>
      <c r="X1" s="696"/>
      <c r="Y1" s="696"/>
      <c r="Z1" s="696"/>
      <c r="AA1" s="696"/>
      <c r="AB1" s="696"/>
      <c r="AC1" s="696"/>
      <c r="AD1" s="697"/>
      <c r="AI1" s="695" t="s">
        <v>160</v>
      </c>
      <c r="AJ1" s="696"/>
      <c r="AK1" s="696"/>
      <c r="AL1" s="696"/>
      <c r="AM1" s="696"/>
      <c r="AN1" s="696"/>
      <c r="AO1" s="696"/>
      <c r="AP1" s="696"/>
      <c r="AQ1" s="696"/>
      <c r="AR1" s="696"/>
      <c r="AS1" s="696"/>
      <c r="AT1" s="697"/>
      <c r="AY1" s="695" t="s">
        <v>161</v>
      </c>
      <c r="AZ1" s="696"/>
      <c r="BA1" s="696"/>
      <c r="BB1" s="696"/>
      <c r="BC1" s="696"/>
      <c r="BD1" s="696"/>
      <c r="BE1" s="696"/>
      <c r="BF1" s="696"/>
      <c r="BG1" s="696"/>
      <c r="BH1" s="696"/>
      <c r="BI1" s="696"/>
      <c r="BJ1" s="697"/>
      <c r="BL1" s="581"/>
      <c r="BQ1" s="735" t="s">
        <v>238</v>
      </c>
      <c r="BR1" s="736"/>
      <c r="BS1" s="736"/>
      <c r="BT1" s="736"/>
      <c r="BU1" s="736"/>
      <c r="BV1" s="736"/>
      <c r="BW1" s="736"/>
      <c r="BX1" s="736"/>
      <c r="BY1" s="736"/>
      <c r="BZ1" s="736"/>
      <c r="CA1" s="736"/>
      <c r="CB1" s="737"/>
      <c r="CG1" s="735" t="s">
        <v>237</v>
      </c>
      <c r="CH1" s="736"/>
      <c r="CI1" s="736"/>
      <c r="CJ1" s="736"/>
      <c r="CK1" s="736"/>
      <c r="CL1" s="736"/>
      <c r="CM1" s="736"/>
      <c r="CN1" s="736"/>
      <c r="CO1" s="736"/>
      <c r="CP1" s="736"/>
      <c r="CQ1" s="736"/>
      <c r="CR1" s="737"/>
      <c r="CW1" s="735" t="s">
        <v>236</v>
      </c>
      <c r="CX1" s="736"/>
      <c r="CY1" s="736"/>
      <c r="CZ1" s="736"/>
      <c r="DA1" s="736"/>
      <c r="DB1" s="736"/>
      <c r="DC1" s="736"/>
      <c r="DD1" s="736"/>
      <c r="DE1" s="736"/>
      <c r="DF1" s="736"/>
      <c r="DG1" s="736"/>
      <c r="DH1" s="737"/>
      <c r="DM1" s="735" t="s">
        <v>235</v>
      </c>
      <c r="DN1" s="736"/>
      <c r="DO1" s="736"/>
      <c r="DP1" s="736"/>
      <c r="DQ1" s="736"/>
      <c r="DR1" s="736"/>
      <c r="DS1" s="736"/>
      <c r="DT1" s="736"/>
      <c r="DU1" s="736"/>
      <c r="DV1" s="736"/>
      <c r="DW1" s="736"/>
      <c r="DX1" s="737"/>
    </row>
    <row r="2" spans="1:129" ht="16.2" customHeight="1" thickBot="1" x14ac:dyDescent="0.35">
      <c r="C2" s="91"/>
      <c r="D2" s="92"/>
      <c r="E2" s="92"/>
      <c r="F2" s="92"/>
      <c r="G2" s="92"/>
      <c r="H2" s="92"/>
      <c r="I2" s="92"/>
      <c r="J2" s="92"/>
      <c r="K2" s="92"/>
      <c r="L2" s="92"/>
      <c r="M2" s="463" t="s">
        <v>286</v>
      </c>
      <c r="N2" s="467"/>
      <c r="O2" s="92"/>
      <c r="P2" s="92"/>
      <c r="Q2" s="92"/>
      <c r="R2" s="92"/>
      <c r="S2" s="92"/>
      <c r="T2" s="92"/>
      <c r="U2" s="92"/>
      <c r="V2" s="92"/>
      <c r="W2" s="92"/>
      <c r="X2" s="92"/>
      <c r="Y2" s="92"/>
      <c r="Z2" s="92"/>
      <c r="AA2" s="92"/>
      <c r="AB2" s="92"/>
      <c r="AC2" s="463" t="s">
        <v>286</v>
      </c>
      <c r="AD2" s="467"/>
      <c r="AE2" s="92"/>
      <c r="AF2" s="92"/>
      <c r="AG2" s="92"/>
      <c r="AH2" s="92"/>
      <c r="AI2" s="92"/>
      <c r="AJ2" s="92"/>
      <c r="AK2" s="92"/>
      <c r="AL2" s="92"/>
      <c r="AM2" s="92"/>
      <c r="AN2" s="92"/>
      <c r="AO2" s="92"/>
      <c r="AP2" s="92"/>
      <c r="AQ2" s="92"/>
      <c r="AR2" s="92"/>
      <c r="AS2" s="463" t="s">
        <v>286</v>
      </c>
      <c r="AT2" s="467"/>
      <c r="AU2" s="92"/>
      <c r="AV2" s="92"/>
      <c r="AW2" s="92"/>
      <c r="AX2" s="92"/>
      <c r="AY2" s="92"/>
      <c r="AZ2" s="92"/>
      <c r="BA2" s="92"/>
      <c r="BB2" s="92"/>
      <c r="BC2" s="92"/>
      <c r="BD2" s="92"/>
      <c r="BE2" s="92"/>
      <c r="BF2" s="92"/>
      <c r="BG2" s="92"/>
      <c r="BH2" s="92"/>
      <c r="BI2" s="463" t="s">
        <v>286</v>
      </c>
      <c r="BJ2" s="467"/>
      <c r="BQ2" s="738"/>
      <c r="BR2" s="739"/>
      <c r="BS2" s="739"/>
      <c r="BT2" s="739"/>
      <c r="BU2" s="739"/>
      <c r="BV2" s="739"/>
      <c r="BW2" s="739"/>
      <c r="BX2" s="739"/>
      <c r="BY2" s="739"/>
      <c r="BZ2" s="739"/>
      <c r="CA2" s="739"/>
      <c r="CB2" s="740"/>
      <c r="CG2" s="738"/>
      <c r="CH2" s="739"/>
      <c r="CI2" s="739"/>
      <c r="CJ2" s="739"/>
      <c r="CK2" s="739"/>
      <c r="CL2" s="739"/>
      <c r="CM2" s="739"/>
      <c r="CN2" s="739"/>
      <c r="CO2" s="739"/>
      <c r="CP2" s="739"/>
      <c r="CQ2" s="739"/>
      <c r="CR2" s="740"/>
      <c r="CW2" s="738"/>
      <c r="CX2" s="739"/>
      <c r="CY2" s="739"/>
      <c r="CZ2" s="739"/>
      <c r="DA2" s="739"/>
      <c r="DB2" s="739"/>
      <c r="DC2" s="739"/>
      <c r="DD2" s="739"/>
      <c r="DE2" s="739"/>
      <c r="DF2" s="739"/>
      <c r="DG2" s="739"/>
      <c r="DH2" s="740"/>
      <c r="DM2" s="738"/>
      <c r="DN2" s="739"/>
      <c r="DO2" s="739"/>
      <c r="DP2" s="739"/>
      <c r="DQ2" s="739"/>
      <c r="DR2" s="739"/>
      <c r="DS2" s="739"/>
      <c r="DT2" s="739"/>
      <c r="DU2" s="739"/>
      <c r="DV2" s="739"/>
      <c r="DW2" s="739"/>
      <c r="DX2" s="740"/>
    </row>
    <row r="3" spans="1:129" ht="15" thickBot="1" x14ac:dyDescent="0.35">
      <c r="B3" s="205" t="s">
        <v>36</v>
      </c>
      <c r="C3" s="206">
        <v>44197</v>
      </c>
      <c r="D3" s="206">
        <v>44228</v>
      </c>
      <c r="E3" s="206">
        <v>44256</v>
      </c>
      <c r="F3" s="206">
        <v>44287</v>
      </c>
      <c r="G3" s="206">
        <v>44317</v>
      </c>
      <c r="H3" s="206">
        <v>44348</v>
      </c>
      <c r="I3" s="206">
        <v>44378</v>
      </c>
      <c r="J3" s="206">
        <v>44409</v>
      </c>
      <c r="K3" s="447">
        <v>44440</v>
      </c>
      <c r="L3" s="605">
        <v>44470</v>
      </c>
      <c r="M3" s="464">
        <v>44501</v>
      </c>
      <c r="N3" s="464" t="s">
        <v>255</v>
      </c>
      <c r="O3" s="207" t="s">
        <v>34</v>
      </c>
      <c r="R3" s="205" t="s">
        <v>36</v>
      </c>
      <c r="S3" s="206">
        <f>C3</f>
        <v>44197</v>
      </c>
      <c r="T3" s="206">
        <f t="shared" ref="T3:AD3" si="0">D3</f>
        <v>44228</v>
      </c>
      <c r="U3" s="206">
        <f t="shared" si="0"/>
        <v>44256</v>
      </c>
      <c r="V3" s="206">
        <f t="shared" si="0"/>
        <v>44287</v>
      </c>
      <c r="W3" s="206">
        <f t="shared" si="0"/>
        <v>44317</v>
      </c>
      <c r="X3" s="206">
        <f t="shared" si="0"/>
        <v>44348</v>
      </c>
      <c r="Y3" s="206">
        <f t="shared" si="0"/>
        <v>44378</v>
      </c>
      <c r="Z3" s="206">
        <f t="shared" si="0"/>
        <v>44409</v>
      </c>
      <c r="AA3" s="447">
        <f t="shared" si="0"/>
        <v>44440</v>
      </c>
      <c r="AB3" s="605">
        <f t="shared" si="0"/>
        <v>44470</v>
      </c>
      <c r="AC3" s="464">
        <f t="shared" si="0"/>
        <v>44501</v>
      </c>
      <c r="AD3" s="464" t="str">
        <f t="shared" si="0"/>
        <v>Dec-21 +</v>
      </c>
      <c r="AE3" s="207" t="s">
        <v>34</v>
      </c>
      <c r="AH3" s="205" t="s">
        <v>36</v>
      </c>
      <c r="AI3" s="206">
        <f>C3</f>
        <v>44197</v>
      </c>
      <c r="AJ3" s="206">
        <f t="shared" ref="AJ3:AT3" si="1">D3</f>
        <v>44228</v>
      </c>
      <c r="AK3" s="206">
        <f t="shared" si="1"/>
        <v>44256</v>
      </c>
      <c r="AL3" s="206">
        <f t="shared" si="1"/>
        <v>44287</v>
      </c>
      <c r="AM3" s="206">
        <f t="shared" si="1"/>
        <v>44317</v>
      </c>
      <c r="AN3" s="206">
        <f t="shared" si="1"/>
        <v>44348</v>
      </c>
      <c r="AO3" s="206">
        <f t="shared" si="1"/>
        <v>44378</v>
      </c>
      <c r="AP3" s="206">
        <f t="shared" si="1"/>
        <v>44409</v>
      </c>
      <c r="AQ3" s="447">
        <f t="shared" si="1"/>
        <v>44440</v>
      </c>
      <c r="AR3" s="605">
        <f t="shared" si="1"/>
        <v>44470</v>
      </c>
      <c r="AS3" s="464">
        <f t="shared" si="1"/>
        <v>44501</v>
      </c>
      <c r="AT3" s="464" t="str">
        <f t="shared" si="1"/>
        <v>Dec-21 +</v>
      </c>
      <c r="AU3" s="207" t="s">
        <v>34</v>
      </c>
      <c r="AX3" s="205" t="s">
        <v>36</v>
      </c>
      <c r="AY3" s="206">
        <f>C3</f>
        <v>44197</v>
      </c>
      <c r="AZ3" s="206">
        <f t="shared" ref="AZ3:BJ3" si="2">D3</f>
        <v>44228</v>
      </c>
      <c r="BA3" s="206">
        <f t="shared" si="2"/>
        <v>44256</v>
      </c>
      <c r="BB3" s="206">
        <f t="shared" si="2"/>
        <v>44287</v>
      </c>
      <c r="BC3" s="206">
        <f t="shared" si="2"/>
        <v>44317</v>
      </c>
      <c r="BD3" s="206">
        <f t="shared" si="2"/>
        <v>44348</v>
      </c>
      <c r="BE3" s="206">
        <f t="shared" si="2"/>
        <v>44378</v>
      </c>
      <c r="BF3" s="206">
        <f t="shared" si="2"/>
        <v>44409</v>
      </c>
      <c r="BG3" s="447">
        <f t="shared" si="2"/>
        <v>44440</v>
      </c>
      <c r="BH3" s="605">
        <f t="shared" si="2"/>
        <v>44470</v>
      </c>
      <c r="BI3" s="464">
        <f t="shared" si="2"/>
        <v>44501</v>
      </c>
      <c r="BJ3" s="464" t="str">
        <f t="shared" si="2"/>
        <v>Dec-21 +</v>
      </c>
      <c r="BK3" s="207" t="s">
        <v>34</v>
      </c>
      <c r="BP3" s="340" t="s">
        <v>36</v>
      </c>
      <c r="BQ3" s="536" t="s">
        <v>210</v>
      </c>
      <c r="BR3" s="536" t="s">
        <v>211</v>
      </c>
      <c r="BS3" s="536" t="s">
        <v>212</v>
      </c>
      <c r="BT3" s="536" t="s">
        <v>213</v>
      </c>
      <c r="BU3" s="536" t="s">
        <v>44</v>
      </c>
      <c r="BV3" s="536" t="s">
        <v>214</v>
      </c>
      <c r="BW3" s="536" t="s">
        <v>215</v>
      </c>
      <c r="BX3" s="536" t="s">
        <v>216</v>
      </c>
      <c r="BY3" s="536" t="s">
        <v>217</v>
      </c>
      <c r="BZ3" s="536" t="s">
        <v>218</v>
      </c>
      <c r="CA3" s="536" t="s">
        <v>219</v>
      </c>
      <c r="CB3" s="536" t="s">
        <v>220</v>
      </c>
      <c r="CC3" s="342" t="s">
        <v>34</v>
      </c>
      <c r="CF3" s="340" t="s">
        <v>36</v>
      </c>
      <c r="CG3" s="536" t="s">
        <v>210</v>
      </c>
      <c r="CH3" s="536" t="s">
        <v>211</v>
      </c>
      <c r="CI3" s="536" t="s">
        <v>212</v>
      </c>
      <c r="CJ3" s="536" t="s">
        <v>213</v>
      </c>
      <c r="CK3" s="536" t="s">
        <v>44</v>
      </c>
      <c r="CL3" s="536" t="s">
        <v>214</v>
      </c>
      <c r="CM3" s="536" t="s">
        <v>215</v>
      </c>
      <c r="CN3" s="536" t="s">
        <v>216</v>
      </c>
      <c r="CO3" s="536" t="s">
        <v>217</v>
      </c>
      <c r="CP3" s="536" t="s">
        <v>218</v>
      </c>
      <c r="CQ3" s="536" t="s">
        <v>219</v>
      </c>
      <c r="CR3" s="536" t="s">
        <v>220</v>
      </c>
      <c r="CS3" s="342" t="s">
        <v>34</v>
      </c>
      <c r="CV3" s="340" t="s">
        <v>36</v>
      </c>
      <c r="CW3" s="536" t="s">
        <v>210</v>
      </c>
      <c r="CX3" s="536" t="s">
        <v>211</v>
      </c>
      <c r="CY3" s="536" t="s">
        <v>212</v>
      </c>
      <c r="CZ3" s="536" t="s">
        <v>213</v>
      </c>
      <c r="DA3" s="536" t="s">
        <v>44</v>
      </c>
      <c r="DB3" s="536" t="s">
        <v>214</v>
      </c>
      <c r="DC3" s="536" t="s">
        <v>215</v>
      </c>
      <c r="DD3" s="536" t="s">
        <v>216</v>
      </c>
      <c r="DE3" s="536" t="s">
        <v>217</v>
      </c>
      <c r="DF3" s="536" t="s">
        <v>218</v>
      </c>
      <c r="DG3" s="536" t="s">
        <v>219</v>
      </c>
      <c r="DH3" s="536" t="s">
        <v>220</v>
      </c>
      <c r="DI3" s="342" t="s">
        <v>34</v>
      </c>
      <c r="DL3" s="340" t="s">
        <v>36</v>
      </c>
      <c r="DM3" s="536" t="s">
        <v>210</v>
      </c>
      <c r="DN3" s="536" t="s">
        <v>211</v>
      </c>
      <c r="DO3" s="536" t="s">
        <v>212</v>
      </c>
      <c r="DP3" s="536" t="s">
        <v>213</v>
      </c>
      <c r="DQ3" s="536" t="s">
        <v>44</v>
      </c>
      <c r="DR3" s="536" t="s">
        <v>214</v>
      </c>
      <c r="DS3" s="536" t="s">
        <v>215</v>
      </c>
      <c r="DT3" s="536" t="s">
        <v>216</v>
      </c>
      <c r="DU3" s="536" t="s">
        <v>217</v>
      </c>
      <c r="DV3" s="536" t="s">
        <v>218</v>
      </c>
      <c r="DW3" s="536" t="s">
        <v>219</v>
      </c>
      <c r="DX3" s="536" t="s">
        <v>220</v>
      </c>
      <c r="DY3" s="342" t="s">
        <v>34</v>
      </c>
    </row>
    <row r="4" spans="1:129" ht="15" customHeight="1" x14ac:dyDescent="0.3">
      <c r="A4" s="723" t="s">
        <v>74</v>
      </c>
      <c r="B4" s="217" t="s">
        <v>66</v>
      </c>
      <c r="C4" s="3">
        <v>0</v>
      </c>
      <c r="D4" s="3">
        <v>0</v>
      </c>
      <c r="E4" s="3">
        <v>0</v>
      </c>
      <c r="F4" s="3">
        <v>0</v>
      </c>
      <c r="G4" s="3">
        <v>0</v>
      </c>
      <c r="H4" s="3">
        <v>0</v>
      </c>
      <c r="I4" s="3">
        <v>0</v>
      </c>
      <c r="J4" s="3">
        <v>0</v>
      </c>
      <c r="K4" s="449">
        <v>0</v>
      </c>
      <c r="L4" s="101">
        <v>0</v>
      </c>
      <c r="M4" s="343">
        <f>CA4*$BL17</f>
        <v>0</v>
      </c>
      <c r="N4" s="343">
        <f>CB4*$BM17</f>
        <v>0</v>
      </c>
      <c r="O4" s="79">
        <f t="shared" ref="O4:O17" si="3">SUM(C4:N4)</f>
        <v>0</v>
      </c>
      <c r="Q4" s="723" t="s">
        <v>74</v>
      </c>
      <c r="R4" s="217" t="s">
        <v>66</v>
      </c>
      <c r="S4" s="3">
        <v>0</v>
      </c>
      <c r="T4" s="3">
        <v>0</v>
      </c>
      <c r="U4" s="3">
        <v>0</v>
      </c>
      <c r="V4" s="3">
        <v>0</v>
      </c>
      <c r="W4" s="3">
        <v>0</v>
      </c>
      <c r="X4" s="3">
        <v>0</v>
      </c>
      <c r="Y4" s="3">
        <v>0</v>
      </c>
      <c r="Z4" s="3">
        <v>0</v>
      </c>
      <c r="AA4" s="449">
        <v>0</v>
      </c>
      <c r="AB4" s="101">
        <v>0</v>
      </c>
      <c r="AC4" s="343">
        <f>CQ4*$BL17</f>
        <v>0</v>
      </c>
      <c r="AD4" s="343">
        <f>CR4*$BM17</f>
        <v>0</v>
      </c>
      <c r="AE4" s="79">
        <f t="shared" ref="AE4:AE17" si="4">SUM(S4:AD4)</f>
        <v>0</v>
      </c>
      <c r="AG4" s="723" t="s">
        <v>74</v>
      </c>
      <c r="AH4" s="217" t="s">
        <v>66</v>
      </c>
      <c r="AI4" s="3">
        <v>0</v>
      </c>
      <c r="AJ4" s="3">
        <v>0</v>
      </c>
      <c r="AK4" s="3">
        <v>0</v>
      </c>
      <c r="AL4" s="3">
        <v>0</v>
      </c>
      <c r="AM4" s="3">
        <v>0</v>
      </c>
      <c r="AN4" s="3">
        <v>0</v>
      </c>
      <c r="AO4" s="3">
        <v>0</v>
      </c>
      <c r="AP4" s="3">
        <v>0</v>
      </c>
      <c r="AQ4" s="449">
        <v>0</v>
      </c>
      <c r="AR4" s="101">
        <f t="shared" ref="AR4:AR16" si="5">AQ4</f>
        <v>0</v>
      </c>
      <c r="AS4" s="343">
        <f>DG4*$BL17</f>
        <v>0</v>
      </c>
      <c r="AT4" s="343">
        <f>DH4*$BM17</f>
        <v>0</v>
      </c>
      <c r="AU4" s="79">
        <f t="shared" ref="AU4:AU17" si="6">SUM(AI4:AT4)</f>
        <v>0</v>
      </c>
      <c r="AW4" s="723" t="s">
        <v>74</v>
      </c>
      <c r="AX4" s="217" t="s">
        <v>66</v>
      </c>
      <c r="AY4" s="3">
        <v>0</v>
      </c>
      <c r="AZ4" s="3">
        <v>0</v>
      </c>
      <c r="BA4" s="3">
        <v>0</v>
      </c>
      <c r="BB4" s="3">
        <v>0</v>
      </c>
      <c r="BC4" s="3">
        <v>0</v>
      </c>
      <c r="BD4" s="3">
        <v>0</v>
      </c>
      <c r="BE4" s="3">
        <v>0</v>
      </c>
      <c r="BF4" s="3">
        <v>0</v>
      </c>
      <c r="BG4" s="449">
        <v>0</v>
      </c>
      <c r="BH4" s="101">
        <f t="shared" ref="BH4:BH16" si="7">BG4</f>
        <v>0</v>
      </c>
      <c r="BI4" s="343">
        <f>DW4*$BL17</f>
        <v>0</v>
      </c>
      <c r="BJ4" s="343">
        <f>DX4*$BM17</f>
        <v>0</v>
      </c>
      <c r="BK4" s="79">
        <f t="shared" ref="BK4:BK17" si="8">SUM(AY4:BJ4)</f>
        <v>0</v>
      </c>
      <c r="BL4" s="581"/>
      <c r="BO4" s="744" t="s">
        <v>74</v>
      </c>
      <c r="BP4" s="561" t="s">
        <v>66</v>
      </c>
      <c r="BQ4" s="562"/>
      <c r="BR4" s="540"/>
      <c r="BS4" s="540"/>
      <c r="BT4" s="540"/>
      <c r="BU4" s="540"/>
      <c r="BV4" s="540"/>
      <c r="BW4" s="540"/>
      <c r="BX4" s="540"/>
      <c r="BY4" s="540"/>
      <c r="BZ4" s="540"/>
      <c r="CA4" s="540">
        <v>0</v>
      </c>
      <c r="CB4" s="563">
        <v>0</v>
      </c>
      <c r="CC4" s="564"/>
      <c r="CE4" s="744" t="s">
        <v>74</v>
      </c>
      <c r="CF4" s="80" t="s">
        <v>66</v>
      </c>
      <c r="CG4" s="562"/>
      <c r="CH4" s="540"/>
      <c r="CI4" s="540"/>
      <c r="CJ4" s="540"/>
      <c r="CK4" s="540"/>
      <c r="CL4" s="540"/>
      <c r="CM4" s="540"/>
      <c r="CN4" s="540"/>
      <c r="CO4" s="540"/>
      <c r="CP4" s="540"/>
      <c r="CQ4" s="540">
        <v>0</v>
      </c>
      <c r="CR4" s="563">
        <v>0</v>
      </c>
      <c r="CS4" s="564"/>
      <c r="CU4" s="744" t="s">
        <v>74</v>
      </c>
      <c r="CV4" s="80" t="s">
        <v>66</v>
      </c>
      <c r="CW4" s="562"/>
      <c r="CX4" s="540"/>
      <c r="CY4" s="540"/>
      <c r="CZ4" s="540"/>
      <c r="DA4" s="540"/>
      <c r="DB4" s="540"/>
      <c r="DC4" s="540"/>
      <c r="DD4" s="540"/>
      <c r="DE4" s="540"/>
      <c r="DF4" s="540"/>
      <c r="DG4" s="540">
        <v>0</v>
      </c>
      <c r="DH4" s="563">
        <v>0</v>
      </c>
      <c r="DI4" s="564"/>
      <c r="DK4" s="744" t="s">
        <v>74</v>
      </c>
      <c r="DL4" s="80" t="s">
        <v>66</v>
      </c>
      <c r="DM4" s="562"/>
      <c r="DN4" s="540"/>
      <c r="DO4" s="540"/>
      <c r="DP4" s="540"/>
      <c r="DQ4" s="540"/>
      <c r="DR4" s="540"/>
      <c r="DS4" s="540"/>
      <c r="DT4" s="540"/>
      <c r="DU4" s="540"/>
      <c r="DV4" s="540"/>
      <c r="DW4" s="540">
        <v>0</v>
      </c>
      <c r="DX4" s="563">
        <v>0</v>
      </c>
      <c r="DY4" s="564"/>
    </row>
    <row r="5" spans="1:129" x14ac:dyDescent="0.3">
      <c r="A5" s="724"/>
      <c r="B5" s="217" t="s">
        <v>65</v>
      </c>
      <c r="C5" s="3">
        <v>0</v>
      </c>
      <c r="D5" s="3">
        <v>0</v>
      </c>
      <c r="E5" s="3">
        <v>0</v>
      </c>
      <c r="F5" s="3">
        <v>0</v>
      </c>
      <c r="G5" s="3">
        <v>0</v>
      </c>
      <c r="H5" s="3">
        <v>0</v>
      </c>
      <c r="I5" s="3">
        <v>0</v>
      </c>
      <c r="J5" s="3">
        <v>0</v>
      </c>
      <c r="K5" s="449">
        <v>0</v>
      </c>
      <c r="L5" s="101">
        <v>0</v>
      </c>
      <c r="M5" s="343">
        <f>CA5*$BL17</f>
        <v>0</v>
      </c>
      <c r="N5" s="343">
        <f>CB5*$BM17</f>
        <v>0</v>
      </c>
      <c r="O5" s="79">
        <f t="shared" si="3"/>
        <v>0</v>
      </c>
      <c r="Q5" s="724"/>
      <c r="R5" s="217" t="s">
        <v>65</v>
      </c>
      <c r="S5" s="3">
        <v>0</v>
      </c>
      <c r="T5" s="3">
        <v>0</v>
      </c>
      <c r="U5" s="3">
        <v>0</v>
      </c>
      <c r="V5" s="3">
        <v>0</v>
      </c>
      <c r="W5" s="3">
        <v>0</v>
      </c>
      <c r="X5" s="3">
        <v>0</v>
      </c>
      <c r="Y5" s="3">
        <v>0</v>
      </c>
      <c r="Z5" s="3">
        <v>0</v>
      </c>
      <c r="AA5" s="449">
        <v>0</v>
      </c>
      <c r="AB5" s="101">
        <v>0</v>
      </c>
      <c r="AC5" s="343">
        <f>CQ5*$BL17</f>
        <v>0</v>
      </c>
      <c r="AD5" s="343">
        <f>CR5*$BM17</f>
        <v>0</v>
      </c>
      <c r="AE5" s="79">
        <f t="shared" si="4"/>
        <v>0</v>
      </c>
      <c r="AG5" s="724"/>
      <c r="AH5" s="217" t="s">
        <v>65</v>
      </c>
      <c r="AI5" s="3">
        <v>0</v>
      </c>
      <c r="AJ5" s="3">
        <v>0</v>
      </c>
      <c r="AK5" s="3">
        <v>0</v>
      </c>
      <c r="AL5" s="3">
        <v>0</v>
      </c>
      <c r="AM5" s="3">
        <v>0</v>
      </c>
      <c r="AN5" s="3">
        <v>0</v>
      </c>
      <c r="AO5" s="3">
        <v>0</v>
      </c>
      <c r="AP5" s="3">
        <v>0</v>
      </c>
      <c r="AQ5" s="449">
        <v>0</v>
      </c>
      <c r="AR5" s="101">
        <f t="shared" si="5"/>
        <v>0</v>
      </c>
      <c r="AS5" s="343">
        <f>DG5*$BL17</f>
        <v>0</v>
      </c>
      <c r="AT5" s="343">
        <f>DH5*$BM17</f>
        <v>0</v>
      </c>
      <c r="AU5" s="79">
        <f t="shared" si="6"/>
        <v>0</v>
      </c>
      <c r="AW5" s="724"/>
      <c r="AX5" s="217" t="s">
        <v>65</v>
      </c>
      <c r="AY5" s="3">
        <v>0</v>
      </c>
      <c r="AZ5" s="3">
        <v>0</v>
      </c>
      <c r="BA5" s="3">
        <v>0</v>
      </c>
      <c r="BB5" s="3">
        <v>0</v>
      </c>
      <c r="BC5" s="3">
        <v>0</v>
      </c>
      <c r="BD5" s="3">
        <v>0</v>
      </c>
      <c r="BE5" s="3">
        <v>0</v>
      </c>
      <c r="BF5" s="3">
        <v>0</v>
      </c>
      <c r="BG5" s="449">
        <v>0</v>
      </c>
      <c r="BH5" s="101">
        <f t="shared" si="7"/>
        <v>0</v>
      </c>
      <c r="BI5" s="343">
        <f>DW5*$BL17</f>
        <v>0</v>
      </c>
      <c r="BJ5" s="343">
        <f>DX5*$BM17</f>
        <v>0</v>
      </c>
      <c r="BK5" s="79">
        <f t="shared" si="8"/>
        <v>0</v>
      </c>
      <c r="BO5" s="745"/>
      <c r="BP5" s="565" t="s">
        <v>65</v>
      </c>
      <c r="BQ5" s="566"/>
      <c r="BR5" s="542"/>
      <c r="BS5" s="542"/>
      <c r="BT5" s="542"/>
      <c r="BU5" s="542"/>
      <c r="BV5" s="542"/>
      <c r="BW5" s="542"/>
      <c r="BX5" s="542"/>
      <c r="BY5" s="542"/>
      <c r="BZ5" s="542"/>
      <c r="CA5" s="542">
        <v>0</v>
      </c>
      <c r="CB5" s="567">
        <v>0</v>
      </c>
      <c r="CC5" s="568"/>
      <c r="CE5" s="745"/>
      <c r="CF5" s="3" t="s">
        <v>65</v>
      </c>
      <c r="CG5" s="566"/>
      <c r="CH5" s="542"/>
      <c r="CI5" s="542"/>
      <c r="CJ5" s="542"/>
      <c r="CK5" s="542"/>
      <c r="CL5" s="542"/>
      <c r="CM5" s="542"/>
      <c r="CN5" s="542"/>
      <c r="CO5" s="542"/>
      <c r="CP5" s="542"/>
      <c r="CQ5" s="542">
        <v>0</v>
      </c>
      <c r="CR5" s="567">
        <v>0</v>
      </c>
      <c r="CS5" s="568"/>
      <c r="CU5" s="745"/>
      <c r="CV5" s="3" t="s">
        <v>65</v>
      </c>
      <c r="CW5" s="566"/>
      <c r="CX5" s="542"/>
      <c r="CY5" s="542"/>
      <c r="CZ5" s="542"/>
      <c r="DA5" s="542"/>
      <c r="DB5" s="542"/>
      <c r="DC5" s="542"/>
      <c r="DD5" s="542"/>
      <c r="DE5" s="542"/>
      <c r="DF5" s="542"/>
      <c r="DG5" s="542">
        <v>0</v>
      </c>
      <c r="DH5" s="567">
        <v>0</v>
      </c>
      <c r="DI5" s="568"/>
      <c r="DK5" s="745"/>
      <c r="DL5" s="3" t="s">
        <v>65</v>
      </c>
      <c r="DM5" s="566"/>
      <c r="DN5" s="542"/>
      <c r="DO5" s="542"/>
      <c r="DP5" s="542"/>
      <c r="DQ5" s="542"/>
      <c r="DR5" s="542"/>
      <c r="DS5" s="542"/>
      <c r="DT5" s="542"/>
      <c r="DU5" s="542"/>
      <c r="DV5" s="542"/>
      <c r="DW5" s="542">
        <v>0</v>
      </c>
      <c r="DX5" s="567">
        <v>0</v>
      </c>
      <c r="DY5" s="568"/>
    </row>
    <row r="6" spans="1:129" x14ac:dyDescent="0.3">
      <c r="A6" s="724"/>
      <c r="B6" s="217" t="s">
        <v>64</v>
      </c>
      <c r="C6" s="3">
        <v>0</v>
      </c>
      <c r="D6" s="3">
        <v>0</v>
      </c>
      <c r="E6" s="3">
        <v>0</v>
      </c>
      <c r="F6" s="3">
        <v>0</v>
      </c>
      <c r="G6" s="3">
        <v>0</v>
      </c>
      <c r="H6" s="3">
        <v>0</v>
      </c>
      <c r="I6" s="3">
        <v>0</v>
      </c>
      <c r="J6" s="3">
        <v>0</v>
      </c>
      <c r="K6" s="449">
        <v>0</v>
      </c>
      <c r="L6" s="101">
        <v>0</v>
      </c>
      <c r="M6" s="343">
        <f>CA6*$BL17</f>
        <v>0</v>
      </c>
      <c r="N6" s="343">
        <f>CB6*$BM17</f>
        <v>0</v>
      </c>
      <c r="O6" s="79">
        <f t="shared" si="3"/>
        <v>0</v>
      </c>
      <c r="Q6" s="724"/>
      <c r="R6" s="217" t="s">
        <v>64</v>
      </c>
      <c r="S6" s="3">
        <v>0</v>
      </c>
      <c r="T6" s="3">
        <v>0</v>
      </c>
      <c r="U6" s="3">
        <v>0</v>
      </c>
      <c r="V6" s="3">
        <v>0</v>
      </c>
      <c r="W6" s="3">
        <v>0</v>
      </c>
      <c r="X6" s="3">
        <v>0</v>
      </c>
      <c r="Y6" s="3">
        <v>0</v>
      </c>
      <c r="Z6" s="3">
        <v>0</v>
      </c>
      <c r="AA6" s="449">
        <v>0</v>
      </c>
      <c r="AB6" s="101">
        <v>0</v>
      </c>
      <c r="AC6" s="343">
        <f>CQ6*$BL17</f>
        <v>0</v>
      </c>
      <c r="AD6" s="343">
        <f>CR6*$BM17</f>
        <v>0</v>
      </c>
      <c r="AE6" s="79">
        <f t="shared" si="4"/>
        <v>0</v>
      </c>
      <c r="AG6" s="724"/>
      <c r="AH6" s="217" t="s">
        <v>64</v>
      </c>
      <c r="AI6" s="3">
        <v>0</v>
      </c>
      <c r="AJ6" s="3">
        <v>0</v>
      </c>
      <c r="AK6" s="3">
        <v>0</v>
      </c>
      <c r="AL6" s="3">
        <v>0</v>
      </c>
      <c r="AM6" s="3">
        <v>0</v>
      </c>
      <c r="AN6" s="3">
        <v>0</v>
      </c>
      <c r="AO6" s="3">
        <v>0</v>
      </c>
      <c r="AP6" s="3">
        <v>0</v>
      </c>
      <c r="AQ6" s="449">
        <v>0</v>
      </c>
      <c r="AR6" s="101">
        <f t="shared" si="5"/>
        <v>0</v>
      </c>
      <c r="AS6" s="343">
        <f>DG6*$BL17</f>
        <v>0</v>
      </c>
      <c r="AT6" s="343">
        <f>DH6*$BM17</f>
        <v>0</v>
      </c>
      <c r="AU6" s="79">
        <f t="shared" si="6"/>
        <v>0</v>
      </c>
      <c r="AW6" s="724"/>
      <c r="AX6" s="217" t="s">
        <v>64</v>
      </c>
      <c r="AY6" s="3">
        <v>0</v>
      </c>
      <c r="AZ6" s="3">
        <v>0</v>
      </c>
      <c r="BA6" s="3">
        <v>0</v>
      </c>
      <c r="BB6" s="3">
        <v>0</v>
      </c>
      <c r="BC6" s="3">
        <v>0</v>
      </c>
      <c r="BD6" s="3">
        <v>0</v>
      </c>
      <c r="BE6" s="3">
        <v>0</v>
      </c>
      <c r="BF6" s="3">
        <v>0</v>
      </c>
      <c r="BG6" s="449">
        <v>0</v>
      </c>
      <c r="BH6" s="101">
        <f t="shared" si="7"/>
        <v>0</v>
      </c>
      <c r="BI6" s="343">
        <f>DW6*$BL17</f>
        <v>0</v>
      </c>
      <c r="BJ6" s="343">
        <f>DX6*$BM17</f>
        <v>0</v>
      </c>
      <c r="BK6" s="79">
        <f t="shared" si="8"/>
        <v>0</v>
      </c>
      <c r="BO6" s="745"/>
      <c r="BP6" s="565" t="s">
        <v>64</v>
      </c>
      <c r="BQ6" s="566"/>
      <c r="BR6" s="542"/>
      <c r="BS6" s="542"/>
      <c r="BT6" s="542"/>
      <c r="BU6" s="542"/>
      <c r="BV6" s="542"/>
      <c r="BW6" s="542"/>
      <c r="BX6" s="542"/>
      <c r="BY6" s="542"/>
      <c r="BZ6" s="542"/>
      <c r="CA6" s="542">
        <v>0</v>
      </c>
      <c r="CB6" s="567">
        <v>0</v>
      </c>
      <c r="CC6" s="568"/>
      <c r="CE6" s="745"/>
      <c r="CF6" s="3" t="s">
        <v>64</v>
      </c>
      <c r="CG6" s="566"/>
      <c r="CH6" s="542"/>
      <c r="CI6" s="542"/>
      <c r="CJ6" s="542"/>
      <c r="CK6" s="542"/>
      <c r="CL6" s="542"/>
      <c r="CM6" s="542"/>
      <c r="CN6" s="542"/>
      <c r="CO6" s="542"/>
      <c r="CP6" s="542"/>
      <c r="CQ6" s="542">
        <v>0</v>
      </c>
      <c r="CR6" s="567">
        <v>0</v>
      </c>
      <c r="CS6" s="568"/>
      <c r="CU6" s="745"/>
      <c r="CV6" s="3" t="s">
        <v>64</v>
      </c>
      <c r="CW6" s="566"/>
      <c r="CX6" s="542"/>
      <c r="CY6" s="542"/>
      <c r="CZ6" s="542"/>
      <c r="DA6" s="542"/>
      <c r="DB6" s="542"/>
      <c r="DC6" s="542"/>
      <c r="DD6" s="542"/>
      <c r="DE6" s="542"/>
      <c r="DF6" s="542"/>
      <c r="DG6" s="542">
        <v>0</v>
      </c>
      <c r="DH6" s="567">
        <v>0</v>
      </c>
      <c r="DI6" s="568"/>
      <c r="DK6" s="745"/>
      <c r="DL6" s="3" t="s">
        <v>64</v>
      </c>
      <c r="DM6" s="566"/>
      <c r="DN6" s="542"/>
      <c r="DO6" s="542"/>
      <c r="DP6" s="542"/>
      <c r="DQ6" s="542"/>
      <c r="DR6" s="542"/>
      <c r="DS6" s="542"/>
      <c r="DT6" s="542"/>
      <c r="DU6" s="542"/>
      <c r="DV6" s="542"/>
      <c r="DW6" s="542">
        <v>0</v>
      </c>
      <c r="DX6" s="567">
        <v>0</v>
      </c>
      <c r="DY6" s="568"/>
    </row>
    <row r="7" spans="1:129" x14ac:dyDescent="0.3">
      <c r="A7" s="724"/>
      <c r="B7" s="217" t="s">
        <v>63</v>
      </c>
      <c r="C7" s="3">
        <v>0</v>
      </c>
      <c r="D7" s="3">
        <v>0</v>
      </c>
      <c r="E7" s="3">
        <v>0</v>
      </c>
      <c r="F7" s="3">
        <v>0</v>
      </c>
      <c r="G7" s="3">
        <v>0</v>
      </c>
      <c r="H7" s="3">
        <v>0</v>
      </c>
      <c r="I7" s="3">
        <v>0</v>
      </c>
      <c r="J7" s="3">
        <v>0</v>
      </c>
      <c r="K7" s="449">
        <v>0</v>
      </c>
      <c r="L7" s="101">
        <v>0</v>
      </c>
      <c r="M7" s="343">
        <f>CA7*$BL17</f>
        <v>0</v>
      </c>
      <c r="N7" s="343">
        <f>CB7*$BM17</f>
        <v>0</v>
      </c>
      <c r="O7" s="79">
        <f t="shared" si="3"/>
        <v>0</v>
      </c>
      <c r="Q7" s="724"/>
      <c r="R7" s="217" t="s">
        <v>63</v>
      </c>
      <c r="S7" s="3">
        <v>0</v>
      </c>
      <c r="T7" s="3">
        <v>0</v>
      </c>
      <c r="U7" s="3">
        <v>0</v>
      </c>
      <c r="V7" s="3">
        <v>0</v>
      </c>
      <c r="W7" s="3">
        <v>0</v>
      </c>
      <c r="X7" s="3">
        <v>0</v>
      </c>
      <c r="Y7" s="3">
        <v>0</v>
      </c>
      <c r="Z7" s="3">
        <v>0</v>
      </c>
      <c r="AA7" s="449">
        <v>0</v>
      </c>
      <c r="AB7" s="101">
        <v>0</v>
      </c>
      <c r="AC7" s="343">
        <f>CQ7*$BL17</f>
        <v>0</v>
      </c>
      <c r="AD7" s="343">
        <f>CR7*$BM17</f>
        <v>0</v>
      </c>
      <c r="AE7" s="79">
        <f t="shared" si="4"/>
        <v>0</v>
      </c>
      <c r="AG7" s="724"/>
      <c r="AH7" s="217" t="s">
        <v>63</v>
      </c>
      <c r="AI7" s="3">
        <v>0</v>
      </c>
      <c r="AJ7" s="3">
        <v>0</v>
      </c>
      <c r="AK7" s="3">
        <v>0</v>
      </c>
      <c r="AL7" s="3">
        <v>0</v>
      </c>
      <c r="AM7" s="3">
        <v>0</v>
      </c>
      <c r="AN7" s="3">
        <v>0</v>
      </c>
      <c r="AO7" s="3">
        <v>0</v>
      </c>
      <c r="AP7" s="3">
        <v>0</v>
      </c>
      <c r="AQ7" s="449">
        <v>0</v>
      </c>
      <c r="AR7" s="101">
        <f t="shared" si="5"/>
        <v>0</v>
      </c>
      <c r="AS7" s="343">
        <f>DG7*$BL17</f>
        <v>0</v>
      </c>
      <c r="AT7" s="343">
        <f>DH7*$BM17</f>
        <v>0</v>
      </c>
      <c r="AU7" s="79">
        <f t="shared" si="6"/>
        <v>0</v>
      </c>
      <c r="AW7" s="724"/>
      <c r="AX7" s="217" t="s">
        <v>63</v>
      </c>
      <c r="AY7" s="3">
        <v>0</v>
      </c>
      <c r="AZ7" s="3">
        <v>0</v>
      </c>
      <c r="BA7" s="3">
        <v>0</v>
      </c>
      <c r="BB7" s="3">
        <v>0</v>
      </c>
      <c r="BC7" s="3">
        <v>0</v>
      </c>
      <c r="BD7" s="3">
        <v>0</v>
      </c>
      <c r="BE7" s="3">
        <v>0</v>
      </c>
      <c r="BF7" s="3">
        <v>0</v>
      </c>
      <c r="BG7" s="449">
        <v>0</v>
      </c>
      <c r="BH7" s="101">
        <f t="shared" si="7"/>
        <v>0</v>
      </c>
      <c r="BI7" s="343">
        <f>DW7*$BL17</f>
        <v>0</v>
      </c>
      <c r="BJ7" s="343">
        <f>DX7*$BM17</f>
        <v>0</v>
      </c>
      <c r="BK7" s="79">
        <f t="shared" si="8"/>
        <v>0</v>
      </c>
      <c r="BO7" s="745"/>
      <c r="BP7" s="565" t="s">
        <v>63</v>
      </c>
      <c r="BQ7" s="566"/>
      <c r="BR7" s="542"/>
      <c r="BS7" s="542"/>
      <c r="BT7" s="542"/>
      <c r="BU7" s="542"/>
      <c r="BV7" s="542"/>
      <c r="BW7" s="542"/>
      <c r="BX7" s="542"/>
      <c r="BY7" s="542"/>
      <c r="BZ7" s="542"/>
      <c r="CA7" s="542">
        <v>1.3382990892070849E-3</v>
      </c>
      <c r="CB7" s="567">
        <v>1.3382990892070849E-3</v>
      </c>
      <c r="CC7" s="568"/>
      <c r="CE7" s="745"/>
      <c r="CF7" s="3" t="s">
        <v>63</v>
      </c>
      <c r="CG7" s="566"/>
      <c r="CH7" s="542"/>
      <c r="CI7" s="542"/>
      <c r="CJ7" s="542"/>
      <c r="CK7" s="542"/>
      <c r="CL7" s="542"/>
      <c r="CM7" s="542"/>
      <c r="CN7" s="542"/>
      <c r="CO7" s="542"/>
      <c r="CP7" s="542"/>
      <c r="CQ7" s="542">
        <v>0</v>
      </c>
      <c r="CR7" s="567">
        <v>0</v>
      </c>
      <c r="CS7" s="568"/>
      <c r="CU7" s="745"/>
      <c r="CV7" s="3" t="s">
        <v>63</v>
      </c>
      <c r="CW7" s="566"/>
      <c r="CX7" s="542"/>
      <c r="CY7" s="542"/>
      <c r="CZ7" s="542"/>
      <c r="DA7" s="542"/>
      <c r="DB7" s="542"/>
      <c r="DC7" s="542"/>
      <c r="DD7" s="542"/>
      <c r="DE7" s="542"/>
      <c r="DF7" s="542"/>
      <c r="DG7" s="542">
        <v>0</v>
      </c>
      <c r="DH7" s="567">
        <v>0</v>
      </c>
      <c r="DI7" s="568"/>
      <c r="DK7" s="745"/>
      <c r="DL7" s="3" t="s">
        <v>63</v>
      </c>
      <c r="DM7" s="566"/>
      <c r="DN7" s="542"/>
      <c r="DO7" s="542"/>
      <c r="DP7" s="542"/>
      <c r="DQ7" s="542"/>
      <c r="DR7" s="542"/>
      <c r="DS7" s="542"/>
      <c r="DT7" s="542"/>
      <c r="DU7" s="542"/>
      <c r="DV7" s="542"/>
      <c r="DW7" s="542">
        <v>0</v>
      </c>
      <c r="DX7" s="567">
        <v>0</v>
      </c>
      <c r="DY7" s="568"/>
    </row>
    <row r="8" spans="1:129" x14ac:dyDescent="0.3">
      <c r="A8" s="724"/>
      <c r="B8" s="217" t="s">
        <v>62</v>
      </c>
      <c r="C8" s="3">
        <v>0</v>
      </c>
      <c r="D8" s="3">
        <v>0</v>
      </c>
      <c r="E8" s="3">
        <v>0</v>
      </c>
      <c r="F8" s="3">
        <v>0</v>
      </c>
      <c r="G8" s="3">
        <v>0</v>
      </c>
      <c r="H8" s="3">
        <v>0</v>
      </c>
      <c r="I8" s="3">
        <v>0</v>
      </c>
      <c r="J8" s="3">
        <v>0</v>
      </c>
      <c r="K8" s="449">
        <v>0</v>
      </c>
      <c r="L8" s="101">
        <v>0</v>
      </c>
      <c r="M8" s="343">
        <f>CA8*$BL17</f>
        <v>0</v>
      </c>
      <c r="N8" s="343">
        <f>CB8*$BM17</f>
        <v>0</v>
      </c>
      <c r="O8" s="79">
        <f t="shared" si="3"/>
        <v>0</v>
      </c>
      <c r="Q8" s="724"/>
      <c r="R8" s="217" t="s">
        <v>62</v>
      </c>
      <c r="S8" s="3">
        <v>0</v>
      </c>
      <c r="T8" s="3">
        <v>0</v>
      </c>
      <c r="U8" s="3">
        <v>0</v>
      </c>
      <c r="V8" s="3">
        <v>0</v>
      </c>
      <c r="W8" s="3">
        <v>0</v>
      </c>
      <c r="X8" s="3">
        <v>0</v>
      </c>
      <c r="Y8" s="3">
        <v>0</v>
      </c>
      <c r="Z8" s="3">
        <v>0</v>
      </c>
      <c r="AA8" s="449">
        <v>0</v>
      </c>
      <c r="AB8" s="101">
        <v>0</v>
      </c>
      <c r="AC8" s="343">
        <f>CQ8*$BL17</f>
        <v>0</v>
      </c>
      <c r="AD8" s="343">
        <f>CR8*$BM17</f>
        <v>0</v>
      </c>
      <c r="AE8" s="79">
        <f t="shared" si="4"/>
        <v>0</v>
      </c>
      <c r="AG8" s="724"/>
      <c r="AH8" s="217" t="s">
        <v>62</v>
      </c>
      <c r="AI8" s="3">
        <v>0</v>
      </c>
      <c r="AJ8" s="3">
        <v>0</v>
      </c>
      <c r="AK8" s="3">
        <v>0</v>
      </c>
      <c r="AL8" s="3">
        <v>0</v>
      </c>
      <c r="AM8" s="3">
        <v>0</v>
      </c>
      <c r="AN8" s="3">
        <v>0</v>
      </c>
      <c r="AO8" s="3">
        <v>0</v>
      </c>
      <c r="AP8" s="3">
        <v>0</v>
      </c>
      <c r="AQ8" s="449">
        <v>0</v>
      </c>
      <c r="AR8" s="101">
        <f t="shared" si="5"/>
        <v>0</v>
      </c>
      <c r="AS8" s="343">
        <f>DG8*$BL17</f>
        <v>0</v>
      </c>
      <c r="AT8" s="343">
        <f>DH8*$BM17</f>
        <v>0</v>
      </c>
      <c r="AU8" s="79">
        <f t="shared" si="6"/>
        <v>0</v>
      </c>
      <c r="AW8" s="724"/>
      <c r="AX8" s="217" t="s">
        <v>62</v>
      </c>
      <c r="AY8" s="3">
        <v>0</v>
      </c>
      <c r="AZ8" s="3">
        <v>0</v>
      </c>
      <c r="BA8" s="3">
        <v>0</v>
      </c>
      <c r="BB8" s="3">
        <v>0</v>
      </c>
      <c r="BC8" s="3">
        <v>0</v>
      </c>
      <c r="BD8" s="3">
        <v>0</v>
      </c>
      <c r="BE8" s="3">
        <v>0</v>
      </c>
      <c r="BF8" s="3">
        <v>0</v>
      </c>
      <c r="BG8" s="449">
        <v>0</v>
      </c>
      <c r="BH8" s="101">
        <f t="shared" si="7"/>
        <v>0</v>
      </c>
      <c r="BI8" s="343">
        <f>DW8*$BL17</f>
        <v>0</v>
      </c>
      <c r="BJ8" s="343">
        <f>DX8*$BM17</f>
        <v>0</v>
      </c>
      <c r="BK8" s="79">
        <f t="shared" si="8"/>
        <v>0</v>
      </c>
      <c r="BO8" s="745"/>
      <c r="BP8" s="565" t="s">
        <v>62</v>
      </c>
      <c r="BQ8" s="566"/>
      <c r="BR8" s="542"/>
      <c r="BS8" s="542"/>
      <c r="BT8" s="542"/>
      <c r="BU8" s="542"/>
      <c r="BV8" s="542"/>
      <c r="BW8" s="542"/>
      <c r="BX8" s="542"/>
      <c r="BY8" s="542"/>
      <c r="BZ8" s="542"/>
      <c r="CA8" s="542">
        <v>0</v>
      </c>
      <c r="CB8" s="567">
        <v>0</v>
      </c>
      <c r="CC8" s="568"/>
      <c r="CE8" s="745"/>
      <c r="CF8" s="3" t="s">
        <v>62</v>
      </c>
      <c r="CG8" s="566"/>
      <c r="CH8" s="542"/>
      <c r="CI8" s="542"/>
      <c r="CJ8" s="542"/>
      <c r="CK8" s="542"/>
      <c r="CL8" s="542"/>
      <c r="CM8" s="542"/>
      <c r="CN8" s="542"/>
      <c r="CO8" s="542"/>
      <c r="CP8" s="542"/>
      <c r="CQ8" s="542">
        <v>0</v>
      </c>
      <c r="CR8" s="567">
        <v>0</v>
      </c>
      <c r="CS8" s="568"/>
      <c r="CU8" s="745"/>
      <c r="CV8" s="3" t="s">
        <v>62</v>
      </c>
      <c r="CW8" s="566"/>
      <c r="CX8" s="542"/>
      <c r="CY8" s="542"/>
      <c r="CZ8" s="542"/>
      <c r="DA8" s="542"/>
      <c r="DB8" s="542"/>
      <c r="DC8" s="542"/>
      <c r="DD8" s="542"/>
      <c r="DE8" s="542"/>
      <c r="DF8" s="542"/>
      <c r="DG8" s="542">
        <v>0</v>
      </c>
      <c r="DH8" s="567">
        <v>0</v>
      </c>
      <c r="DI8" s="568"/>
      <c r="DK8" s="745"/>
      <c r="DL8" s="3" t="s">
        <v>62</v>
      </c>
      <c r="DM8" s="566"/>
      <c r="DN8" s="542"/>
      <c r="DO8" s="542"/>
      <c r="DP8" s="542"/>
      <c r="DQ8" s="542"/>
      <c r="DR8" s="542"/>
      <c r="DS8" s="542"/>
      <c r="DT8" s="542"/>
      <c r="DU8" s="542"/>
      <c r="DV8" s="542"/>
      <c r="DW8" s="542">
        <v>0</v>
      </c>
      <c r="DX8" s="567">
        <v>0</v>
      </c>
      <c r="DY8" s="568"/>
    </row>
    <row r="9" spans="1:129" x14ac:dyDescent="0.3">
      <c r="A9" s="724"/>
      <c r="B9" s="217" t="s">
        <v>61</v>
      </c>
      <c r="C9" s="3">
        <v>0</v>
      </c>
      <c r="D9" s="3">
        <v>0</v>
      </c>
      <c r="E9" s="3">
        <v>0</v>
      </c>
      <c r="F9" s="3">
        <v>0</v>
      </c>
      <c r="G9" s="3">
        <v>0</v>
      </c>
      <c r="H9" s="3">
        <v>0</v>
      </c>
      <c r="I9" s="3">
        <v>0</v>
      </c>
      <c r="J9" s="3">
        <v>0</v>
      </c>
      <c r="K9" s="449">
        <v>0</v>
      </c>
      <c r="L9" s="101">
        <v>0</v>
      </c>
      <c r="M9" s="343">
        <f>CA9*$BL17</f>
        <v>0</v>
      </c>
      <c r="N9" s="343">
        <f>CB9*$BM17</f>
        <v>0</v>
      </c>
      <c r="O9" s="79">
        <f t="shared" si="3"/>
        <v>0</v>
      </c>
      <c r="Q9" s="724"/>
      <c r="R9" s="217" t="s">
        <v>61</v>
      </c>
      <c r="S9" s="3">
        <v>0</v>
      </c>
      <c r="T9" s="3">
        <v>0</v>
      </c>
      <c r="U9" s="3">
        <v>0</v>
      </c>
      <c r="V9" s="3">
        <v>0</v>
      </c>
      <c r="W9" s="3">
        <v>0</v>
      </c>
      <c r="X9" s="3">
        <v>0</v>
      </c>
      <c r="Y9" s="3">
        <v>0</v>
      </c>
      <c r="Z9" s="3">
        <v>0</v>
      </c>
      <c r="AA9" s="449">
        <v>0</v>
      </c>
      <c r="AB9" s="101">
        <v>0</v>
      </c>
      <c r="AC9" s="343">
        <f>CQ9*$BL17</f>
        <v>0</v>
      </c>
      <c r="AD9" s="343">
        <f>CR9*$BM17</f>
        <v>0</v>
      </c>
      <c r="AE9" s="79">
        <f t="shared" si="4"/>
        <v>0</v>
      </c>
      <c r="AG9" s="724"/>
      <c r="AH9" s="217" t="s">
        <v>61</v>
      </c>
      <c r="AI9" s="3">
        <v>0</v>
      </c>
      <c r="AJ9" s="3">
        <v>0</v>
      </c>
      <c r="AK9" s="3">
        <v>0</v>
      </c>
      <c r="AL9" s="3">
        <v>0</v>
      </c>
      <c r="AM9" s="3">
        <v>0</v>
      </c>
      <c r="AN9" s="3">
        <v>0</v>
      </c>
      <c r="AO9" s="3">
        <v>0</v>
      </c>
      <c r="AP9" s="3">
        <v>0</v>
      </c>
      <c r="AQ9" s="449">
        <v>0</v>
      </c>
      <c r="AR9" s="101">
        <f t="shared" si="5"/>
        <v>0</v>
      </c>
      <c r="AS9" s="343">
        <f>DG9*$BL17</f>
        <v>0</v>
      </c>
      <c r="AT9" s="343">
        <f>DH9*$BM17</f>
        <v>0</v>
      </c>
      <c r="AU9" s="79">
        <f t="shared" si="6"/>
        <v>0</v>
      </c>
      <c r="AW9" s="724"/>
      <c r="AX9" s="217" t="s">
        <v>61</v>
      </c>
      <c r="AY9" s="3">
        <v>0</v>
      </c>
      <c r="AZ9" s="3">
        <v>0</v>
      </c>
      <c r="BA9" s="3">
        <v>0</v>
      </c>
      <c r="BB9" s="3">
        <v>0</v>
      </c>
      <c r="BC9" s="3">
        <v>0</v>
      </c>
      <c r="BD9" s="3">
        <v>0</v>
      </c>
      <c r="BE9" s="3">
        <v>0</v>
      </c>
      <c r="BF9" s="3">
        <v>0</v>
      </c>
      <c r="BG9" s="449">
        <v>0</v>
      </c>
      <c r="BH9" s="101">
        <f t="shared" si="7"/>
        <v>0</v>
      </c>
      <c r="BI9" s="343">
        <f>DW9*$BL17</f>
        <v>0</v>
      </c>
      <c r="BJ9" s="343">
        <f>DX9*$BM17</f>
        <v>0</v>
      </c>
      <c r="BK9" s="79">
        <f t="shared" si="8"/>
        <v>0</v>
      </c>
      <c r="BO9" s="745"/>
      <c r="BP9" s="565" t="s">
        <v>61</v>
      </c>
      <c r="BQ9" s="566"/>
      <c r="BR9" s="542"/>
      <c r="BS9" s="542"/>
      <c r="BT9" s="542"/>
      <c r="BU9" s="542"/>
      <c r="BV9" s="542"/>
      <c r="BW9" s="542"/>
      <c r="BX9" s="542"/>
      <c r="BY9" s="542"/>
      <c r="BZ9" s="542"/>
      <c r="CA9" s="542">
        <v>0</v>
      </c>
      <c r="CB9" s="567">
        <v>0</v>
      </c>
      <c r="CC9" s="568"/>
      <c r="CE9" s="745"/>
      <c r="CF9" s="3" t="s">
        <v>61</v>
      </c>
      <c r="CG9" s="566"/>
      <c r="CH9" s="542"/>
      <c r="CI9" s="542"/>
      <c r="CJ9" s="542"/>
      <c r="CK9" s="542"/>
      <c r="CL9" s="542"/>
      <c r="CM9" s="542"/>
      <c r="CN9" s="542"/>
      <c r="CO9" s="542"/>
      <c r="CP9" s="542"/>
      <c r="CQ9" s="542">
        <v>0</v>
      </c>
      <c r="CR9" s="567">
        <v>0</v>
      </c>
      <c r="CS9" s="568"/>
      <c r="CU9" s="745"/>
      <c r="CV9" s="3" t="s">
        <v>61</v>
      </c>
      <c r="CW9" s="566"/>
      <c r="CX9" s="542"/>
      <c r="CY9" s="542"/>
      <c r="CZ9" s="542"/>
      <c r="DA9" s="542"/>
      <c r="DB9" s="542"/>
      <c r="DC9" s="542"/>
      <c r="DD9" s="542"/>
      <c r="DE9" s="542"/>
      <c r="DF9" s="542"/>
      <c r="DG9" s="542">
        <v>0</v>
      </c>
      <c r="DH9" s="567">
        <v>0</v>
      </c>
      <c r="DI9" s="568"/>
      <c r="DK9" s="745"/>
      <c r="DL9" s="3" t="s">
        <v>61</v>
      </c>
      <c r="DM9" s="566"/>
      <c r="DN9" s="542"/>
      <c r="DO9" s="542"/>
      <c r="DP9" s="542"/>
      <c r="DQ9" s="542"/>
      <c r="DR9" s="542"/>
      <c r="DS9" s="542"/>
      <c r="DT9" s="542"/>
      <c r="DU9" s="542"/>
      <c r="DV9" s="542"/>
      <c r="DW9" s="542">
        <v>0</v>
      </c>
      <c r="DX9" s="567">
        <v>0</v>
      </c>
      <c r="DY9" s="568"/>
    </row>
    <row r="10" spans="1:129" x14ac:dyDescent="0.3">
      <c r="A10" s="724"/>
      <c r="B10" s="217" t="s">
        <v>60</v>
      </c>
      <c r="C10" s="3">
        <v>0</v>
      </c>
      <c r="D10" s="3">
        <v>0</v>
      </c>
      <c r="E10" s="3">
        <v>0</v>
      </c>
      <c r="F10" s="3">
        <v>0</v>
      </c>
      <c r="G10" s="3">
        <v>0</v>
      </c>
      <c r="H10" s="3">
        <v>0</v>
      </c>
      <c r="I10" s="3">
        <v>0</v>
      </c>
      <c r="J10" s="3">
        <v>0</v>
      </c>
      <c r="K10" s="449">
        <v>0</v>
      </c>
      <c r="L10" s="101">
        <v>0</v>
      </c>
      <c r="M10" s="343">
        <f>CA10*$BL17</f>
        <v>0</v>
      </c>
      <c r="N10" s="343">
        <f>CB10*$BM17</f>
        <v>0</v>
      </c>
      <c r="O10" s="79">
        <f t="shared" si="3"/>
        <v>0</v>
      </c>
      <c r="Q10" s="724"/>
      <c r="R10" s="217" t="s">
        <v>60</v>
      </c>
      <c r="S10" s="3">
        <v>0</v>
      </c>
      <c r="T10" s="3">
        <v>0</v>
      </c>
      <c r="U10" s="3">
        <v>0</v>
      </c>
      <c r="V10" s="3">
        <v>0</v>
      </c>
      <c r="W10" s="3">
        <v>0</v>
      </c>
      <c r="X10" s="3">
        <v>0</v>
      </c>
      <c r="Y10" s="3">
        <v>0</v>
      </c>
      <c r="Z10" s="3">
        <v>0</v>
      </c>
      <c r="AA10" s="449">
        <v>0</v>
      </c>
      <c r="AB10" s="101">
        <v>0</v>
      </c>
      <c r="AC10" s="343">
        <f>CQ10*$BL17</f>
        <v>0</v>
      </c>
      <c r="AD10" s="343">
        <f>CR10*$BM17</f>
        <v>0</v>
      </c>
      <c r="AE10" s="79">
        <f t="shared" si="4"/>
        <v>0</v>
      </c>
      <c r="AG10" s="724"/>
      <c r="AH10" s="217" t="s">
        <v>60</v>
      </c>
      <c r="AI10" s="3">
        <v>0</v>
      </c>
      <c r="AJ10" s="3">
        <v>0</v>
      </c>
      <c r="AK10" s="3">
        <v>0</v>
      </c>
      <c r="AL10" s="3">
        <v>0</v>
      </c>
      <c r="AM10" s="3">
        <v>0</v>
      </c>
      <c r="AN10" s="3">
        <v>0</v>
      </c>
      <c r="AO10" s="3">
        <v>0</v>
      </c>
      <c r="AP10" s="3">
        <v>0</v>
      </c>
      <c r="AQ10" s="449">
        <v>0</v>
      </c>
      <c r="AR10" s="101">
        <f t="shared" si="5"/>
        <v>0</v>
      </c>
      <c r="AS10" s="343">
        <f>DG10*$BL17</f>
        <v>0</v>
      </c>
      <c r="AT10" s="343">
        <f>DH10*$BM17</f>
        <v>0</v>
      </c>
      <c r="AU10" s="79">
        <f t="shared" si="6"/>
        <v>0</v>
      </c>
      <c r="AW10" s="724"/>
      <c r="AX10" s="217" t="s">
        <v>60</v>
      </c>
      <c r="AY10" s="3">
        <v>0</v>
      </c>
      <c r="AZ10" s="3">
        <v>0</v>
      </c>
      <c r="BA10" s="3">
        <v>0</v>
      </c>
      <c r="BB10" s="3">
        <v>0</v>
      </c>
      <c r="BC10" s="3">
        <v>0</v>
      </c>
      <c r="BD10" s="3">
        <v>0</v>
      </c>
      <c r="BE10" s="3">
        <v>0</v>
      </c>
      <c r="BF10" s="3">
        <v>0</v>
      </c>
      <c r="BG10" s="449">
        <v>0</v>
      </c>
      <c r="BH10" s="101">
        <f t="shared" si="7"/>
        <v>0</v>
      </c>
      <c r="BI10" s="343">
        <f>DW10*$BL17</f>
        <v>0</v>
      </c>
      <c r="BJ10" s="343">
        <f>DX10*$BM17</f>
        <v>0</v>
      </c>
      <c r="BK10" s="79">
        <f t="shared" si="8"/>
        <v>0</v>
      </c>
      <c r="BO10" s="745"/>
      <c r="BP10" s="565" t="s">
        <v>60</v>
      </c>
      <c r="BQ10" s="566"/>
      <c r="BR10" s="542"/>
      <c r="BS10" s="542"/>
      <c r="BT10" s="542"/>
      <c r="BU10" s="542"/>
      <c r="BV10" s="542"/>
      <c r="BW10" s="542"/>
      <c r="BX10" s="542"/>
      <c r="BY10" s="542"/>
      <c r="BZ10" s="542"/>
      <c r="CA10" s="542">
        <v>0</v>
      </c>
      <c r="CB10" s="567">
        <v>0</v>
      </c>
      <c r="CC10" s="568"/>
      <c r="CE10" s="745"/>
      <c r="CF10" s="3" t="s">
        <v>60</v>
      </c>
      <c r="CG10" s="566"/>
      <c r="CH10" s="542"/>
      <c r="CI10" s="542"/>
      <c r="CJ10" s="542"/>
      <c r="CK10" s="542"/>
      <c r="CL10" s="542"/>
      <c r="CM10" s="542"/>
      <c r="CN10" s="542"/>
      <c r="CO10" s="542"/>
      <c r="CP10" s="542"/>
      <c r="CQ10" s="542">
        <v>0</v>
      </c>
      <c r="CR10" s="567">
        <v>0</v>
      </c>
      <c r="CS10" s="568"/>
      <c r="CU10" s="745"/>
      <c r="CV10" s="3" t="s">
        <v>60</v>
      </c>
      <c r="CW10" s="566"/>
      <c r="CX10" s="542"/>
      <c r="CY10" s="542"/>
      <c r="CZ10" s="542"/>
      <c r="DA10" s="542"/>
      <c r="DB10" s="542"/>
      <c r="DC10" s="542"/>
      <c r="DD10" s="542"/>
      <c r="DE10" s="542"/>
      <c r="DF10" s="542"/>
      <c r="DG10" s="542">
        <v>0</v>
      </c>
      <c r="DH10" s="567">
        <v>0</v>
      </c>
      <c r="DI10" s="568"/>
      <c r="DK10" s="745"/>
      <c r="DL10" s="3" t="s">
        <v>60</v>
      </c>
      <c r="DM10" s="566"/>
      <c r="DN10" s="542"/>
      <c r="DO10" s="542"/>
      <c r="DP10" s="542"/>
      <c r="DQ10" s="542"/>
      <c r="DR10" s="542"/>
      <c r="DS10" s="542"/>
      <c r="DT10" s="542"/>
      <c r="DU10" s="542"/>
      <c r="DV10" s="542"/>
      <c r="DW10" s="542">
        <v>0</v>
      </c>
      <c r="DX10" s="567">
        <v>0</v>
      </c>
      <c r="DY10" s="568"/>
    </row>
    <row r="11" spans="1:129" x14ac:dyDescent="0.3">
      <c r="A11" s="724"/>
      <c r="B11" s="217" t="s">
        <v>59</v>
      </c>
      <c r="C11" s="3">
        <v>0</v>
      </c>
      <c r="D11" s="3">
        <v>0</v>
      </c>
      <c r="E11" s="3">
        <v>0</v>
      </c>
      <c r="F11" s="3">
        <v>26302</v>
      </c>
      <c r="G11" s="3">
        <v>41929</v>
      </c>
      <c r="H11" s="3">
        <v>117123</v>
      </c>
      <c r="I11" s="3">
        <v>0</v>
      </c>
      <c r="J11" s="3">
        <v>0</v>
      </c>
      <c r="K11" s="449">
        <v>36517</v>
      </c>
      <c r="L11" s="101">
        <v>19577</v>
      </c>
      <c r="M11" s="343">
        <f>CA11*$BL17</f>
        <v>0</v>
      </c>
      <c r="N11" s="343">
        <f>CB11*$BM17</f>
        <v>0</v>
      </c>
      <c r="O11" s="79">
        <f t="shared" si="3"/>
        <v>241448</v>
      </c>
      <c r="Q11" s="724"/>
      <c r="R11" s="217" t="s">
        <v>59</v>
      </c>
      <c r="S11" s="3">
        <v>0</v>
      </c>
      <c r="T11" s="3">
        <v>0</v>
      </c>
      <c r="U11" s="3">
        <v>0</v>
      </c>
      <c r="V11" s="3">
        <v>0</v>
      </c>
      <c r="W11" s="3">
        <v>0</v>
      </c>
      <c r="X11" s="3">
        <v>0</v>
      </c>
      <c r="Y11" s="3">
        <v>45319</v>
      </c>
      <c r="Z11" s="3">
        <v>0</v>
      </c>
      <c r="AA11" s="449">
        <v>73135</v>
      </c>
      <c r="AB11" s="101">
        <v>103572</v>
      </c>
      <c r="AC11" s="343">
        <f>CQ11*$BL17</f>
        <v>0</v>
      </c>
      <c r="AD11" s="343">
        <f>CR11*$BM17</f>
        <v>0</v>
      </c>
      <c r="AE11" s="79">
        <f t="shared" si="4"/>
        <v>222026</v>
      </c>
      <c r="AG11" s="724"/>
      <c r="AH11" s="217" t="s">
        <v>59</v>
      </c>
      <c r="AI11" s="3">
        <v>0</v>
      </c>
      <c r="AJ11" s="3">
        <v>0</v>
      </c>
      <c r="AK11" s="3">
        <v>0</v>
      </c>
      <c r="AL11" s="3">
        <v>0</v>
      </c>
      <c r="AM11" s="3">
        <v>0</v>
      </c>
      <c r="AN11" s="3">
        <v>0</v>
      </c>
      <c r="AO11" s="3">
        <v>0</v>
      </c>
      <c r="AP11" s="3">
        <v>0</v>
      </c>
      <c r="AQ11" s="449">
        <v>0</v>
      </c>
      <c r="AR11" s="101">
        <f t="shared" si="5"/>
        <v>0</v>
      </c>
      <c r="AS11" s="343">
        <f>DG11*$BL17</f>
        <v>0</v>
      </c>
      <c r="AT11" s="343">
        <f>DH11*$BM17</f>
        <v>0</v>
      </c>
      <c r="AU11" s="79">
        <f t="shared" si="6"/>
        <v>0</v>
      </c>
      <c r="AW11" s="724"/>
      <c r="AX11" s="217" t="s">
        <v>59</v>
      </c>
      <c r="AY11" s="3">
        <v>0</v>
      </c>
      <c r="AZ11" s="3">
        <v>0</v>
      </c>
      <c r="BA11" s="3">
        <v>0</v>
      </c>
      <c r="BB11" s="3">
        <v>0</v>
      </c>
      <c r="BC11" s="3">
        <v>0</v>
      </c>
      <c r="BD11" s="3">
        <v>0</v>
      </c>
      <c r="BE11" s="3">
        <v>0</v>
      </c>
      <c r="BF11" s="3">
        <v>0</v>
      </c>
      <c r="BG11" s="449">
        <v>0</v>
      </c>
      <c r="BH11" s="101">
        <f t="shared" si="7"/>
        <v>0</v>
      </c>
      <c r="BI11" s="343">
        <f>DW11*$BL17</f>
        <v>0</v>
      </c>
      <c r="BJ11" s="343">
        <f>DX11*$BM17</f>
        <v>0</v>
      </c>
      <c r="BK11" s="79">
        <f t="shared" si="8"/>
        <v>0</v>
      </c>
      <c r="BO11" s="745"/>
      <c r="BP11" s="565" t="s">
        <v>59</v>
      </c>
      <c r="BQ11" s="566"/>
      <c r="BR11" s="542"/>
      <c r="BS11" s="542"/>
      <c r="BT11" s="542"/>
      <c r="BU11" s="542"/>
      <c r="BV11" s="542"/>
      <c r="BW11" s="542"/>
      <c r="BX11" s="542"/>
      <c r="BY11" s="542"/>
      <c r="BZ11" s="542"/>
      <c r="CA11" s="542">
        <v>0.43712411257572065</v>
      </c>
      <c r="CB11" s="567">
        <v>0.43712411257572065</v>
      </c>
      <c r="CC11" s="568"/>
      <c r="CE11" s="745"/>
      <c r="CF11" s="3" t="s">
        <v>59</v>
      </c>
      <c r="CG11" s="566"/>
      <c r="CH11" s="542"/>
      <c r="CI11" s="542"/>
      <c r="CJ11" s="542"/>
      <c r="CK11" s="542"/>
      <c r="CL11" s="542"/>
      <c r="CM11" s="542"/>
      <c r="CN11" s="542"/>
      <c r="CO11" s="542"/>
      <c r="CP11" s="542"/>
      <c r="CQ11" s="542">
        <v>0.5130655250569891</v>
      </c>
      <c r="CR11" s="567">
        <v>0.5130655250569891</v>
      </c>
      <c r="CS11" s="568"/>
      <c r="CU11" s="745"/>
      <c r="CV11" s="3" t="s">
        <v>59</v>
      </c>
      <c r="CW11" s="566"/>
      <c r="CX11" s="542"/>
      <c r="CY11" s="542"/>
      <c r="CZ11" s="542"/>
      <c r="DA11" s="542"/>
      <c r="DB11" s="542"/>
      <c r="DC11" s="542"/>
      <c r="DD11" s="542"/>
      <c r="DE11" s="542"/>
      <c r="DF11" s="542"/>
      <c r="DG11" s="542">
        <v>4.8472063278083233E-2</v>
      </c>
      <c r="DH11" s="567">
        <v>4.8472063278083233E-2</v>
      </c>
      <c r="DI11" s="568"/>
      <c r="DK11" s="745"/>
      <c r="DL11" s="3" t="s">
        <v>59</v>
      </c>
      <c r="DM11" s="566"/>
      <c r="DN11" s="542"/>
      <c r="DO11" s="542"/>
      <c r="DP11" s="542"/>
      <c r="DQ11" s="542"/>
      <c r="DR11" s="542"/>
      <c r="DS11" s="542"/>
      <c r="DT11" s="542"/>
      <c r="DU11" s="542"/>
      <c r="DV11" s="542"/>
      <c r="DW11" s="542">
        <v>0</v>
      </c>
      <c r="DX11" s="567">
        <v>0</v>
      </c>
      <c r="DY11" s="568"/>
    </row>
    <row r="12" spans="1:129" x14ac:dyDescent="0.3">
      <c r="A12" s="724"/>
      <c r="B12" s="217" t="s">
        <v>58</v>
      </c>
      <c r="C12" s="3">
        <v>0</v>
      </c>
      <c r="D12" s="3">
        <v>0</v>
      </c>
      <c r="E12" s="3">
        <v>0</v>
      </c>
      <c r="F12" s="3">
        <v>0</v>
      </c>
      <c r="G12" s="3">
        <v>0</v>
      </c>
      <c r="H12" s="3">
        <v>0</v>
      </c>
      <c r="I12" s="3">
        <v>0</v>
      </c>
      <c r="J12" s="3">
        <v>0</v>
      </c>
      <c r="K12" s="449">
        <v>0</v>
      </c>
      <c r="L12" s="101">
        <v>0</v>
      </c>
      <c r="M12" s="343">
        <f>CA12*$BL17</f>
        <v>0</v>
      </c>
      <c r="N12" s="343">
        <f>CB12*$BM17</f>
        <v>0</v>
      </c>
      <c r="O12" s="79">
        <f t="shared" si="3"/>
        <v>0</v>
      </c>
      <c r="Q12" s="724"/>
      <c r="R12" s="217" t="s">
        <v>58</v>
      </c>
      <c r="S12" s="3">
        <v>0</v>
      </c>
      <c r="T12" s="3">
        <v>0</v>
      </c>
      <c r="U12" s="3">
        <v>0</v>
      </c>
      <c r="V12" s="3">
        <v>0</v>
      </c>
      <c r="W12" s="3">
        <v>0</v>
      </c>
      <c r="X12" s="3">
        <v>0</v>
      </c>
      <c r="Y12" s="3">
        <v>0</v>
      </c>
      <c r="Z12" s="3">
        <v>0</v>
      </c>
      <c r="AA12" s="449">
        <v>0</v>
      </c>
      <c r="AB12" s="101">
        <v>0</v>
      </c>
      <c r="AC12" s="343">
        <f>CQ12*$BL17</f>
        <v>0</v>
      </c>
      <c r="AD12" s="343">
        <f>CR12*$BM17</f>
        <v>0</v>
      </c>
      <c r="AE12" s="79">
        <f t="shared" si="4"/>
        <v>0</v>
      </c>
      <c r="AG12" s="724"/>
      <c r="AH12" s="217" t="s">
        <v>58</v>
      </c>
      <c r="AI12" s="3">
        <v>0</v>
      </c>
      <c r="AJ12" s="3">
        <v>0</v>
      </c>
      <c r="AK12" s="3">
        <v>0</v>
      </c>
      <c r="AL12" s="3">
        <v>0</v>
      </c>
      <c r="AM12" s="3">
        <v>0</v>
      </c>
      <c r="AN12" s="3">
        <v>0</v>
      </c>
      <c r="AO12" s="3">
        <v>0</v>
      </c>
      <c r="AP12" s="3">
        <v>0</v>
      </c>
      <c r="AQ12" s="449">
        <v>0</v>
      </c>
      <c r="AR12" s="101">
        <f t="shared" si="5"/>
        <v>0</v>
      </c>
      <c r="AS12" s="343">
        <f>DG12*$BL17</f>
        <v>0</v>
      </c>
      <c r="AT12" s="343">
        <f>DH12*$BM17</f>
        <v>0</v>
      </c>
      <c r="AU12" s="79">
        <f t="shared" si="6"/>
        <v>0</v>
      </c>
      <c r="AW12" s="724"/>
      <c r="AX12" s="217" t="s">
        <v>58</v>
      </c>
      <c r="AY12" s="3">
        <v>0</v>
      </c>
      <c r="AZ12" s="3">
        <v>0</v>
      </c>
      <c r="BA12" s="3">
        <v>0</v>
      </c>
      <c r="BB12" s="3">
        <v>0</v>
      </c>
      <c r="BC12" s="3">
        <v>0</v>
      </c>
      <c r="BD12" s="3">
        <v>0</v>
      </c>
      <c r="BE12" s="3">
        <v>0</v>
      </c>
      <c r="BF12" s="3">
        <v>0</v>
      </c>
      <c r="BG12" s="449">
        <v>0</v>
      </c>
      <c r="BH12" s="101">
        <f t="shared" si="7"/>
        <v>0</v>
      </c>
      <c r="BI12" s="343">
        <f>DW12*$BL17</f>
        <v>0</v>
      </c>
      <c r="BJ12" s="343">
        <f>DX12*$BM17</f>
        <v>0</v>
      </c>
      <c r="BK12" s="79">
        <f t="shared" si="8"/>
        <v>0</v>
      </c>
      <c r="BO12" s="745"/>
      <c r="BP12" s="565" t="s">
        <v>58</v>
      </c>
      <c r="BQ12" s="566"/>
      <c r="BR12" s="542"/>
      <c r="BS12" s="542"/>
      <c r="BT12" s="542"/>
      <c r="BU12" s="542"/>
      <c r="BV12" s="542"/>
      <c r="BW12" s="542"/>
      <c r="BX12" s="542"/>
      <c r="BY12" s="542"/>
      <c r="BZ12" s="542"/>
      <c r="CA12" s="542">
        <v>0</v>
      </c>
      <c r="CB12" s="567">
        <v>0</v>
      </c>
      <c r="CC12" s="568"/>
      <c r="CE12" s="745"/>
      <c r="CF12" s="3" t="s">
        <v>58</v>
      </c>
      <c r="CG12" s="566"/>
      <c r="CH12" s="542"/>
      <c r="CI12" s="542"/>
      <c r="CJ12" s="542"/>
      <c r="CK12" s="542"/>
      <c r="CL12" s="542"/>
      <c r="CM12" s="542"/>
      <c r="CN12" s="542"/>
      <c r="CO12" s="542"/>
      <c r="CP12" s="542"/>
      <c r="CQ12" s="542">
        <v>0</v>
      </c>
      <c r="CR12" s="567">
        <v>0</v>
      </c>
      <c r="CS12" s="568"/>
      <c r="CU12" s="745"/>
      <c r="CV12" s="3" t="s">
        <v>58</v>
      </c>
      <c r="CW12" s="566"/>
      <c r="CX12" s="542"/>
      <c r="CY12" s="542"/>
      <c r="CZ12" s="542"/>
      <c r="DA12" s="542"/>
      <c r="DB12" s="542"/>
      <c r="DC12" s="542"/>
      <c r="DD12" s="542"/>
      <c r="DE12" s="542"/>
      <c r="DF12" s="542"/>
      <c r="DG12" s="542">
        <v>0</v>
      </c>
      <c r="DH12" s="567">
        <v>0</v>
      </c>
      <c r="DI12" s="568"/>
      <c r="DK12" s="745"/>
      <c r="DL12" s="3" t="s">
        <v>58</v>
      </c>
      <c r="DM12" s="566"/>
      <c r="DN12" s="542"/>
      <c r="DO12" s="542"/>
      <c r="DP12" s="542"/>
      <c r="DQ12" s="542"/>
      <c r="DR12" s="542"/>
      <c r="DS12" s="542"/>
      <c r="DT12" s="542"/>
      <c r="DU12" s="542"/>
      <c r="DV12" s="542"/>
      <c r="DW12" s="542">
        <v>0</v>
      </c>
      <c r="DX12" s="567">
        <v>0</v>
      </c>
      <c r="DY12" s="568"/>
    </row>
    <row r="13" spans="1:129" x14ac:dyDescent="0.3">
      <c r="A13" s="724"/>
      <c r="B13" s="217" t="s">
        <v>57</v>
      </c>
      <c r="C13" s="3">
        <v>0</v>
      </c>
      <c r="D13" s="3">
        <v>0</v>
      </c>
      <c r="E13" s="3">
        <v>0</v>
      </c>
      <c r="F13" s="3">
        <v>0</v>
      </c>
      <c r="G13" s="3">
        <v>0</v>
      </c>
      <c r="H13" s="3">
        <v>0</v>
      </c>
      <c r="I13" s="3">
        <v>0</v>
      </c>
      <c r="J13" s="3">
        <v>0</v>
      </c>
      <c r="K13" s="449">
        <v>0</v>
      </c>
      <c r="L13" s="101">
        <v>0</v>
      </c>
      <c r="M13" s="343">
        <f>CA13*$BL17</f>
        <v>0</v>
      </c>
      <c r="N13" s="343">
        <f>CB13*$BM17</f>
        <v>0</v>
      </c>
      <c r="O13" s="79">
        <f t="shared" si="3"/>
        <v>0</v>
      </c>
      <c r="Q13" s="724"/>
      <c r="R13" s="217" t="s">
        <v>57</v>
      </c>
      <c r="S13" s="3">
        <v>0</v>
      </c>
      <c r="T13" s="3">
        <v>0</v>
      </c>
      <c r="U13" s="3">
        <v>0</v>
      </c>
      <c r="V13" s="3">
        <v>0</v>
      </c>
      <c r="W13" s="3">
        <v>0</v>
      </c>
      <c r="X13" s="3">
        <v>0</v>
      </c>
      <c r="Y13" s="3">
        <v>0</v>
      </c>
      <c r="Z13" s="3">
        <v>0</v>
      </c>
      <c r="AA13" s="449">
        <v>0</v>
      </c>
      <c r="AB13" s="101">
        <v>0</v>
      </c>
      <c r="AC13" s="343">
        <f>CQ13*$BL17</f>
        <v>0</v>
      </c>
      <c r="AD13" s="343">
        <f>CR13*$BM17</f>
        <v>0</v>
      </c>
      <c r="AE13" s="79">
        <f t="shared" si="4"/>
        <v>0</v>
      </c>
      <c r="AG13" s="724"/>
      <c r="AH13" s="217" t="s">
        <v>57</v>
      </c>
      <c r="AI13" s="3">
        <v>0</v>
      </c>
      <c r="AJ13" s="3">
        <v>0</v>
      </c>
      <c r="AK13" s="3">
        <v>0</v>
      </c>
      <c r="AL13" s="3">
        <v>0</v>
      </c>
      <c r="AM13" s="3">
        <v>0</v>
      </c>
      <c r="AN13" s="3">
        <v>0</v>
      </c>
      <c r="AO13" s="3">
        <v>0</v>
      </c>
      <c r="AP13" s="3">
        <v>0</v>
      </c>
      <c r="AQ13" s="449">
        <v>0</v>
      </c>
      <c r="AR13" s="101">
        <f t="shared" si="5"/>
        <v>0</v>
      </c>
      <c r="AS13" s="343">
        <f>DG13*$BL17</f>
        <v>0</v>
      </c>
      <c r="AT13" s="343">
        <f>DH13*$BM17</f>
        <v>0</v>
      </c>
      <c r="AU13" s="79">
        <f t="shared" si="6"/>
        <v>0</v>
      </c>
      <c r="AW13" s="724"/>
      <c r="AX13" s="217" t="s">
        <v>57</v>
      </c>
      <c r="AY13" s="3">
        <v>0</v>
      </c>
      <c r="AZ13" s="3">
        <v>0</v>
      </c>
      <c r="BA13" s="3">
        <v>0</v>
      </c>
      <c r="BB13" s="3">
        <v>0</v>
      </c>
      <c r="BC13" s="3">
        <v>0</v>
      </c>
      <c r="BD13" s="3">
        <v>0</v>
      </c>
      <c r="BE13" s="3">
        <v>0</v>
      </c>
      <c r="BF13" s="3">
        <v>0</v>
      </c>
      <c r="BG13" s="449">
        <v>0</v>
      </c>
      <c r="BH13" s="101">
        <f t="shared" si="7"/>
        <v>0</v>
      </c>
      <c r="BI13" s="343">
        <f>DW13*$BL17</f>
        <v>0</v>
      </c>
      <c r="BJ13" s="343">
        <f>DX13*$BM17</f>
        <v>0</v>
      </c>
      <c r="BK13" s="79">
        <f t="shared" si="8"/>
        <v>0</v>
      </c>
      <c r="BO13" s="745"/>
      <c r="BP13" s="565" t="s">
        <v>57</v>
      </c>
      <c r="BQ13" s="566"/>
      <c r="BR13" s="542"/>
      <c r="BS13" s="542"/>
      <c r="BT13" s="542"/>
      <c r="BU13" s="542"/>
      <c r="BV13" s="542"/>
      <c r="BW13" s="542"/>
      <c r="BX13" s="542"/>
      <c r="BY13" s="542"/>
      <c r="BZ13" s="542"/>
      <c r="CA13" s="542">
        <v>0</v>
      </c>
      <c r="CB13" s="567">
        <v>0</v>
      </c>
      <c r="CC13" s="568"/>
      <c r="CE13" s="745"/>
      <c r="CF13" s="3" t="s">
        <v>57</v>
      </c>
      <c r="CG13" s="566"/>
      <c r="CH13" s="542"/>
      <c r="CI13" s="542"/>
      <c r="CJ13" s="542"/>
      <c r="CK13" s="542"/>
      <c r="CL13" s="542"/>
      <c r="CM13" s="542"/>
      <c r="CN13" s="542"/>
      <c r="CO13" s="542"/>
      <c r="CP13" s="542"/>
      <c r="CQ13" s="542">
        <v>0</v>
      </c>
      <c r="CR13" s="567">
        <v>0</v>
      </c>
      <c r="CS13" s="568"/>
      <c r="CU13" s="745"/>
      <c r="CV13" s="3" t="s">
        <v>57</v>
      </c>
      <c r="CW13" s="566"/>
      <c r="CX13" s="542"/>
      <c r="CY13" s="542"/>
      <c r="CZ13" s="542"/>
      <c r="DA13" s="542"/>
      <c r="DB13" s="542"/>
      <c r="DC13" s="542"/>
      <c r="DD13" s="542"/>
      <c r="DE13" s="542"/>
      <c r="DF13" s="542"/>
      <c r="DG13" s="542">
        <v>0</v>
      </c>
      <c r="DH13" s="567">
        <v>0</v>
      </c>
      <c r="DI13" s="568"/>
      <c r="DK13" s="745"/>
      <c r="DL13" s="3" t="s">
        <v>57</v>
      </c>
      <c r="DM13" s="566"/>
      <c r="DN13" s="542"/>
      <c r="DO13" s="542"/>
      <c r="DP13" s="542"/>
      <c r="DQ13" s="542"/>
      <c r="DR13" s="542"/>
      <c r="DS13" s="542"/>
      <c r="DT13" s="542"/>
      <c r="DU13" s="542"/>
      <c r="DV13" s="542"/>
      <c r="DW13" s="542">
        <v>0</v>
      </c>
      <c r="DX13" s="567">
        <v>0</v>
      </c>
      <c r="DY13" s="568"/>
    </row>
    <row r="14" spans="1:129" x14ac:dyDescent="0.3">
      <c r="A14" s="724"/>
      <c r="B14" s="217" t="s">
        <v>56</v>
      </c>
      <c r="C14" s="3">
        <v>0</v>
      </c>
      <c r="D14" s="3">
        <v>0</v>
      </c>
      <c r="E14" s="3">
        <v>0</v>
      </c>
      <c r="F14" s="3">
        <v>0</v>
      </c>
      <c r="G14" s="3">
        <v>0</v>
      </c>
      <c r="H14" s="3">
        <v>0</v>
      </c>
      <c r="I14" s="3">
        <v>0</v>
      </c>
      <c r="J14" s="3">
        <v>0</v>
      </c>
      <c r="K14" s="449">
        <v>0</v>
      </c>
      <c r="L14" s="101">
        <v>0</v>
      </c>
      <c r="M14" s="343">
        <f>CA14*$BL17</f>
        <v>0</v>
      </c>
      <c r="N14" s="343">
        <f>CB14*$BM17</f>
        <v>0</v>
      </c>
      <c r="O14" s="79">
        <f t="shared" si="3"/>
        <v>0</v>
      </c>
      <c r="Q14" s="724"/>
      <c r="R14" s="217" t="s">
        <v>56</v>
      </c>
      <c r="S14" s="3">
        <v>0</v>
      </c>
      <c r="T14" s="3">
        <v>0</v>
      </c>
      <c r="U14" s="3">
        <v>0</v>
      </c>
      <c r="V14" s="3">
        <v>0</v>
      </c>
      <c r="W14" s="3">
        <v>0</v>
      </c>
      <c r="X14" s="3">
        <v>0</v>
      </c>
      <c r="Y14" s="3">
        <v>0</v>
      </c>
      <c r="Z14" s="3">
        <v>0</v>
      </c>
      <c r="AA14" s="449">
        <v>0</v>
      </c>
      <c r="AB14" s="101">
        <v>0</v>
      </c>
      <c r="AC14" s="343">
        <f>CQ14*$BL17</f>
        <v>0</v>
      </c>
      <c r="AD14" s="343">
        <f>CR14*$BM17</f>
        <v>0</v>
      </c>
      <c r="AE14" s="79">
        <f t="shared" si="4"/>
        <v>0</v>
      </c>
      <c r="AG14" s="724"/>
      <c r="AH14" s="217" t="s">
        <v>56</v>
      </c>
      <c r="AI14" s="3">
        <v>0</v>
      </c>
      <c r="AJ14" s="3">
        <v>0</v>
      </c>
      <c r="AK14" s="3">
        <v>0</v>
      </c>
      <c r="AL14" s="3">
        <v>0</v>
      </c>
      <c r="AM14" s="3">
        <v>0</v>
      </c>
      <c r="AN14" s="3">
        <v>0</v>
      </c>
      <c r="AO14" s="3">
        <v>0</v>
      </c>
      <c r="AP14" s="3">
        <v>0</v>
      </c>
      <c r="AQ14" s="449">
        <v>0</v>
      </c>
      <c r="AR14" s="101">
        <f t="shared" si="5"/>
        <v>0</v>
      </c>
      <c r="AS14" s="343">
        <f>DG14*$BL17</f>
        <v>0</v>
      </c>
      <c r="AT14" s="343">
        <f>DH14*$BM17</f>
        <v>0</v>
      </c>
      <c r="AU14" s="79">
        <f t="shared" si="6"/>
        <v>0</v>
      </c>
      <c r="AW14" s="724"/>
      <c r="AX14" s="217" t="s">
        <v>56</v>
      </c>
      <c r="AY14" s="3">
        <v>0</v>
      </c>
      <c r="AZ14" s="3">
        <v>0</v>
      </c>
      <c r="BA14" s="3">
        <v>0</v>
      </c>
      <c r="BB14" s="3">
        <v>0</v>
      </c>
      <c r="BC14" s="3">
        <v>0</v>
      </c>
      <c r="BD14" s="3">
        <v>0</v>
      </c>
      <c r="BE14" s="3">
        <v>0</v>
      </c>
      <c r="BF14" s="3">
        <v>0</v>
      </c>
      <c r="BG14" s="449">
        <v>0</v>
      </c>
      <c r="BH14" s="101">
        <f t="shared" si="7"/>
        <v>0</v>
      </c>
      <c r="BI14" s="343">
        <f>DW14*$BL17</f>
        <v>0</v>
      </c>
      <c r="BJ14" s="343">
        <f>DX14*$BM17</f>
        <v>0</v>
      </c>
      <c r="BK14" s="79">
        <f t="shared" si="8"/>
        <v>0</v>
      </c>
      <c r="BO14" s="745"/>
      <c r="BP14" s="565" t="s">
        <v>56</v>
      </c>
      <c r="BQ14" s="566"/>
      <c r="BR14" s="542"/>
      <c r="BS14" s="542"/>
      <c r="BT14" s="542"/>
      <c r="BU14" s="542"/>
      <c r="BV14" s="542"/>
      <c r="BW14" s="542"/>
      <c r="BX14" s="542"/>
      <c r="BY14" s="542"/>
      <c r="BZ14" s="542"/>
      <c r="CA14" s="542">
        <v>0</v>
      </c>
      <c r="CB14" s="567">
        <v>0</v>
      </c>
      <c r="CC14" s="568"/>
      <c r="CE14" s="745"/>
      <c r="CF14" s="3" t="s">
        <v>56</v>
      </c>
      <c r="CG14" s="566"/>
      <c r="CH14" s="542"/>
      <c r="CI14" s="542"/>
      <c r="CJ14" s="542"/>
      <c r="CK14" s="542"/>
      <c r="CL14" s="542"/>
      <c r="CM14" s="542"/>
      <c r="CN14" s="542"/>
      <c r="CO14" s="542"/>
      <c r="CP14" s="542"/>
      <c r="CQ14" s="542">
        <v>0</v>
      </c>
      <c r="CR14" s="567">
        <v>0</v>
      </c>
      <c r="CS14" s="568"/>
      <c r="CU14" s="745"/>
      <c r="CV14" s="3" t="s">
        <v>56</v>
      </c>
      <c r="CW14" s="566"/>
      <c r="CX14" s="542"/>
      <c r="CY14" s="542"/>
      <c r="CZ14" s="542"/>
      <c r="DA14" s="542"/>
      <c r="DB14" s="542"/>
      <c r="DC14" s="542"/>
      <c r="DD14" s="542"/>
      <c r="DE14" s="542"/>
      <c r="DF14" s="542"/>
      <c r="DG14" s="542">
        <v>0</v>
      </c>
      <c r="DH14" s="567">
        <v>0</v>
      </c>
      <c r="DI14" s="568"/>
      <c r="DK14" s="745"/>
      <c r="DL14" s="3" t="s">
        <v>56</v>
      </c>
      <c r="DM14" s="566"/>
      <c r="DN14" s="542"/>
      <c r="DO14" s="542"/>
      <c r="DP14" s="542"/>
      <c r="DQ14" s="542"/>
      <c r="DR14" s="542"/>
      <c r="DS14" s="542"/>
      <c r="DT14" s="542"/>
      <c r="DU14" s="542"/>
      <c r="DV14" s="542"/>
      <c r="DW14" s="542">
        <v>0</v>
      </c>
      <c r="DX14" s="567">
        <v>0</v>
      </c>
      <c r="DY14" s="568"/>
    </row>
    <row r="15" spans="1:129" x14ac:dyDescent="0.3">
      <c r="A15" s="724"/>
      <c r="B15" s="217" t="s">
        <v>55</v>
      </c>
      <c r="C15" s="3">
        <v>0</v>
      </c>
      <c r="D15" s="3">
        <v>0</v>
      </c>
      <c r="E15" s="3">
        <v>0</v>
      </c>
      <c r="F15" s="3">
        <v>0</v>
      </c>
      <c r="G15" s="3">
        <v>0</v>
      </c>
      <c r="H15" s="3">
        <v>0</v>
      </c>
      <c r="I15" s="3">
        <v>0</v>
      </c>
      <c r="J15" s="3">
        <v>0</v>
      </c>
      <c r="K15" s="449">
        <v>0</v>
      </c>
      <c r="L15" s="101">
        <v>0</v>
      </c>
      <c r="M15" s="343">
        <f>CA15*$BL17</f>
        <v>0</v>
      </c>
      <c r="N15" s="343">
        <f>CB15*$BM17</f>
        <v>0</v>
      </c>
      <c r="O15" s="79">
        <f t="shared" si="3"/>
        <v>0</v>
      </c>
      <c r="Q15" s="724"/>
      <c r="R15" s="217" t="s">
        <v>55</v>
      </c>
      <c r="S15" s="3">
        <v>0</v>
      </c>
      <c r="T15" s="3">
        <v>0</v>
      </c>
      <c r="U15" s="3">
        <v>0</v>
      </c>
      <c r="V15" s="3">
        <v>0</v>
      </c>
      <c r="W15" s="3">
        <v>0</v>
      </c>
      <c r="X15" s="3">
        <v>0</v>
      </c>
      <c r="Y15" s="3">
        <v>0</v>
      </c>
      <c r="Z15" s="3">
        <v>0</v>
      </c>
      <c r="AA15" s="449">
        <v>0</v>
      </c>
      <c r="AB15" s="101">
        <v>0</v>
      </c>
      <c r="AC15" s="343">
        <f>CQ15*$BL17</f>
        <v>0</v>
      </c>
      <c r="AD15" s="343">
        <f>CR15*$BM17</f>
        <v>0</v>
      </c>
      <c r="AE15" s="79">
        <f t="shared" si="4"/>
        <v>0</v>
      </c>
      <c r="AG15" s="724"/>
      <c r="AH15" s="217" t="s">
        <v>55</v>
      </c>
      <c r="AI15" s="3">
        <v>0</v>
      </c>
      <c r="AJ15" s="3">
        <v>0</v>
      </c>
      <c r="AK15" s="3">
        <v>0</v>
      </c>
      <c r="AL15" s="3">
        <v>0</v>
      </c>
      <c r="AM15" s="3">
        <v>0</v>
      </c>
      <c r="AN15" s="3">
        <v>0</v>
      </c>
      <c r="AO15" s="3">
        <v>0</v>
      </c>
      <c r="AP15" s="3">
        <v>0</v>
      </c>
      <c r="AQ15" s="449">
        <v>0</v>
      </c>
      <c r="AR15" s="101">
        <f t="shared" si="5"/>
        <v>0</v>
      </c>
      <c r="AS15" s="343">
        <f>DG15*$BL17</f>
        <v>0</v>
      </c>
      <c r="AT15" s="343">
        <f>DH15*$BM17</f>
        <v>0</v>
      </c>
      <c r="AU15" s="79">
        <f t="shared" si="6"/>
        <v>0</v>
      </c>
      <c r="AW15" s="724"/>
      <c r="AX15" s="217" t="s">
        <v>55</v>
      </c>
      <c r="AY15" s="3">
        <v>0</v>
      </c>
      <c r="AZ15" s="3">
        <v>0</v>
      </c>
      <c r="BA15" s="3">
        <v>0</v>
      </c>
      <c r="BB15" s="3">
        <v>0</v>
      </c>
      <c r="BC15" s="3">
        <v>0</v>
      </c>
      <c r="BD15" s="3">
        <v>0</v>
      </c>
      <c r="BE15" s="3">
        <v>0</v>
      </c>
      <c r="BF15" s="3">
        <v>0</v>
      </c>
      <c r="BG15" s="449">
        <v>0</v>
      </c>
      <c r="BH15" s="101">
        <f t="shared" si="7"/>
        <v>0</v>
      </c>
      <c r="BI15" s="343">
        <f>DW15*$BL17</f>
        <v>0</v>
      </c>
      <c r="BJ15" s="343">
        <f>DX15*$BM17</f>
        <v>0</v>
      </c>
      <c r="BK15" s="79">
        <f t="shared" si="8"/>
        <v>0</v>
      </c>
      <c r="BO15" s="745"/>
      <c r="BP15" s="565" t="s">
        <v>55</v>
      </c>
      <c r="BQ15" s="566"/>
      <c r="BR15" s="542"/>
      <c r="BS15" s="542"/>
      <c r="BT15" s="542"/>
      <c r="BU15" s="542"/>
      <c r="BV15" s="542"/>
      <c r="BW15" s="542"/>
      <c r="BX15" s="542"/>
      <c r="BY15" s="542"/>
      <c r="BZ15" s="542"/>
      <c r="CA15" s="542">
        <v>0</v>
      </c>
      <c r="CB15" s="567">
        <v>0</v>
      </c>
      <c r="CC15" s="568"/>
      <c r="CE15" s="745"/>
      <c r="CF15" s="3" t="s">
        <v>55</v>
      </c>
      <c r="CG15" s="566"/>
      <c r="CH15" s="542"/>
      <c r="CI15" s="542"/>
      <c r="CJ15" s="542"/>
      <c r="CK15" s="542"/>
      <c r="CL15" s="542"/>
      <c r="CM15" s="542"/>
      <c r="CN15" s="542"/>
      <c r="CO15" s="542"/>
      <c r="CP15" s="542"/>
      <c r="CQ15" s="542">
        <v>0</v>
      </c>
      <c r="CR15" s="567">
        <v>0</v>
      </c>
      <c r="CS15" s="568"/>
      <c r="CU15" s="745"/>
      <c r="CV15" s="3" t="s">
        <v>55</v>
      </c>
      <c r="CW15" s="566"/>
      <c r="CX15" s="542"/>
      <c r="CY15" s="542"/>
      <c r="CZ15" s="542"/>
      <c r="DA15" s="542"/>
      <c r="DB15" s="542"/>
      <c r="DC15" s="542"/>
      <c r="DD15" s="542"/>
      <c r="DE15" s="542"/>
      <c r="DF15" s="542"/>
      <c r="DG15" s="542">
        <v>0</v>
      </c>
      <c r="DH15" s="567">
        <v>0</v>
      </c>
      <c r="DI15" s="568"/>
      <c r="DK15" s="745"/>
      <c r="DL15" s="3" t="s">
        <v>55</v>
      </c>
      <c r="DM15" s="566"/>
      <c r="DN15" s="542"/>
      <c r="DO15" s="542"/>
      <c r="DP15" s="542"/>
      <c r="DQ15" s="542"/>
      <c r="DR15" s="542"/>
      <c r="DS15" s="542"/>
      <c r="DT15" s="542"/>
      <c r="DU15" s="542"/>
      <c r="DV15" s="542"/>
      <c r="DW15" s="542">
        <v>0</v>
      </c>
      <c r="DX15" s="567">
        <v>0</v>
      </c>
      <c r="DY15" s="568"/>
    </row>
    <row r="16" spans="1:129" ht="16.5" customHeight="1" thickBot="1" x14ac:dyDescent="0.35">
      <c r="A16" s="725"/>
      <c r="B16" s="217" t="s">
        <v>54</v>
      </c>
      <c r="C16" s="3">
        <v>0</v>
      </c>
      <c r="D16" s="3">
        <v>0</v>
      </c>
      <c r="E16" s="3">
        <v>0</v>
      </c>
      <c r="F16" s="3">
        <v>0</v>
      </c>
      <c r="G16" s="3">
        <v>0</v>
      </c>
      <c r="H16" s="3">
        <v>0</v>
      </c>
      <c r="I16" s="3">
        <v>0</v>
      </c>
      <c r="J16" s="3">
        <v>0</v>
      </c>
      <c r="K16" s="449">
        <v>0</v>
      </c>
      <c r="L16" s="101">
        <v>0</v>
      </c>
      <c r="M16" s="343">
        <f>CA16*$BL17</f>
        <v>0</v>
      </c>
      <c r="N16" s="343">
        <f>CB16*$BM17</f>
        <v>0</v>
      </c>
      <c r="O16" s="79">
        <f t="shared" si="3"/>
        <v>0</v>
      </c>
      <c r="Q16" s="725"/>
      <c r="R16" s="217" t="s">
        <v>54</v>
      </c>
      <c r="S16" s="3">
        <v>0</v>
      </c>
      <c r="T16" s="3">
        <v>0</v>
      </c>
      <c r="U16" s="3">
        <v>0</v>
      </c>
      <c r="V16" s="3">
        <v>0</v>
      </c>
      <c r="W16" s="3">
        <v>0</v>
      </c>
      <c r="X16" s="3">
        <v>0</v>
      </c>
      <c r="Y16" s="3">
        <v>0</v>
      </c>
      <c r="Z16" s="3">
        <v>0</v>
      </c>
      <c r="AA16" s="449">
        <v>0</v>
      </c>
      <c r="AB16" s="101">
        <v>0</v>
      </c>
      <c r="AC16" s="343">
        <f>CQ16*$BL17</f>
        <v>0</v>
      </c>
      <c r="AD16" s="343">
        <f>CR16*$BM17</f>
        <v>0</v>
      </c>
      <c r="AE16" s="79">
        <f t="shared" si="4"/>
        <v>0</v>
      </c>
      <c r="AG16" s="725"/>
      <c r="AH16" s="217" t="s">
        <v>54</v>
      </c>
      <c r="AI16" s="3">
        <v>0</v>
      </c>
      <c r="AJ16" s="3">
        <v>0</v>
      </c>
      <c r="AK16" s="3">
        <v>0</v>
      </c>
      <c r="AL16" s="3">
        <v>0</v>
      </c>
      <c r="AM16" s="3">
        <v>0</v>
      </c>
      <c r="AN16" s="3">
        <v>0</v>
      </c>
      <c r="AO16" s="3">
        <v>0</v>
      </c>
      <c r="AP16" s="3">
        <v>0</v>
      </c>
      <c r="AQ16" s="449">
        <v>0</v>
      </c>
      <c r="AR16" s="101">
        <f t="shared" si="5"/>
        <v>0</v>
      </c>
      <c r="AS16" s="343">
        <f>DG16*$BL17</f>
        <v>0</v>
      </c>
      <c r="AT16" s="343">
        <f>DH16*$BM17</f>
        <v>0</v>
      </c>
      <c r="AU16" s="79">
        <f t="shared" si="6"/>
        <v>0</v>
      </c>
      <c r="AW16" s="725"/>
      <c r="AX16" s="217" t="s">
        <v>54</v>
      </c>
      <c r="AY16" s="3">
        <v>0</v>
      </c>
      <c r="AZ16" s="3">
        <v>0</v>
      </c>
      <c r="BA16" s="3">
        <v>0</v>
      </c>
      <c r="BB16" s="3">
        <v>0</v>
      </c>
      <c r="BC16" s="3">
        <v>0</v>
      </c>
      <c r="BD16" s="3">
        <v>0</v>
      </c>
      <c r="BE16" s="3">
        <v>0</v>
      </c>
      <c r="BF16" s="3">
        <v>0</v>
      </c>
      <c r="BG16" s="449">
        <v>0</v>
      </c>
      <c r="BH16" s="101">
        <f t="shared" si="7"/>
        <v>0</v>
      </c>
      <c r="BI16" s="343">
        <f>DW16*$BL17</f>
        <v>0</v>
      </c>
      <c r="BJ16" s="343">
        <f>DX16*$BM17</f>
        <v>0</v>
      </c>
      <c r="BK16" s="79">
        <f t="shared" si="8"/>
        <v>0</v>
      </c>
      <c r="BL16" s="2" t="s">
        <v>308</v>
      </c>
      <c r="BM16" s="2" t="s">
        <v>309</v>
      </c>
      <c r="BO16" s="746"/>
      <c r="BP16" s="565" t="s">
        <v>54</v>
      </c>
      <c r="BQ16" s="569"/>
      <c r="BR16" s="546"/>
      <c r="BS16" s="546"/>
      <c r="BT16" s="546"/>
      <c r="BU16" s="546"/>
      <c r="BV16" s="546"/>
      <c r="BW16" s="546"/>
      <c r="BX16" s="546"/>
      <c r="BY16" s="546"/>
      <c r="BZ16" s="546"/>
      <c r="CA16" s="546">
        <v>0</v>
      </c>
      <c r="CB16" s="570">
        <v>0</v>
      </c>
      <c r="CC16" s="568"/>
      <c r="CE16" s="746"/>
      <c r="CF16" s="3" t="s">
        <v>54</v>
      </c>
      <c r="CG16" s="569"/>
      <c r="CH16" s="546"/>
      <c r="CI16" s="546"/>
      <c r="CJ16" s="546"/>
      <c r="CK16" s="546"/>
      <c r="CL16" s="546"/>
      <c r="CM16" s="546"/>
      <c r="CN16" s="546"/>
      <c r="CO16" s="546"/>
      <c r="CP16" s="546"/>
      <c r="CQ16" s="546">
        <v>0</v>
      </c>
      <c r="CR16" s="570">
        <v>0</v>
      </c>
      <c r="CS16" s="568"/>
      <c r="CU16" s="746"/>
      <c r="CV16" s="3" t="s">
        <v>54</v>
      </c>
      <c r="CW16" s="569"/>
      <c r="CX16" s="546"/>
      <c r="CY16" s="546"/>
      <c r="CZ16" s="546"/>
      <c r="DA16" s="546"/>
      <c r="DB16" s="546"/>
      <c r="DC16" s="546"/>
      <c r="DD16" s="546"/>
      <c r="DE16" s="546"/>
      <c r="DF16" s="546"/>
      <c r="DG16" s="546">
        <v>0</v>
      </c>
      <c r="DH16" s="570">
        <v>0</v>
      </c>
      <c r="DI16" s="568"/>
      <c r="DK16" s="746"/>
      <c r="DL16" s="3" t="s">
        <v>54</v>
      </c>
      <c r="DM16" s="569"/>
      <c r="DN16" s="546"/>
      <c r="DO16" s="546"/>
      <c r="DP16" s="546"/>
      <c r="DQ16" s="546"/>
      <c r="DR16" s="546"/>
      <c r="DS16" s="546"/>
      <c r="DT16" s="546"/>
      <c r="DU16" s="546"/>
      <c r="DV16" s="546"/>
      <c r="DW16" s="546">
        <v>0</v>
      </c>
      <c r="DX16" s="570">
        <v>0</v>
      </c>
      <c r="DY16" s="568"/>
    </row>
    <row r="17" spans="1:129" ht="21.6" thickBot="1" x14ac:dyDescent="0.35">
      <c r="B17" s="218" t="s">
        <v>43</v>
      </c>
      <c r="C17" s="210">
        <f>SUM(C4:C16)</f>
        <v>0</v>
      </c>
      <c r="D17" s="210">
        <f t="shared" ref="D17:N17" si="9">SUM(D4:D16)</f>
        <v>0</v>
      </c>
      <c r="E17" s="210">
        <f t="shared" si="9"/>
        <v>0</v>
      </c>
      <c r="F17" s="210">
        <f t="shared" si="9"/>
        <v>26302</v>
      </c>
      <c r="G17" s="210">
        <f t="shared" si="9"/>
        <v>41929</v>
      </c>
      <c r="H17" s="210">
        <f t="shared" si="9"/>
        <v>117123</v>
      </c>
      <c r="I17" s="210">
        <f t="shared" si="9"/>
        <v>0</v>
      </c>
      <c r="J17" s="210">
        <f t="shared" si="9"/>
        <v>0</v>
      </c>
      <c r="K17" s="450">
        <f t="shared" si="9"/>
        <v>36517</v>
      </c>
      <c r="L17" s="613">
        <f t="shared" si="9"/>
        <v>19577</v>
      </c>
      <c r="M17" s="468">
        <f t="shared" si="9"/>
        <v>0</v>
      </c>
      <c r="N17" s="468">
        <f t="shared" si="9"/>
        <v>0</v>
      </c>
      <c r="O17" s="82">
        <f t="shared" si="3"/>
        <v>241448</v>
      </c>
      <c r="Q17" s="83"/>
      <c r="R17" s="218" t="s">
        <v>43</v>
      </c>
      <c r="S17" s="210">
        <f>SUM(S4:S16)</f>
        <v>0</v>
      </c>
      <c r="T17" s="210">
        <f t="shared" ref="T17" si="10">SUM(T4:T16)</f>
        <v>0</v>
      </c>
      <c r="U17" s="210">
        <f t="shared" ref="U17" si="11">SUM(U4:U16)</f>
        <v>0</v>
      </c>
      <c r="V17" s="210">
        <f t="shared" ref="V17" si="12">SUM(V4:V16)</f>
        <v>0</v>
      </c>
      <c r="W17" s="210">
        <f t="shared" ref="W17" si="13">SUM(W4:W16)</f>
        <v>0</v>
      </c>
      <c r="X17" s="210">
        <f t="shared" ref="X17" si="14">SUM(X4:X16)</f>
        <v>0</v>
      </c>
      <c r="Y17" s="210">
        <f t="shared" ref="Y17" si="15">SUM(Y4:Y16)</f>
        <v>45319</v>
      </c>
      <c r="Z17" s="210">
        <f t="shared" ref="Z17" si="16">SUM(Z4:Z16)</f>
        <v>0</v>
      </c>
      <c r="AA17" s="450">
        <f t="shared" ref="AA17" si="17">SUM(AA4:AA16)</f>
        <v>73135</v>
      </c>
      <c r="AB17" s="613">
        <f t="shared" ref="AB17" si="18">SUM(AB4:AB16)</f>
        <v>103572</v>
      </c>
      <c r="AC17" s="468">
        <f t="shared" ref="AC17" si="19">SUM(AC4:AC16)</f>
        <v>0</v>
      </c>
      <c r="AD17" s="468">
        <f t="shared" ref="AD17" si="20">SUM(AD4:AD16)</f>
        <v>0</v>
      </c>
      <c r="AE17" s="82">
        <f t="shared" si="4"/>
        <v>222026</v>
      </c>
      <c r="AG17" s="83"/>
      <c r="AH17" s="218" t="s">
        <v>43</v>
      </c>
      <c r="AI17" s="210">
        <f>SUM(AI4:AI16)</f>
        <v>0</v>
      </c>
      <c r="AJ17" s="210">
        <f t="shared" ref="AJ17" si="21">SUM(AJ4:AJ16)</f>
        <v>0</v>
      </c>
      <c r="AK17" s="210">
        <f t="shared" ref="AK17" si="22">SUM(AK4:AK16)</f>
        <v>0</v>
      </c>
      <c r="AL17" s="210">
        <f t="shared" ref="AL17" si="23">SUM(AL4:AL16)</f>
        <v>0</v>
      </c>
      <c r="AM17" s="210">
        <f t="shared" ref="AM17" si="24">SUM(AM4:AM16)</f>
        <v>0</v>
      </c>
      <c r="AN17" s="210">
        <f t="shared" ref="AN17" si="25">SUM(AN4:AN16)</f>
        <v>0</v>
      </c>
      <c r="AO17" s="210">
        <f t="shared" ref="AO17" si="26">SUM(AO4:AO16)</f>
        <v>0</v>
      </c>
      <c r="AP17" s="210">
        <f t="shared" ref="AP17" si="27">SUM(AP4:AP16)</f>
        <v>0</v>
      </c>
      <c r="AQ17" s="450">
        <f t="shared" ref="AQ17" si="28">SUM(AQ4:AQ16)</f>
        <v>0</v>
      </c>
      <c r="AR17" s="613">
        <f t="shared" ref="AR17" si="29">SUM(AR4:AR16)</f>
        <v>0</v>
      </c>
      <c r="AS17" s="468">
        <f t="shared" ref="AS17" si="30">SUM(AS4:AS16)</f>
        <v>0</v>
      </c>
      <c r="AT17" s="468">
        <f t="shared" ref="AT17" si="31">SUM(AT4:AT16)</f>
        <v>0</v>
      </c>
      <c r="AU17" s="82">
        <f t="shared" si="6"/>
        <v>0</v>
      </c>
      <c r="AW17" s="83"/>
      <c r="AX17" s="218" t="s">
        <v>43</v>
      </c>
      <c r="AY17" s="210">
        <f>SUM(AY4:AY16)</f>
        <v>0</v>
      </c>
      <c r="AZ17" s="210">
        <f t="shared" ref="AZ17" si="32">SUM(AZ4:AZ16)</f>
        <v>0</v>
      </c>
      <c r="BA17" s="210">
        <f t="shared" ref="BA17" si="33">SUM(BA4:BA16)</f>
        <v>0</v>
      </c>
      <c r="BB17" s="210">
        <f t="shared" ref="BB17" si="34">SUM(BB4:BB16)</f>
        <v>0</v>
      </c>
      <c r="BC17" s="210">
        <f t="shared" ref="BC17" si="35">SUM(BC4:BC16)</f>
        <v>0</v>
      </c>
      <c r="BD17" s="210">
        <f t="shared" ref="BD17" si="36">SUM(BD4:BD16)</f>
        <v>0</v>
      </c>
      <c r="BE17" s="210">
        <f t="shared" ref="BE17" si="37">SUM(BE4:BE16)</f>
        <v>0</v>
      </c>
      <c r="BF17" s="210">
        <f t="shared" ref="BF17" si="38">SUM(BF4:BF16)</f>
        <v>0</v>
      </c>
      <c r="BG17" s="450">
        <f t="shared" ref="BG17" si="39">SUM(BG4:BG16)</f>
        <v>0</v>
      </c>
      <c r="BH17" s="613">
        <f t="shared" ref="BH17" si="40">SUM(BH4:BH16)</f>
        <v>0</v>
      </c>
      <c r="BI17" s="468">
        <f t="shared" ref="BI17" si="41">SUM(BI4:BI16)</f>
        <v>0</v>
      </c>
      <c r="BJ17" s="468">
        <f t="shared" ref="BJ17" si="42">SUM(BJ4:BJ16)</f>
        <v>0</v>
      </c>
      <c r="BK17" s="82">
        <f t="shared" si="8"/>
        <v>0</v>
      </c>
      <c r="BL17" s="2">
        <f>'FORECAST OVERVIEW'!M18</f>
        <v>0</v>
      </c>
      <c r="BM17" s="2">
        <f>'FORECAST OVERVIEW'!N18</f>
        <v>0</v>
      </c>
      <c r="BO17" s="84"/>
      <c r="BP17" s="571" t="s">
        <v>43</v>
      </c>
      <c r="BQ17" s="572">
        <v>0</v>
      </c>
      <c r="BR17" s="550">
        <v>0</v>
      </c>
      <c r="BS17" s="573">
        <v>0</v>
      </c>
      <c r="BT17" s="573">
        <v>0</v>
      </c>
      <c r="BU17" s="573">
        <v>0</v>
      </c>
      <c r="BV17" s="573">
        <v>0</v>
      </c>
      <c r="BW17" s="573">
        <v>0</v>
      </c>
      <c r="BX17" s="573">
        <v>0</v>
      </c>
      <c r="BY17" s="550">
        <v>0</v>
      </c>
      <c r="BZ17" s="573">
        <v>0</v>
      </c>
      <c r="CA17" s="550">
        <v>0.43846241166492778</v>
      </c>
      <c r="CB17" s="550">
        <v>0.43846241166492778</v>
      </c>
      <c r="CC17" s="574"/>
      <c r="CE17" s="83"/>
      <c r="CF17" s="72" t="s">
        <v>43</v>
      </c>
      <c r="CG17" s="572">
        <v>0</v>
      </c>
      <c r="CH17" s="550">
        <v>0</v>
      </c>
      <c r="CI17" s="573">
        <v>0</v>
      </c>
      <c r="CJ17" s="573">
        <v>0</v>
      </c>
      <c r="CK17" s="573">
        <v>0</v>
      </c>
      <c r="CL17" s="573">
        <v>0</v>
      </c>
      <c r="CM17" s="573">
        <v>0</v>
      </c>
      <c r="CN17" s="573">
        <v>0</v>
      </c>
      <c r="CO17" s="550">
        <v>0</v>
      </c>
      <c r="CP17" s="573">
        <v>0</v>
      </c>
      <c r="CQ17" s="550">
        <v>0.5130655250569891</v>
      </c>
      <c r="CR17" s="550">
        <v>0.5130655250569891</v>
      </c>
      <c r="CS17" s="574"/>
      <c r="CU17" s="83"/>
      <c r="CV17" s="72" t="s">
        <v>43</v>
      </c>
      <c r="CW17" s="572">
        <v>0</v>
      </c>
      <c r="CX17" s="550">
        <v>0</v>
      </c>
      <c r="CY17" s="573">
        <v>0</v>
      </c>
      <c r="CZ17" s="573">
        <v>0</v>
      </c>
      <c r="DA17" s="573">
        <v>0</v>
      </c>
      <c r="DB17" s="573">
        <v>0</v>
      </c>
      <c r="DC17" s="573">
        <v>0</v>
      </c>
      <c r="DD17" s="573">
        <v>0</v>
      </c>
      <c r="DE17" s="550">
        <v>0</v>
      </c>
      <c r="DF17" s="573">
        <v>0</v>
      </c>
      <c r="DG17" s="550">
        <v>4.8472063278083233E-2</v>
      </c>
      <c r="DH17" s="550">
        <v>4.8472063278083233E-2</v>
      </c>
      <c r="DI17" s="574"/>
      <c r="DK17" s="83"/>
      <c r="DL17" s="72" t="s">
        <v>43</v>
      </c>
      <c r="DM17" s="572">
        <v>0</v>
      </c>
      <c r="DN17" s="550">
        <v>0</v>
      </c>
      <c r="DO17" s="573">
        <v>0</v>
      </c>
      <c r="DP17" s="573">
        <v>0</v>
      </c>
      <c r="DQ17" s="573">
        <v>0</v>
      </c>
      <c r="DR17" s="573">
        <v>0</v>
      </c>
      <c r="DS17" s="573">
        <v>0</v>
      </c>
      <c r="DT17" s="573">
        <v>0</v>
      </c>
      <c r="DU17" s="550">
        <v>0</v>
      </c>
      <c r="DV17" s="573">
        <v>0</v>
      </c>
      <c r="DW17" s="550">
        <v>0</v>
      </c>
      <c r="DX17" s="550">
        <v>0</v>
      </c>
      <c r="DY17" s="574"/>
    </row>
    <row r="18" spans="1:129" ht="21.6" thickBot="1" x14ac:dyDescent="0.45">
      <c r="A18" s="85"/>
      <c r="M18" s="469"/>
      <c r="N18" s="469"/>
      <c r="Q18" s="85"/>
      <c r="AC18" s="469"/>
      <c r="AD18" s="469"/>
      <c r="AG18" s="85"/>
      <c r="AS18" s="469"/>
      <c r="AT18" s="469"/>
      <c r="AW18" s="85"/>
      <c r="BI18" s="469"/>
      <c r="BJ18" s="469"/>
      <c r="BO18" s="84"/>
      <c r="CA18" s="214" t="s">
        <v>312</v>
      </c>
      <c r="CE18" s="85"/>
      <c r="CU18" s="85"/>
      <c r="DK18" s="85"/>
    </row>
    <row r="19" spans="1:129" ht="21.6" thickBot="1" x14ac:dyDescent="0.45">
      <c r="A19" s="85"/>
      <c r="B19" s="205" t="s">
        <v>36</v>
      </c>
      <c r="C19" s="206">
        <f>C$3</f>
        <v>44197</v>
      </c>
      <c r="D19" s="206">
        <f t="shared" ref="D19:N19" si="43">D$3</f>
        <v>44228</v>
      </c>
      <c r="E19" s="206">
        <f t="shared" si="43"/>
        <v>44256</v>
      </c>
      <c r="F19" s="206">
        <f t="shared" si="43"/>
        <v>44287</v>
      </c>
      <c r="G19" s="206">
        <f t="shared" si="43"/>
        <v>44317</v>
      </c>
      <c r="H19" s="206">
        <f t="shared" si="43"/>
        <v>44348</v>
      </c>
      <c r="I19" s="206">
        <f t="shared" si="43"/>
        <v>44378</v>
      </c>
      <c r="J19" s="206">
        <f t="shared" si="43"/>
        <v>44409</v>
      </c>
      <c r="K19" s="447">
        <f t="shared" si="43"/>
        <v>44440</v>
      </c>
      <c r="L19" s="605">
        <f t="shared" si="43"/>
        <v>44470</v>
      </c>
      <c r="M19" s="464">
        <f t="shared" si="43"/>
        <v>44501</v>
      </c>
      <c r="N19" s="464" t="str">
        <f t="shared" si="43"/>
        <v>Dec-21 +</v>
      </c>
      <c r="O19" s="207" t="s">
        <v>34</v>
      </c>
      <c r="Q19" s="85"/>
      <c r="R19" s="205" t="s">
        <v>36</v>
      </c>
      <c r="S19" s="206">
        <f t="shared" ref="S19:AD19" si="44">S$3</f>
        <v>44197</v>
      </c>
      <c r="T19" s="206">
        <f t="shared" si="44"/>
        <v>44228</v>
      </c>
      <c r="U19" s="206">
        <f t="shared" si="44"/>
        <v>44256</v>
      </c>
      <c r="V19" s="206">
        <f t="shared" si="44"/>
        <v>44287</v>
      </c>
      <c r="W19" s="206">
        <f t="shared" si="44"/>
        <v>44317</v>
      </c>
      <c r="X19" s="206">
        <f t="shared" si="44"/>
        <v>44348</v>
      </c>
      <c r="Y19" s="206">
        <f t="shared" si="44"/>
        <v>44378</v>
      </c>
      <c r="Z19" s="206">
        <f t="shared" si="44"/>
        <v>44409</v>
      </c>
      <c r="AA19" s="447">
        <f t="shared" si="44"/>
        <v>44440</v>
      </c>
      <c r="AB19" s="605">
        <f t="shared" si="44"/>
        <v>44470</v>
      </c>
      <c r="AC19" s="464">
        <f t="shared" si="44"/>
        <v>44501</v>
      </c>
      <c r="AD19" s="464" t="str">
        <f t="shared" si="44"/>
        <v>Dec-21 +</v>
      </c>
      <c r="AE19" s="207" t="s">
        <v>34</v>
      </c>
      <c r="AG19" s="85"/>
      <c r="AH19" s="219" t="s">
        <v>36</v>
      </c>
      <c r="AI19" s="206">
        <f t="shared" ref="AI19:AT19" si="45">AI$3</f>
        <v>44197</v>
      </c>
      <c r="AJ19" s="206">
        <f t="shared" si="45"/>
        <v>44228</v>
      </c>
      <c r="AK19" s="206">
        <f t="shared" si="45"/>
        <v>44256</v>
      </c>
      <c r="AL19" s="206">
        <f t="shared" si="45"/>
        <v>44287</v>
      </c>
      <c r="AM19" s="206">
        <f t="shared" si="45"/>
        <v>44317</v>
      </c>
      <c r="AN19" s="206">
        <f t="shared" si="45"/>
        <v>44348</v>
      </c>
      <c r="AO19" s="206">
        <f t="shared" si="45"/>
        <v>44378</v>
      </c>
      <c r="AP19" s="206">
        <f t="shared" si="45"/>
        <v>44409</v>
      </c>
      <c r="AQ19" s="447">
        <f t="shared" si="45"/>
        <v>44440</v>
      </c>
      <c r="AR19" s="605">
        <f t="shared" si="45"/>
        <v>44470</v>
      </c>
      <c r="AS19" s="464">
        <f t="shared" si="45"/>
        <v>44501</v>
      </c>
      <c r="AT19" s="464" t="str">
        <f t="shared" si="45"/>
        <v>Dec-21 +</v>
      </c>
      <c r="AU19" s="207" t="s">
        <v>34</v>
      </c>
      <c r="AW19" s="85"/>
      <c r="AX19" s="205" t="s">
        <v>36</v>
      </c>
      <c r="AY19" s="206">
        <f t="shared" ref="AY19:BJ19" si="46">AY$3</f>
        <v>44197</v>
      </c>
      <c r="AZ19" s="206">
        <f t="shared" si="46"/>
        <v>44228</v>
      </c>
      <c r="BA19" s="206">
        <f t="shared" si="46"/>
        <v>44256</v>
      </c>
      <c r="BB19" s="206">
        <f t="shared" si="46"/>
        <v>44287</v>
      </c>
      <c r="BC19" s="206">
        <f t="shared" si="46"/>
        <v>44317</v>
      </c>
      <c r="BD19" s="206">
        <f t="shared" si="46"/>
        <v>44348</v>
      </c>
      <c r="BE19" s="206">
        <f t="shared" si="46"/>
        <v>44378</v>
      </c>
      <c r="BF19" s="206">
        <f t="shared" si="46"/>
        <v>44409</v>
      </c>
      <c r="BG19" s="447">
        <f t="shared" si="46"/>
        <v>44440</v>
      </c>
      <c r="BH19" s="605">
        <f t="shared" si="46"/>
        <v>44470</v>
      </c>
      <c r="BI19" s="464">
        <f t="shared" si="46"/>
        <v>44501</v>
      </c>
      <c r="BJ19" s="464" t="str">
        <f t="shared" si="46"/>
        <v>Dec-21 +</v>
      </c>
      <c r="BK19" s="207" t="s">
        <v>34</v>
      </c>
      <c r="BO19" s="84"/>
      <c r="BP19" s="340" t="s">
        <v>36</v>
      </c>
      <c r="BQ19" s="341" t="s">
        <v>210</v>
      </c>
      <c r="BR19" s="341" t="s">
        <v>211</v>
      </c>
      <c r="BS19" s="341" t="s">
        <v>212</v>
      </c>
      <c r="BT19" s="341" t="s">
        <v>213</v>
      </c>
      <c r="BU19" s="341" t="s">
        <v>44</v>
      </c>
      <c r="BV19" s="341" t="s">
        <v>214</v>
      </c>
      <c r="BW19" s="341" t="s">
        <v>215</v>
      </c>
      <c r="BX19" s="341" t="s">
        <v>216</v>
      </c>
      <c r="BY19" s="341" t="s">
        <v>217</v>
      </c>
      <c r="BZ19" s="341" t="s">
        <v>218</v>
      </c>
      <c r="CA19" s="341" t="s">
        <v>34</v>
      </c>
      <c r="CB19" s="341" t="s">
        <v>34</v>
      </c>
      <c r="CC19" s="342" t="s">
        <v>34</v>
      </c>
      <c r="CE19" s="85"/>
      <c r="CF19" s="340" t="s">
        <v>36</v>
      </c>
      <c r="CG19" s="341" t="s">
        <v>210</v>
      </c>
      <c r="CH19" s="341" t="s">
        <v>211</v>
      </c>
      <c r="CI19" s="341" t="s">
        <v>212</v>
      </c>
      <c r="CJ19" s="341" t="s">
        <v>213</v>
      </c>
      <c r="CK19" s="341" t="s">
        <v>44</v>
      </c>
      <c r="CL19" s="341" t="s">
        <v>214</v>
      </c>
      <c r="CM19" s="341" t="s">
        <v>215</v>
      </c>
      <c r="CN19" s="341" t="s">
        <v>216</v>
      </c>
      <c r="CO19" s="341" t="s">
        <v>217</v>
      </c>
      <c r="CP19" s="341" t="s">
        <v>218</v>
      </c>
      <c r="CQ19" s="341" t="s">
        <v>34</v>
      </c>
      <c r="CR19" s="341" t="s">
        <v>34</v>
      </c>
      <c r="CS19" s="342" t="s">
        <v>34</v>
      </c>
      <c r="CU19" s="85"/>
      <c r="CV19" s="340" t="s">
        <v>36</v>
      </c>
      <c r="CW19" s="341" t="s">
        <v>210</v>
      </c>
      <c r="CX19" s="341" t="s">
        <v>211</v>
      </c>
      <c r="CY19" s="341" t="s">
        <v>212</v>
      </c>
      <c r="CZ19" s="341" t="s">
        <v>213</v>
      </c>
      <c r="DA19" s="341" t="s">
        <v>44</v>
      </c>
      <c r="DB19" s="341" t="s">
        <v>214</v>
      </c>
      <c r="DC19" s="341" t="s">
        <v>215</v>
      </c>
      <c r="DD19" s="341" t="s">
        <v>216</v>
      </c>
      <c r="DE19" s="341" t="s">
        <v>217</v>
      </c>
      <c r="DF19" s="341" t="s">
        <v>218</v>
      </c>
      <c r="DG19" s="341" t="s">
        <v>34</v>
      </c>
      <c r="DH19" s="341" t="s">
        <v>34</v>
      </c>
      <c r="DI19" s="342" t="s">
        <v>34</v>
      </c>
      <c r="DK19" s="85"/>
      <c r="DL19" s="340" t="s">
        <v>36</v>
      </c>
      <c r="DM19" s="341" t="s">
        <v>210</v>
      </c>
      <c r="DN19" s="341" t="s">
        <v>211</v>
      </c>
      <c r="DO19" s="341" t="s">
        <v>212</v>
      </c>
      <c r="DP19" s="341" t="s">
        <v>213</v>
      </c>
      <c r="DQ19" s="341" t="s">
        <v>44</v>
      </c>
      <c r="DR19" s="341" t="s">
        <v>214</v>
      </c>
      <c r="DS19" s="341" t="s">
        <v>215</v>
      </c>
      <c r="DT19" s="341" t="s">
        <v>216</v>
      </c>
      <c r="DU19" s="341" t="s">
        <v>217</v>
      </c>
      <c r="DV19" s="341" t="s">
        <v>218</v>
      </c>
      <c r="DW19" s="341" t="s">
        <v>34</v>
      </c>
      <c r="DX19" s="341" t="s">
        <v>34</v>
      </c>
      <c r="DY19" s="342" t="s">
        <v>34</v>
      </c>
    </row>
    <row r="20" spans="1:129" ht="15" customHeight="1" x14ac:dyDescent="0.3">
      <c r="A20" s="720" t="s">
        <v>73</v>
      </c>
      <c r="B20" s="217" t="s">
        <v>66</v>
      </c>
      <c r="C20" s="3">
        <v>0</v>
      </c>
      <c r="D20" s="3">
        <v>0</v>
      </c>
      <c r="E20" s="3">
        <v>0</v>
      </c>
      <c r="F20" s="3">
        <v>0</v>
      </c>
      <c r="G20" s="3">
        <v>0</v>
      </c>
      <c r="H20" s="3">
        <v>0</v>
      </c>
      <c r="I20" s="3">
        <v>0</v>
      </c>
      <c r="J20" s="3">
        <v>0</v>
      </c>
      <c r="K20" s="449">
        <v>0</v>
      </c>
      <c r="L20" s="101">
        <v>0</v>
      </c>
      <c r="M20" s="343">
        <f>CA20*$BL33</f>
        <v>1474.9216588095421</v>
      </c>
      <c r="N20" s="343">
        <f>CB20*$BM33</f>
        <v>5555.1536252014093</v>
      </c>
      <c r="O20" s="79">
        <f t="shared" ref="O20:O33" si="47">SUM(C20:N20)</f>
        <v>7030.0752840109517</v>
      </c>
      <c r="Q20" s="720" t="s">
        <v>73</v>
      </c>
      <c r="R20" s="217" t="s">
        <v>66</v>
      </c>
      <c r="S20" s="3">
        <v>0</v>
      </c>
      <c r="T20" s="3">
        <v>133316</v>
      </c>
      <c r="U20" s="3">
        <v>234343</v>
      </c>
      <c r="V20" s="3">
        <v>1121578</v>
      </c>
      <c r="W20" s="3">
        <v>0</v>
      </c>
      <c r="X20" s="3">
        <v>0</v>
      </c>
      <c r="Y20" s="3">
        <v>0</v>
      </c>
      <c r="Z20" s="3">
        <v>38462</v>
      </c>
      <c r="AA20" s="449">
        <v>0</v>
      </c>
      <c r="AB20" s="101">
        <v>110664</v>
      </c>
      <c r="AC20" s="343">
        <f>CQ20*$BL33</f>
        <v>209939.4812692827</v>
      </c>
      <c r="AD20" s="343">
        <f>CR20*$BM33</f>
        <v>790717.29910541466</v>
      </c>
      <c r="AE20" s="79">
        <f t="shared" ref="AE20:AE33" si="48">SUM(S20:AD20)</f>
        <v>2639019.7803746974</v>
      </c>
      <c r="AG20" s="720" t="s">
        <v>73</v>
      </c>
      <c r="AH20" s="217" t="s">
        <v>66</v>
      </c>
      <c r="AI20" s="3">
        <v>0</v>
      </c>
      <c r="AJ20" s="3">
        <v>0</v>
      </c>
      <c r="AK20" s="3">
        <v>0</v>
      </c>
      <c r="AL20" s="3">
        <v>0</v>
      </c>
      <c r="AM20" s="3">
        <v>0</v>
      </c>
      <c r="AN20" s="3">
        <v>149134</v>
      </c>
      <c r="AO20" s="3">
        <v>0</v>
      </c>
      <c r="AP20" s="3">
        <v>0</v>
      </c>
      <c r="AQ20" s="449">
        <v>0</v>
      </c>
      <c r="AR20" s="101">
        <v>0</v>
      </c>
      <c r="AS20" s="343">
        <f>DG20*$BL33</f>
        <v>182039.9625478205</v>
      </c>
      <c r="AT20" s="343">
        <f>DH20*$BM33</f>
        <v>685636.38742363779</v>
      </c>
      <c r="AU20" s="79">
        <f t="shared" ref="AU20:AU33" si="49">SUM(AI20:AT20)</f>
        <v>1016810.3499714583</v>
      </c>
      <c r="AW20" s="720" t="s">
        <v>73</v>
      </c>
      <c r="AX20" s="217" t="s">
        <v>66</v>
      </c>
      <c r="AY20" s="3">
        <v>0</v>
      </c>
      <c r="AZ20" s="3">
        <v>0</v>
      </c>
      <c r="BA20" s="3">
        <v>274837</v>
      </c>
      <c r="BB20" s="3">
        <v>0</v>
      </c>
      <c r="BC20" s="3">
        <v>0</v>
      </c>
      <c r="BD20" s="3">
        <v>0</v>
      </c>
      <c r="BE20" s="3">
        <v>0</v>
      </c>
      <c r="BF20" s="3">
        <v>0</v>
      </c>
      <c r="BG20" s="449">
        <v>0</v>
      </c>
      <c r="BH20" s="101">
        <v>475656</v>
      </c>
      <c r="BI20" s="343">
        <f>DW20*$BL33</f>
        <v>80090.456974314773</v>
      </c>
      <c r="BJ20" s="343">
        <f>DX20*$BM33</f>
        <v>301653.16899882507</v>
      </c>
      <c r="BK20" s="79">
        <f t="shared" ref="BK20:BK33" si="50">SUM(AY20:BJ20)</f>
        <v>1132236.6259731399</v>
      </c>
      <c r="BL20" s="581"/>
      <c r="BO20" s="747" t="s">
        <v>73</v>
      </c>
      <c r="BP20" s="80" t="s">
        <v>66</v>
      </c>
      <c r="BQ20" s="562"/>
      <c r="BR20" s="540"/>
      <c r="BS20" s="540"/>
      <c r="BT20" s="540"/>
      <c r="BU20" s="540"/>
      <c r="BV20" s="540"/>
      <c r="BW20" s="540"/>
      <c r="BX20" s="540"/>
      <c r="BY20" s="540"/>
      <c r="BZ20" s="540"/>
      <c r="CA20" s="540">
        <v>3.5790686375874146E-4</v>
      </c>
      <c r="CB20" s="563">
        <v>3.5790686375874146E-4</v>
      </c>
      <c r="CC20" s="564"/>
      <c r="CE20" s="747" t="s">
        <v>73</v>
      </c>
      <c r="CF20" s="80" t="s">
        <v>66</v>
      </c>
      <c r="CG20" s="562"/>
      <c r="CH20" s="540"/>
      <c r="CI20" s="540"/>
      <c r="CJ20" s="540"/>
      <c r="CK20" s="540"/>
      <c r="CL20" s="540"/>
      <c r="CM20" s="540"/>
      <c r="CN20" s="540"/>
      <c r="CO20" s="540"/>
      <c r="CP20" s="540"/>
      <c r="CQ20" s="540">
        <v>5.0944252443125018E-2</v>
      </c>
      <c r="CR20" s="563">
        <v>5.0944252443125018E-2</v>
      </c>
      <c r="CS20" s="564"/>
      <c r="CU20" s="747" t="s">
        <v>73</v>
      </c>
      <c r="CV20" s="80" t="s">
        <v>66</v>
      </c>
      <c r="CW20" s="562"/>
      <c r="CX20" s="540"/>
      <c r="CY20" s="540"/>
      <c r="CZ20" s="540"/>
      <c r="DA20" s="540"/>
      <c r="DB20" s="540"/>
      <c r="DC20" s="540"/>
      <c r="DD20" s="540"/>
      <c r="DE20" s="540"/>
      <c r="DF20" s="540"/>
      <c r="DG20" s="540">
        <v>4.4174110323145305E-2</v>
      </c>
      <c r="DH20" s="563">
        <v>4.4174110323145305E-2</v>
      </c>
      <c r="DI20" s="564"/>
      <c r="DK20" s="747" t="s">
        <v>73</v>
      </c>
      <c r="DL20" s="80" t="s">
        <v>66</v>
      </c>
      <c r="DM20" s="562"/>
      <c r="DN20" s="540"/>
      <c r="DO20" s="540"/>
      <c r="DP20" s="540"/>
      <c r="DQ20" s="540"/>
      <c r="DR20" s="540"/>
      <c r="DS20" s="540"/>
      <c r="DT20" s="540"/>
      <c r="DU20" s="540"/>
      <c r="DV20" s="540"/>
      <c r="DW20" s="540">
        <v>1.9434879202884465E-2</v>
      </c>
      <c r="DX20" s="563">
        <v>1.9434879202884465E-2</v>
      </c>
      <c r="DY20" s="564"/>
    </row>
    <row r="21" spans="1:129" x14ac:dyDescent="0.3">
      <c r="A21" s="721"/>
      <c r="B21" s="217" t="s">
        <v>65</v>
      </c>
      <c r="C21" s="3">
        <v>0</v>
      </c>
      <c r="D21" s="3">
        <v>0</v>
      </c>
      <c r="E21" s="3">
        <v>0</v>
      </c>
      <c r="F21" s="3">
        <v>0</v>
      </c>
      <c r="G21" s="3">
        <v>0</v>
      </c>
      <c r="H21" s="3">
        <v>0</v>
      </c>
      <c r="I21" s="3">
        <v>0</v>
      </c>
      <c r="J21" s="3">
        <v>0</v>
      </c>
      <c r="K21" s="449">
        <v>0</v>
      </c>
      <c r="L21" s="101">
        <v>0</v>
      </c>
      <c r="M21" s="343">
        <f>CA21*$BL33</f>
        <v>188.26847321537346</v>
      </c>
      <c r="N21" s="343">
        <f>CB21*$BM33</f>
        <v>709.09548669701178</v>
      </c>
      <c r="O21" s="79">
        <f t="shared" si="47"/>
        <v>897.36395991238521</v>
      </c>
      <c r="Q21" s="721"/>
      <c r="R21" s="217" t="s">
        <v>65</v>
      </c>
      <c r="S21" s="3">
        <v>0</v>
      </c>
      <c r="T21" s="3">
        <v>0</v>
      </c>
      <c r="U21" s="3">
        <v>0</v>
      </c>
      <c r="V21" s="3">
        <v>0</v>
      </c>
      <c r="W21" s="3">
        <v>131718</v>
      </c>
      <c r="X21" s="3">
        <v>0</v>
      </c>
      <c r="Y21" s="3">
        <v>0</v>
      </c>
      <c r="Z21" s="3">
        <v>0</v>
      </c>
      <c r="AA21" s="449">
        <v>0</v>
      </c>
      <c r="AB21" s="101">
        <v>0</v>
      </c>
      <c r="AC21" s="343">
        <f>CQ21*$BL33</f>
        <v>13040.820749225006</v>
      </c>
      <c r="AD21" s="343">
        <f>CR21*$BM33</f>
        <v>49117.024099524577</v>
      </c>
      <c r="AE21" s="79">
        <f t="shared" si="48"/>
        <v>193875.84484874958</v>
      </c>
      <c r="AG21" s="721"/>
      <c r="AH21" s="217" t="s">
        <v>65</v>
      </c>
      <c r="AI21" s="3">
        <v>0</v>
      </c>
      <c r="AJ21" s="3">
        <v>0</v>
      </c>
      <c r="AK21" s="3">
        <v>0</v>
      </c>
      <c r="AL21" s="3">
        <v>0</v>
      </c>
      <c r="AM21" s="3">
        <v>0</v>
      </c>
      <c r="AN21" s="3">
        <v>0</v>
      </c>
      <c r="AO21" s="3">
        <v>0</v>
      </c>
      <c r="AP21" s="3">
        <v>0</v>
      </c>
      <c r="AQ21" s="449">
        <v>0</v>
      </c>
      <c r="AR21" s="101">
        <v>0</v>
      </c>
      <c r="AS21" s="343">
        <f>DG21*$BL33</f>
        <v>825.40302381429274</v>
      </c>
      <c r="AT21" s="343">
        <f>DH21*$BM33</f>
        <v>3108.8028117337922</v>
      </c>
      <c r="AU21" s="79">
        <f t="shared" si="49"/>
        <v>3934.2058355480849</v>
      </c>
      <c r="AW21" s="721"/>
      <c r="AX21" s="217" t="s">
        <v>65</v>
      </c>
      <c r="AY21" s="3">
        <v>0</v>
      </c>
      <c r="AZ21" s="3">
        <v>0</v>
      </c>
      <c r="BA21" s="3">
        <v>0</v>
      </c>
      <c r="BB21" s="3">
        <v>0</v>
      </c>
      <c r="BC21" s="3">
        <v>0</v>
      </c>
      <c r="BD21" s="3">
        <v>0</v>
      </c>
      <c r="BE21" s="3">
        <v>0</v>
      </c>
      <c r="BF21" s="3">
        <v>0</v>
      </c>
      <c r="BG21" s="449">
        <v>0</v>
      </c>
      <c r="BH21" s="101">
        <v>0</v>
      </c>
      <c r="BI21" s="343">
        <f>DW21*$BL33</f>
        <v>0</v>
      </c>
      <c r="BJ21" s="343">
        <f>DX21*$BM33</f>
        <v>0</v>
      </c>
      <c r="BK21" s="79">
        <f t="shared" si="50"/>
        <v>0</v>
      </c>
      <c r="BO21" s="748"/>
      <c r="BP21" s="3" t="s">
        <v>65</v>
      </c>
      <c r="BQ21" s="566"/>
      <c r="BR21" s="542"/>
      <c r="BS21" s="542"/>
      <c r="BT21" s="542"/>
      <c r="BU21" s="542"/>
      <c r="BV21" s="542"/>
      <c r="BW21" s="542"/>
      <c r="BX21" s="542"/>
      <c r="BY21" s="542"/>
      <c r="BZ21" s="542"/>
      <c r="CA21" s="542">
        <v>4.5685530747136521E-5</v>
      </c>
      <c r="CB21" s="567">
        <v>4.5685530747136521E-5</v>
      </c>
      <c r="CC21" s="568"/>
      <c r="CE21" s="748"/>
      <c r="CF21" s="3" t="s">
        <v>65</v>
      </c>
      <c r="CG21" s="566"/>
      <c r="CH21" s="542"/>
      <c r="CI21" s="542"/>
      <c r="CJ21" s="542"/>
      <c r="CK21" s="542"/>
      <c r="CL21" s="542"/>
      <c r="CM21" s="542"/>
      <c r="CN21" s="542"/>
      <c r="CO21" s="542"/>
      <c r="CP21" s="542"/>
      <c r="CQ21" s="542">
        <v>3.1645065534953599E-3</v>
      </c>
      <c r="CR21" s="567">
        <v>3.1645065534953599E-3</v>
      </c>
      <c r="CS21" s="568"/>
      <c r="CU21" s="748"/>
      <c r="CV21" s="3" t="s">
        <v>65</v>
      </c>
      <c r="CW21" s="566"/>
      <c r="CX21" s="542"/>
      <c r="CY21" s="542"/>
      <c r="CZ21" s="542"/>
      <c r="DA21" s="542"/>
      <c r="DB21" s="542"/>
      <c r="DC21" s="542"/>
      <c r="DD21" s="542"/>
      <c r="DE21" s="542"/>
      <c r="DF21" s="542"/>
      <c r="DG21" s="542">
        <v>2.0029362632642905E-4</v>
      </c>
      <c r="DH21" s="567">
        <v>2.0029362632642905E-4</v>
      </c>
      <c r="DI21" s="568"/>
      <c r="DK21" s="748"/>
      <c r="DL21" s="3" t="s">
        <v>65</v>
      </c>
      <c r="DM21" s="566"/>
      <c r="DN21" s="542"/>
      <c r="DO21" s="542"/>
      <c r="DP21" s="542"/>
      <c r="DQ21" s="542"/>
      <c r="DR21" s="542"/>
      <c r="DS21" s="542"/>
      <c r="DT21" s="542"/>
      <c r="DU21" s="542"/>
      <c r="DV21" s="542"/>
      <c r="DW21" s="542">
        <v>0</v>
      </c>
      <c r="DX21" s="567">
        <v>0</v>
      </c>
      <c r="DY21" s="568"/>
    </row>
    <row r="22" spans="1:129" x14ac:dyDescent="0.3">
      <c r="A22" s="721"/>
      <c r="B22" s="217" t="s">
        <v>64</v>
      </c>
      <c r="C22" s="3">
        <v>0</v>
      </c>
      <c r="D22" s="3">
        <v>0</v>
      </c>
      <c r="E22" s="3">
        <v>0</v>
      </c>
      <c r="F22" s="3">
        <v>0</v>
      </c>
      <c r="G22" s="3">
        <v>0</v>
      </c>
      <c r="H22" s="3">
        <v>0</v>
      </c>
      <c r="I22" s="3">
        <v>0</v>
      </c>
      <c r="J22" s="3">
        <v>0</v>
      </c>
      <c r="K22" s="449">
        <v>0</v>
      </c>
      <c r="L22" s="101">
        <v>0</v>
      </c>
      <c r="M22" s="343">
        <f>CA22*$BL33</f>
        <v>0</v>
      </c>
      <c r="N22" s="343">
        <f>CB22*$BM33</f>
        <v>0</v>
      </c>
      <c r="O22" s="79">
        <f t="shared" si="47"/>
        <v>0</v>
      </c>
      <c r="Q22" s="721"/>
      <c r="R22" s="217" t="s">
        <v>64</v>
      </c>
      <c r="S22" s="3">
        <v>0</v>
      </c>
      <c r="T22" s="3">
        <v>0</v>
      </c>
      <c r="U22" s="3">
        <v>0</v>
      </c>
      <c r="V22" s="3">
        <v>0</v>
      </c>
      <c r="W22" s="3">
        <v>0</v>
      </c>
      <c r="X22" s="3">
        <v>0</v>
      </c>
      <c r="Y22" s="3">
        <v>0</v>
      </c>
      <c r="Z22" s="3">
        <v>0</v>
      </c>
      <c r="AA22" s="449">
        <v>0</v>
      </c>
      <c r="AB22" s="101">
        <v>0</v>
      </c>
      <c r="AC22" s="343">
        <f>CQ22*$BL33</f>
        <v>0</v>
      </c>
      <c r="AD22" s="343">
        <f>CR22*$BM33</f>
        <v>0</v>
      </c>
      <c r="AE22" s="79">
        <f t="shared" si="48"/>
        <v>0</v>
      </c>
      <c r="AG22" s="721"/>
      <c r="AH22" s="217" t="s">
        <v>64</v>
      </c>
      <c r="AI22" s="3">
        <v>0</v>
      </c>
      <c r="AJ22" s="3">
        <v>0</v>
      </c>
      <c r="AK22" s="3">
        <v>0</v>
      </c>
      <c r="AL22" s="3">
        <v>0</v>
      </c>
      <c r="AM22" s="3">
        <v>0</v>
      </c>
      <c r="AN22" s="3">
        <v>0</v>
      </c>
      <c r="AO22" s="3">
        <v>0</v>
      </c>
      <c r="AP22" s="3">
        <v>0</v>
      </c>
      <c r="AQ22" s="449">
        <v>0</v>
      </c>
      <c r="AR22" s="101">
        <v>0</v>
      </c>
      <c r="AS22" s="343">
        <f>DG22*$BL33</f>
        <v>0</v>
      </c>
      <c r="AT22" s="343">
        <f>DH22*$BM33</f>
        <v>0</v>
      </c>
      <c r="AU22" s="79">
        <f t="shared" si="49"/>
        <v>0</v>
      </c>
      <c r="AW22" s="721"/>
      <c r="AX22" s="217" t="s">
        <v>64</v>
      </c>
      <c r="AY22" s="3">
        <v>0</v>
      </c>
      <c r="AZ22" s="3">
        <v>0</v>
      </c>
      <c r="BA22" s="3">
        <v>0</v>
      </c>
      <c r="BB22" s="3">
        <v>0</v>
      </c>
      <c r="BC22" s="3">
        <v>0</v>
      </c>
      <c r="BD22" s="3">
        <v>0</v>
      </c>
      <c r="BE22" s="3">
        <v>0</v>
      </c>
      <c r="BF22" s="3">
        <v>0</v>
      </c>
      <c r="BG22" s="449">
        <v>0</v>
      </c>
      <c r="BH22" s="101">
        <v>0</v>
      </c>
      <c r="BI22" s="343">
        <f>DW22*$BL33</f>
        <v>0</v>
      </c>
      <c r="BJ22" s="343">
        <f>DX22*$BM33</f>
        <v>0</v>
      </c>
      <c r="BK22" s="79">
        <f t="shared" si="50"/>
        <v>0</v>
      </c>
      <c r="BO22" s="748"/>
      <c r="BP22" s="3" t="s">
        <v>64</v>
      </c>
      <c r="BQ22" s="566"/>
      <c r="BR22" s="542"/>
      <c r="BS22" s="542"/>
      <c r="BT22" s="542"/>
      <c r="BU22" s="542"/>
      <c r="BV22" s="542"/>
      <c r="BW22" s="542"/>
      <c r="BX22" s="542"/>
      <c r="BY22" s="542"/>
      <c r="BZ22" s="542"/>
      <c r="CA22" s="542">
        <v>0</v>
      </c>
      <c r="CB22" s="567">
        <v>0</v>
      </c>
      <c r="CC22" s="568"/>
      <c r="CE22" s="748"/>
      <c r="CF22" s="3" t="s">
        <v>64</v>
      </c>
      <c r="CG22" s="566"/>
      <c r="CH22" s="542"/>
      <c r="CI22" s="542"/>
      <c r="CJ22" s="542"/>
      <c r="CK22" s="542"/>
      <c r="CL22" s="542"/>
      <c r="CM22" s="542"/>
      <c r="CN22" s="542"/>
      <c r="CO22" s="542"/>
      <c r="CP22" s="542"/>
      <c r="CQ22" s="542">
        <v>0</v>
      </c>
      <c r="CR22" s="567">
        <v>0</v>
      </c>
      <c r="CS22" s="568"/>
      <c r="CU22" s="748"/>
      <c r="CV22" s="3" t="s">
        <v>64</v>
      </c>
      <c r="CW22" s="566"/>
      <c r="CX22" s="542"/>
      <c r="CY22" s="542"/>
      <c r="CZ22" s="542"/>
      <c r="DA22" s="542"/>
      <c r="DB22" s="542"/>
      <c r="DC22" s="542"/>
      <c r="DD22" s="542"/>
      <c r="DE22" s="542"/>
      <c r="DF22" s="542"/>
      <c r="DG22" s="542">
        <v>0</v>
      </c>
      <c r="DH22" s="567">
        <v>0</v>
      </c>
      <c r="DI22" s="568"/>
      <c r="DK22" s="748"/>
      <c r="DL22" s="3" t="s">
        <v>64</v>
      </c>
      <c r="DM22" s="566"/>
      <c r="DN22" s="542"/>
      <c r="DO22" s="542"/>
      <c r="DP22" s="542"/>
      <c r="DQ22" s="542"/>
      <c r="DR22" s="542"/>
      <c r="DS22" s="542"/>
      <c r="DT22" s="542"/>
      <c r="DU22" s="542"/>
      <c r="DV22" s="542"/>
      <c r="DW22" s="542">
        <v>0</v>
      </c>
      <c r="DX22" s="567">
        <v>0</v>
      </c>
      <c r="DY22" s="568"/>
    </row>
    <row r="23" spans="1:129" x14ac:dyDescent="0.3">
      <c r="A23" s="721"/>
      <c r="B23" s="217" t="s">
        <v>63</v>
      </c>
      <c r="C23" s="3">
        <v>0</v>
      </c>
      <c r="D23" s="3">
        <v>0</v>
      </c>
      <c r="E23" s="3">
        <v>0</v>
      </c>
      <c r="F23" s="3">
        <v>0</v>
      </c>
      <c r="G23" s="3">
        <v>0</v>
      </c>
      <c r="H23" s="3">
        <v>0</v>
      </c>
      <c r="I23" s="3">
        <v>0</v>
      </c>
      <c r="J23" s="3">
        <v>0</v>
      </c>
      <c r="K23" s="449">
        <v>0</v>
      </c>
      <c r="L23" s="101">
        <v>16039</v>
      </c>
      <c r="M23" s="343">
        <f>CA23*$BL33</f>
        <v>6031.0491010127362</v>
      </c>
      <c r="N23" s="343">
        <f>CB23*$BM33</f>
        <v>22715.378865817391</v>
      </c>
      <c r="O23" s="79">
        <f t="shared" si="47"/>
        <v>44785.427966830131</v>
      </c>
      <c r="Q23" s="721"/>
      <c r="R23" s="217" t="s">
        <v>63</v>
      </c>
      <c r="S23" s="3">
        <v>0</v>
      </c>
      <c r="T23" s="3">
        <v>0</v>
      </c>
      <c r="U23" s="3">
        <v>202880</v>
      </c>
      <c r="V23" s="3">
        <v>0</v>
      </c>
      <c r="W23" s="3">
        <v>69364</v>
      </c>
      <c r="X23" s="3">
        <v>5784</v>
      </c>
      <c r="Y23" s="3">
        <v>256163</v>
      </c>
      <c r="Z23" s="3">
        <v>46239</v>
      </c>
      <c r="AA23" s="449">
        <v>220386</v>
      </c>
      <c r="AB23" s="101">
        <v>0</v>
      </c>
      <c r="AC23" s="343">
        <f>CQ23*$BL33</f>
        <v>503977.00039470603</v>
      </c>
      <c r="AD23" s="343">
        <f>CR23*$BM33</f>
        <v>1898181.943453518</v>
      </c>
      <c r="AE23" s="79">
        <f t="shared" si="48"/>
        <v>3202974.9438482244</v>
      </c>
      <c r="AG23" s="721"/>
      <c r="AH23" s="217" t="s">
        <v>63</v>
      </c>
      <c r="AI23" s="3">
        <v>0</v>
      </c>
      <c r="AJ23" s="3">
        <v>0</v>
      </c>
      <c r="AK23" s="3">
        <v>607363</v>
      </c>
      <c r="AL23" s="3">
        <v>0</v>
      </c>
      <c r="AM23" s="3">
        <v>245135</v>
      </c>
      <c r="AN23" s="3">
        <v>0</v>
      </c>
      <c r="AO23" s="3">
        <v>110923</v>
      </c>
      <c r="AP23" s="3">
        <v>0</v>
      </c>
      <c r="AQ23" s="449">
        <v>0</v>
      </c>
      <c r="AR23" s="101">
        <v>19006</v>
      </c>
      <c r="AS23" s="343">
        <f>DG23*$BL33</f>
        <v>415672.40057064139</v>
      </c>
      <c r="AT23" s="343">
        <f>DH23*$BM33</f>
        <v>1565590.9784319941</v>
      </c>
      <c r="AU23" s="79">
        <f t="shared" si="49"/>
        <v>2963690.3790026354</v>
      </c>
      <c r="AW23" s="721"/>
      <c r="AX23" s="217" t="s">
        <v>63</v>
      </c>
      <c r="AY23" s="3">
        <v>0</v>
      </c>
      <c r="AZ23" s="3">
        <v>0</v>
      </c>
      <c r="BA23" s="3">
        <v>0</v>
      </c>
      <c r="BB23" s="3">
        <v>0</v>
      </c>
      <c r="BC23" s="3">
        <v>0</v>
      </c>
      <c r="BD23" s="3">
        <v>102963</v>
      </c>
      <c r="BE23" s="3">
        <v>0</v>
      </c>
      <c r="BF23" s="3">
        <v>0</v>
      </c>
      <c r="BG23" s="449">
        <v>0</v>
      </c>
      <c r="BH23" s="101">
        <v>393178</v>
      </c>
      <c r="BI23" s="343">
        <f>DW23*$BL33</f>
        <v>196981.85421584896</v>
      </c>
      <c r="BJ23" s="343">
        <f>DX23*$BM33</f>
        <v>741913.61623185186</v>
      </c>
      <c r="BK23" s="79">
        <f t="shared" si="50"/>
        <v>1435036.4704477009</v>
      </c>
      <c r="BO23" s="748"/>
      <c r="BP23" s="3" t="s">
        <v>63</v>
      </c>
      <c r="BQ23" s="566"/>
      <c r="BR23" s="542"/>
      <c r="BS23" s="542"/>
      <c r="BT23" s="542"/>
      <c r="BU23" s="542"/>
      <c r="BV23" s="542"/>
      <c r="BW23" s="542"/>
      <c r="BX23" s="542"/>
      <c r="BY23" s="542"/>
      <c r="BZ23" s="542"/>
      <c r="CA23" s="542">
        <v>1.4635040824206797E-3</v>
      </c>
      <c r="CB23" s="567">
        <v>1.4635040824206797E-3</v>
      </c>
      <c r="CC23" s="568"/>
      <c r="CE23" s="748"/>
      <c r="CF23" s="3" t="s">
        <v>63</v>
      </c>
      <c r="CG23" s="566"/>
      <c r="CH23" s="542"/>
      <c r="CI23" s="542"/>
      <c r="CJ23" s="542"/>
      <c r="CK23" s="542"/>
      <c r="CL23" s="542"/>
      <c r="CM23" s="542"/>
      <c r="CN23" s="542"/>
      <c r="CO23" s="542"/>
      <c r="CP23" s="542"/>
      <c r="CQ23" s="542">
        <v>0.12229587011651544</v>
      </c>
      <c r="CR23" s="567">
        <v>0.12229587011651544</v>
      </c>
      <c r="CS23" s="568"/>
      <c r="CU23" s="748"/>
      <c r="CV23" s="3" t="s">
        <v>63</v>
      </c>
      <c r="CW23" s="566"/>
      <c r="CX23" s="542"/>
      <c r="CY23" s="542"/>
      <c r="CZ23" s="542"/>
      <c r="DA23" s="542"/>
      <c r="DB23" s="542"/>
      <c r="DC23" s="542"/>
      <c r="DD23" s="542"/>
      <c r="DE23" s="542"/>
      <c r="DF23" s="542"/>
      <c r="DG23" s="542">
        <v>0.10086773378823682</v>
      </c>
      <c r="DH23" s="567">
        <v>0.10086773378823682</v>
      </c>
      <c r="DI23" s="568"/>
      <c r="DK23" s="748"/>
      <c r="DL23" s="3" t="s">
        <v>63</v>
      </c>
      <c r="DM23" s="566"/>
      <c r="DN23" s="542"/>
      <c r="DO23" s="542"/>
      <c r="DP23" s="542"/>
      <c r="DQ23" s="542"/>
      <c r="DR23" s="542"/>
      <c r="DS23" s="542"/>
      <c r="DT23" s="542"/>
      <c r="DU23" s="542"/>
      <c r="DV23" s="542"/>
      <c r="DW23" s="542">
        <v>4.7799933805758837E-2</v>
      </c>
      <c r="DX23" s="567">
        <v>4.7799933805758837E-2</v>
      </c>
      <c r="DY23" s="568"/>
    </row>
    <row r="24" spans="1:129" x14ac:dyDescent="0.3">
      <c r="A24" s="721"/>
      <c r="B24" s="217" t="s">
        <v>62</v>
      </c>
      <c r="C24" s="3">
        <v>0</v>
      </c>
      <c r="D24" s="3">
        <v>0</v>
      </c>
      <c r="E24" s="3">
        <v>0</v>
      </c>
      <c r="F24" s="3">
        <v>0</v>
      </c>
      <c r="G24" s="3">
        <v>0</v>
      </c>
      <c r="H24" s="3">
        <v>0</v>
      </c>
      <c r="I24" s="3">
        <v>0</v>
      </c>
      <c r="J24" s="3">
        <v>0</v>
      </c>
      <c r="K24" s="449">
        <v>0</v>
      </c>
      <c r="L24" s="101">
        <v>0</v>
      </c>
      <c r="M24" s="343">
        <f>CA24*$BL33</f>
        <v>14272.543302803551</v>
      </c>
      <c r="N24" s="343">
        <f>CB24*$BM33</f>
        <v>53756.191181982998</v>
      </c>
      <c r="O24" s="79">
        <f t="shared" si="47"/>
        <v>68028.734484786546</v>
      </c>
      <c r="Q24" s="721"/>
      <c r="R24" s="217" t="s">
        <v>62</v>
      </c>
      <c r="S24" s="3">
        <v>0</v>
      </c>
      <c r="T24" s="3">
        <v>8949</v>
      </c>
      <c r="U24" s="3">
        <v>0</v>
      </c>
      <c r="V24" s="3">
        <v>0</v>
      </c>
      <c r="W24" s="3">
        <v>0</v>
      </c>
      <c r="X24" s="3">
        <v>0</v>
      </c>
      <c r="Y24" s="3">
        <v>0</v>
      </c>
      <c r="Z24" s="3">
        <v>0</v>
      </c>
      <c r="AA24" s="449">
        <v>0</v>
      </c>
      <c r="AB24" s="101">
        <v>0</v>
      </c>
      <c r="AC24" s="343">
        <f>CQ24*$BL33</f>
        <v>59023.53392062163</v>
      </c>
      <c r="AD24" s="343">
        <f>CR24*$BM33</f>
        <v>222306.58589418657</v>
      </c>
      <c r="AE24" s="79">
        <f t="shared" si="48"/>
        <v>290279.11981480819</v>
      </c>
      <c r="AG24" s="721"/>
      <c r="AH24" s="217" t="s">
        <v>62</v>
      </c>
      <c r="AI24" s="3">
        <v>0</v>
      </c>
      <c r="AJ24" s="3">
        <v>0</v>
      </c>
      <c r="AK24" s="3">
        <v>0</v>
      </c>
      <c r="AL24" s="3">
        <v>0</v>
      </c>
      <c r="AM24" s="3">
        <v>0</v>
      </c>
      <c r="AN24" s="3">
        <v>0</v>
      </c>
      <c r="AO24" s="3">
        <v>0</v>
      </c>
      <c r="AP24" s="3">
        <v>0</v>
      </c>
      <c r="AQ24" s="449">
        <v>0</v>
      </c>
      <c r="AR24" s="101">
        <v>0</v>
      </c>
      <c r="AS24" s="343">
        <f>DG24*$BL33</f>
        <v>0</v>
      </c>
      <c r="AT24" s="343">
        <f>DH24*$BM33</f>
        <v>0</v>
      </c>
      <c r="AU24" s="79">
        <f t="shared" si="49"/>
        <v>0</v>
      </c>
      <c r="AW24" s="721"/>
      <c r="AX24" s="217" t="s">
        <v>62</v>
      </c>
      <c r="AY24" s="3">
        <v>0</v>
      </c>
      <c r="AZ24" s="3">
        <v>0</v>
      </c>
      <c r="BA24" s="3">
        <v>0</v>
      </c>
      <c r="BB24" s="3">
        <v>0</v>
      </c>
      <c r="BC24" s="3">
        <v>0</v>
      </c>
      <c r="BD24" s="3">
        <v>0</v>
      </c>
      <c r="BE24" s="3">
        <v>0</v>
      </c>
      <c r="BF24" s="3">
        <v>0</v>
      </c>
      <c r="BG24" s="449">
        <v>0</v>
      </c>
      <c r="BH24" s="101">
        <v>0</v>
      </c>
      <c r="BI24" s="343">
        <f>DW24*$BL33</f>
        <v>0</v>
      </c>
      <c r="BJ24" s="343">
        <f>DX24*$BM33</f>
        <v>0</v>
      </c>
      <c r="BK24" s="79">
        <f t="shared" si="50"/>
        <v>0</v>
      </c>
      <c r="BO24" s="748"/>
      <c r="BP24" s="3" t="s">
        <v>62</v>
      </c>
      <c r="BQ24" s="566"/>
      <c r="BR24" s="542"/>
      <c r="BS24" s="542"/>
      <c r="BT24" s="542"/>
      <c r="BU24" s="542"/>
      <c r="BV24" s="542"/>
      <c r="BW24" s="542"/>
      <c r="BX24" s="542"/>
      <c r="BY24" s="542"/>
      <c r="BZ24" s="542"/>
      <c r="CA24" s="542">
        <v>3.4633983309257784E-3</v>
      </c>
      <c r="CB24" s="567">
        <v>3.4633983309257784E-3</v>
      </c>
      <c r="CC24" s="568"/>
      <c r="CE24" s="748"/>
      <c r="CF24" s="3" t="s">
        <v>62</v>
      </c>
      <c r="CG24" s="566"/>
      <c r="CH24" s="542"/>
      <c r="CI24" s="542"/>
      <c r="CJ24" s="542"/>
      <c r="CK24" s="542"/>
      <c r="CL24" s="542"/>
      <c r="CM24" s="542"/>
      <c r="CN24" s="542"/>
      <c r="CO24" s="542"/>
      <c r="CP24" s="542"/>
      <c r="CQ24" s="542">
        <v>1.4322745745382849E-2</v>
      </c>
      <c r="CR24" s="567">
        <v>1.4322745745382849E-2</v>
      </c>
      <c r="CS24" s="568"/>
      <c r="CU24" s="748"/>
      <c r="CV24" s="3" t="s">
        <v>62</v>
      </c>
      <c r="CW24" s="566"/>
      <c r="CX24" s="542"/>
      <c r="CY24" s="542"/>
      <c r="CZ24" s="542"/>
      <c r="DA24" s="542"/>
      <c r="DB24" s="542"/>
      <c r="DC24" s="542"/>
      <c r="DD24" s="542"/>
      <c r="DE24" s="542"/>
      <c r="DF24" s="542"/>
      <c r="DG24" s="542">
        <v>0</v>
      </c>
      <c r="DH24" s="567">
        <v>0</v>
      </c>
      <c r="DI24" s="568"/>
      <c r="DK24" s="748"/>
      <c r="DL24" s="3" t="s">
        <v>62</v>
      </c>
      <c r="DM24" s="566"/>
      <c r="DN24" s="542"/>
      <c r="DO24" s="542"/>
      <c r="DP24" s="542"/>
      <c r="DQ24" s="542"/>
      <c r="DR24" s="542"/>
      <c r="DS24" s="542"/>
      <c r="DT24" s="542"/>
      <c r="DU24" s="542"/>
      <c r="DV24" s="542"/>
      <c r="DW24" s="542">
        <v>0</v>
      </c>
      <c r="DX24" s="567">
        <v>0</v>
      </c>
      <c r="DY24" s="568"/>
    </row>
    <row r="25" spans="1:129" x14ac:dyDescent="0.3">
      <c r="A25" s="721"/>
      <c r="B25" s="217" t="s">
        <v>61</v>
      </c>
      <c r="C25" s="3">
        <v>0</v>
      </c>
      <c r="D25" s="3">
        <v>0</v>
      </c>
      <c r="E25" s="3">
        <v>0</v>
      </c>
      <c r="F25" s="3">
        <v>0</v>
      </c>
      <c r="G25" s="3">
        <v>0</v>
      </c>
      <c r="H25" s="3">
        <v>0</v>
      </c>
      <c r="I25" s="3">
        <v>0</v>
      </c>
      <c r="J25" s="3">
        <v>0</v>
      </c>
      <c r="K25" s="449">
        <v>0</v>
      </c>
      <c r="L25" s="101">
        <v>0</v>
      </c>
      <c r="M25" s="343">
        <f>CA25*$BL33</f>
        <v>0</v>
      </c>
      <c r="N25" s="343">
        <f>CB25*$BM33</f>
        <v>0</v>
      </c>
      <c r="O25" s="79">
        <f t="shared" si="47"/>
        <v>0</v>
      </c>
      <c r="Q25" s="721"/>
      <c r="R25" s="217" t="s">
        <v>61</v>
      </c>
      <c r="S25" s="3">
        <v>0</v>
      </c>
      <c r="T25" s="3">
        <v>0</v>
      </c>
      <c r="U25" s="3">
        <v>0</v>
      </c>
      <c r="V25" s="3">
        <v>0</v>
      </c>
      <c r="W25" s="3">
        <v>0</v>
      </c>
      <c r="X25" s="3">
        <v>0</v>
      </c>
      <c r="Y25" s="3">
        <v>0</v>
      </c>
      <c r="Z25" s="3">
        <v>0</v>
      </c>
      <c r="AA25" s="449">
        <v>0</v>
      </c>
      <c r="AB25" s="101">
        <v>0</v>
      </c>
      <c r="AC25" s="343">
        <f>CQ25*$BL33</f>
        <v>0</v>
      </c>
      <c r="AD25" s="343">
        <f>CR25*$BM33</f>
        <v>0</v>
      </c>
      <c r="AE25" s="79">
        <f t="shared" si="48"/>
        <v>0</v>
      </c>
      <c r="AG25" s="721"/>
      <c r="AH25" s="217" t="s">
        <v>61</v>
      </c>
      <c r="AI25" s="3">
        <v>0</v>
      </c>
      <c r="AJ25" s="3">
        <v>0</v>
      </c>
      <c r="AK25" s="3">
        <v>0</v>
      </c>
      <c r="AL25" s="3">
        <v>0</v>
      </c>
      <c r="AM25" s="3">
        <v>0</v>
      </c>
      <c r="AN25" s="3">
        <v>0</v>
      </c>
      <c r="AO25" s="3">
        <v>0</v>
      </c>
      <c r="AP25" s="3">
        <v>0</v>
      </c>
      <c r="AQ25" s="449">
        <v>0</v>
      </c>
      <c r="AR25" s="101">
        <v>0</v>
      </c>
      <c r="AS25" s="343">
        <f>DG25*$BL33</f>
        <v>3382.6024876896117</v>
      </c>
      <c r="AT25" s="343">
        <f>DH25*$BM33</f>
        <v>12740.253938145424</v>
      </c>
      <c r="AU25" s="79">
        <f t="shared" si="49"/>
        <v>16122.856425835036</v>
      </c>
      <c r="AW25" s="721"/>
      <c r="AX25" s="217" t="s">
        <v>61</v>
      </c>
      <c r="AY25" s="3">
        <v>0</v>
      </c>
      <c r="AZ25" s="3">
        <v>0</v>
      </c>
      <c r="BA25" s="3">
        <v>0</v>
      </c>
      <c r="BB25" s="3">
        <v>0</v>
      </c>
      <c r="BC25" s="3">
        <v>0</v>
      </c>
      <c r="BD25" s="3">
        <v>0</v>
      </c>
      <c r="BE25" s="3">
        <v>0</v>
      </c>
      <c r="BF25" s="3">
        <v>0</v>
      </c>
      <c r="BG25" s="449">
        <v>0</v>
      </c>
      <c r="BH25" s="101">
        <v>0</v>
      </c>
      <c r="BI25" s="343">
        <f>DW25*$BL33</f>
        <v>0</v>
      </c>
      <c r="BJ25" s="343">
        <f>DX25*$BM33</f>
        <v>0</v>
      </c>
      <c r="BK25" s="79">
        <f t="shared" si="50"/>
        <v>0</v>
      </c>
      <c r="BO25" s="748"/>
      <c r="BP25" s="3" t="s">
        <v>61</v>
      </c>
      <c r="BQ25" s="566"/>
      <c r="BR25" s="542"/>
      <c r="BS25" s="542"/>
      <c r="BT25" s="542"/>
      <c r="BU25" s="542"/>
      <c r="BV25" s="542"/>
      <c r="BW25" s="542"/>
      <c r="BX25" s="542"/>
      <c r="BY25" s="542"/>
      <c r="BZ25" s="542"/>
      <c r="CA25" s="542">
        <v>0</v>
      </c>
      <c r="CB25" s="567">
        <v>0</v>
      </c>
      <c r="CC25" s="568"/>
      <c r="CE25" s="748"/>
      <c r="CF25" s="3" t="s">
        <v>61</v>
      </c>
      <c r="CG25" s="566"/>
      <c r="CH25" s="542"/>
      <c r="CI25" s="542"/>
      <c r="CJ25" s="542"/>
      <c r="CK25" s="542"/>
      <c r="CL25" s="542"/>
      <c r="CM25" s="542"/>
      <c r="CN25" s="542"/>
      <c r="CO25" s="542"/>
      <c r="CP25" s="542"/>
      <c r="CQ25" s="542">
        <v>0</v>
      </c>
      <c r="CR25" s="567">
        <v>0</v>
      </c>
      <c r="CS25" s="568"/>
      <c r="CU25" s="748"/>
      <c r="CV25" s="3" t="s">
        <v>61</v>
      </c>
      <c r="CW25" s="566"/>
      <c r="CX25" s="542"/>
      <c r="CY25" s="542"/>
      <c r="CZ25" s="542"/>
      <c r="DA25" s="542"/>
      <c r="DB25" s="542"/>
      <c r="DC25" s="542"/>
      <c r="DD25" s="542"/>
      <c r="DE25" s="542"/>
      <c r="DF25" s="542"/>
      <c r="DG25" s="542">
        <v>8.2082776429540452E-4</v>
      </c>
      <c r="DH25" s="567">
        <v>8.2082776429540452E-4</v>
      </c>
      <c r="DI25" s="568"/>
      <c r="DK25" s="748"/>
      <c r="DL25" s="3" t="s">
        <v>61</v>
      </c>
      <c r="DM25" s="566"/>
      <c r="DN25" s="542"/>
      <c r="DO25" s="542"/>
      <c r="DP25" s="542"/>
      <c r="DQ25" s="542"/>
      <c r="DR25" s="542"/>
      <c r="DS25" s="542"/>
      <c r="DT25" s="542"/>
      <c r="DU25" s="542"/>
      <c r="DV25" s="542"/>
      <c r="DW25" s="542">
        <v>0</v>
      </c>
      <c r="DX25" s="567">
        <v>0</v>
      </c>
      <c r="DY25" s="568"/>
    </row>
    <row r="26" spans="1:129" x14ac:dyDescent="0.3">
      <c r="A26" s="721"/>
      <c r="B26" s="217" t="s">
        <v>60</v>
      </c>
      <c r="C26" s="3">
        <v>0</v>
      </c>
      <c r="D26" s="3">
        <v>0</v>
      </c>
      <c r="E26" s="3">
        <v>0</v>
      </c>
      <c r="F26" s="3">
        <v>0</v>
      </c>
      <c r="G26" s="3">
        <v>0</v>
      </c>
      <c r="H26" s="3">
        <v>0</v>
      </c>
      <c r="I26" s="3">
        <v>0</v>
      </c>
      <c r="J26" s="3">
        <v>0</v>
      </c>
      <c r="K26" s="449">
        <v>0</v>
      </c>
      <c r="L26" s="101">
        <v>0</v>
      </c>
      <c r="M26" s="343">
        <f>CA26*$BL33</f>
        <v>104505.0335658674</v>
      </c>
      <c r="N26" s="343">
        <f>CB26*$BM33</f>
        <v>393608.37411106797</v>
      </c>
      <c r="O26" s="79">
        <f t="shared" si="47"/>
        <v>498113.40767693537</v>
      </c>
      <c r="Q26" s="721"/>
      <c r="R26" s="217" t="s">
        <v>60</v>
      </c>
      <c r="S26" s="3">
        <v>0</v>
      </c>
      <c r="T26" s="3">
        <v>49391</v>
      </c>
      <c r="U26" s="3">
        <v>337316</v>
      </c>
      <c r="V26" s="3">
        <v>176302</v>
      </c>
      <c r="W26" s="3">
        <v>458468</v>
      </c>
      <c r="X26" s="3">
        <v>404454</v>
      </c>
      <c r="Y26" s="3">
        <v>6386806</v>
      </c>
      <c r="Z26" s="3">
        <v>447154</v>
      </c>
      <c r="AA26" s="449">
        <v>88338</v>
      </c>
      <c r="AB26" s="101">
        <v>886753</v>
      </c>
      <c r="AC26" s="343">
        <f>CQ26*$BL33</f>
        <v>1040001.428023866</v>
      </c>
      <c r="AD26" s="343">
        <f>CR26*$BM33</f>
        <v>3917067.5056494363</v>
      </c>
      <c r="AE26" s="79">
        <f t="shared" si="48"/>
        <v>14192050.933673302</v>
      </c>
      <c r="AG26" s="721"/>
      <c r="AH26" s="217" t="s">
        <v>60</v>
      </c>
      <c r="AI26" s="3">
        <v>0</v>
      </c>
      <c r="AJ26" s="3">
        <v>0</v>
      </c>
      <c r="AK26" s="3">
        <v>0</v>
      </c>
      <c r="AL26" s="3">
        <v>0</v>
      </c>
      <c r="AM26" s="3">
        <v>0</v>
      </c>
      <c r="AN26" s="3">
        <v>0</v>
      </c>
      <c r="AO26" s="3">
        <v>147401</v>
      </c>
      <c r="AP26" s="3">
        <v>0</v>
      </c>
      <c r="AQ26" s="449">
        <v>0</v>
      </c>
      <c r="AR26" s="101">
        <v>270324</v>
      </c>
      <c r="AS26" s="343">
        <f>DG26*$BL33</f>
        <v>394160.18231052562</v>
      </c>
      <c r="AT26" s="343">
        <f>DH26*$BM33</f>
        <v>1484567.2328384409</v>
      </c>
      <c r="AU26" s="79">
        <f t="shared" si="49"/>
        <v>2296452.4151489665</v>
      </c>
      <c r="AW26" s="721"/>
      <c r="AX26" s="217" t="s">
        <v>60</v>
      </c>
      <c r="AY26" s="3">
        <v>0</v>
      </c>
      <c r="AZ26" s="3">
        <v>0</v>
      </c>
      <c r="BA26" s="3">
        <v>0</v>
      </c>
      <c r="BB26" s="3">
        <v>0</v>
      </c>
      <c r="BC26" s="3">
        <v>0</v>
      </c>
      <c r="BD26" s="3">
        <v>0</v>
      </c>
      <c r="BE26" s="3">
        <v>0</v>
      </c>
      <c r="BF26" s="3">
        <v>0</v>
      </c>
      <c r="BG26" s="449">
        <v>0</v>
      </c>
      <c r="BH26" s="101">
        <v>0</v>
      </c>
      <c r="BI26" s="343">
        <f>DW26*$BL33</f>
        <v>59593.733634698052</v>
      </c>
      <c r="BJ26" s="343">
        <f>DX26*$BM33</f>
        <v>224454.18945660023</v>
      </c>
      <c r="BK26" s="79">
        <f t="shared" si="50"/>
        <v>284047.92309129826</v>
      </c>
      <c r="BO26" s="748"/>
      <c r="BP26" s="3" t="s">
        <v>60</v>
      </c>
      <c r="BQ26" s="566"/>
      <c r="BR26" s="542"/>
      <c r="BS26" s="542"/>
      <c r="BT26" s="542"/>
      <c r="BU26" s="542"/>
      <c r="BV26" s="542"/>
      <c r="BW26" s="542"/>
      <c r="BX26" s="542"/>
      <c r="BY26" s="542"/>
      <c r="BZ26" s="542"/>
      <c r="CA26" s="542">
        <v>2.5359359656261918E-2</v>
      </c>
      <c r="CB26" s="567">
        <v>2.5359359656261918E-2</v>
      </c>
      <c r="CC26" s="568"/>
      <c r="CE26" s="748"/>
      <c r="CF26" s="3" t="s">
        <v>60</v>
      </c>
      <c r="CG26" s="566"/>
      <c r="CH26" s="542"/>
      <c r="CI26" s="542"/>
      <c r="CJ26" s="542"/>
      <c r="CK26" s="542"/>
      <c r="CL26" s="542"/>
      <c r="CM26" s="542"/>
      <c r="CN26" s="542"/>
      <c r="CO26" s="542"/>
      <c r="CP26" s="542"/>
      <c r="CQ26" s="542">
        <v>0.25236842050924141</v>
      </c>
      <c r="CR26" s="567">
        <v>0.25236842050924141</v>
      </c>
      <c r="CS26" s="568"/>
      <c r="CU26" s="748"/>
      <c r="CV26" s="3" t="s">
        <v>60</v>
      </c>
      <c r="CW26" s="566"/>
      <c r="CX26" s="542"/>
      <c r="CY26" s="542"/>
      <c r="CZ26" s="542"/>
      <c r="DA26" s="542"/>
      <c r="DB26" s="542"/>
      <c r="DC26" s="542"/>
      <c r="DD26" s="542"/>
      <c r="DE26" s="542"/>
      <c r="DF26" s="542"/>
      <c r="DG26" s="542">
        <v>9.564754427919811E-2</v>
      </c>
      <c r="DH26" s="567">
        <v>9.564754427919811E-2</v>
      </c>
      <c r="DI26" s="568"/>
      <c r="DK26" s="748"/>
      <c r="DL26" s="3" t="s">
        <v>60</v>
      </c>
      <c r="DM26" s="566"/>
      <c r="DN26" s="542"/>
      <c r="DO26" s="542"/>
      <c r="DP26" s="542"/>
      <c r="DQ26" s="542"/>
      <c r="DR26" s="542"/>
      <c r="DS26" s="542"/>
      <c r="DT26" s="542"/>
      <c r="DU26" s="542"/>
      <c r="DV26" s="542"/>
      <c r="DW26" s="542">
        <v>1.4461111325793365E-2</v>
      </c>
      <c r="DX26" s="567">
        <v>1.4461111325793365E-2</v>
      </c>
      <c r="DY26" s="568"/>
    </row>
    <row r="27" spans="1:129" x14ac:dyDescent="0.3">
      <c r="A27" s="721"/>
      <c r="B27" s="217" t="s">
        <v>59</v>
      </c>
      <c r="C27" s="3">
        <v>0</v>
      </c>
      <c r="D27" s="3">
        <v>15552</v>
      </c>
      <c r="E27" s="3">
        <v>17211</v>
      </c>
      <c r="F27" s="3">
        <v>24709</v>
      </c>
      <c r="G27" s="3">
        <v>38064</v>
      </c>
      <c r="H27" s="3">
        <v>0</v>
      </c>
      <c r="I27" s="3">
        <v>38905</v>
      </c>
      <c r="J27" s="3">
        <v>20276</v>
      </c>
      <c r="K27" s="449">
        <v>156828</v>
      </c>
      <c r="L27" s="101">
        <v>34129</v>
      </c>
      <c r="M27" s="343">
        <f>CA27*$BL33</f>
        <v>28051.546653223297</v>
      </c>
      <c r="N27" s="343">
        <f>CB27*$BM33</f>
        <v>105653.51057963031</v>
      </c>
      <c r="O27" s="79">
        <f t="shared" si="47"/>
        <v>479379.05723285361</v>
      </c>
      <c r="Q27" s="721"/>
      <c r="R27" s="217" t="s">
        <v>59</v>
      </c>
      <c r="S27" s="3">
        <v>0</v>
      </c>
      <c r="T27" s="3">
        <v>2773</v>
      </c>
      <c r="U27" s="3">
        <v>12312</v>
      </c>
      <c r="V27" s="3">
        <v>401650</v>
      </c>
      <c r="W27" s="3">
        <v>5225</v>
      </c>
      <c r="X27" s="3">
        <v>80146</v>
      </c>
      <c r="Y27" s="3">
        <v>285660</v>
      </c>
      <c r="Z27" s="3">
        <v>293437</v>
      </c>
      <c r="AA27" s="449">
        <v>83570</v>
      </c>
      <c r="AB27" s="101">
        <v>38319</v>
      </c>
      <c r="AC27" s="343">
        <f>CQ27*$BL33</f>
        <v>239918.38652966</v>
      </c>
      <c r="AD27" s="343">
        <f>CR27*$BM33</f>
        <v>903630.0244980111</v>
      </c>
      <c r="AE27" s="79">
        <f t="shared" si="48"/>
        <v>2346640.4110276713</v>
      </c>
      <c r="AG27" s="721"/>
      <c r="AH27" s="217" t="s">
        <v>59</v>
      </c>
      <c r="AI27" s="3">
        <v>0</v>
      </c>
      <c r="AJ27" s="3">
        <v>10854</v>
      </c>
      <c r="AK27" s="3">
        <v>236252</v>
      </c>
      <c r="AL27" s="3">
        <v>104189</v>
      </c>
      <c r="AM27" s="3">
        <v>4518</v>
      </c>
      <c r="AN27" s="3">
        <v>0</v>
      </c>
      <c r="AO27" s="3">
        <v>214944</v>
      </c>
      <c r="AP27" s="3">
        <v>80428</v>
      </c>
      <c r="AQ27" s="449">
        <v>0</v>
      </c>
      <c r="AR27" s="101">
        <v>104470</v>
      </c>
      <c r="AS27" s="343">
        <f>DG27*$BL33</f>
        <v>41645.320569543328</v>
      </c>
      <c r="AT27" s="343">
        <f>DH27*$BM33</f>
        <v>156853.18074541024</v>
      </c>
      <c r="AU27" s="79">
        <f t="shared" si="49"/>
        <v>954153.50131495355</v>
      </c>
      <c r="AW27" s="721"/>
      <c r="AX27" s="217" t="s">
        <v>59</v>
      </c>
      <c r="AY27" s="3">
        <v>0</v>
      </c>
      <c r="AZ27" s="3">
        <v>22027</v>
      </c>
      <c r="BA27" s="3">
        <v>3335</v>
      </c>
      <c r="BB27" s="3">
        <v>22027</v>
      </c>
      <c r="BC27" s="3">
        <v>0</v>
      </c>
      <c r="BD27" s="3">
        <v>0</v>
      </c>
      <c r="BE27" s="3">
        <v>0</v>
      </c>
      <c r="BF27" s="3">
        <v>0</v>
      </c>
      <c r="BG27" s="449">
        <v>0</v>
      </c>
      <c r="BH27" s="101">
        <v>0</v>
      </c>
      <c r="BI27" s="343">
        <f>DW27*$BL33</f>
        <v>6131.1854398738587</v>
      </c>
      <c r="BJ27" s="343">
        <f>DX27*$BM33</f>
        <v>23092.532962454461</v>
      </c>
      <c r="BK27" s="79">
        <f t="shared" si="50"/>
        <v>76612.718402328319</v>
      </c>
      <c r="BO27" s="748"/>
      <c r="BP27" s="3" t="s">
        <v>59</v>
      </c>
      <c r="BQ27" s="566"/>
      <c r="BR27" s="542"/>
      <c r="BS27" s="542"/>
      <c r="BT27" s="542"/>
      <c r="BU27" s="542"/>
      <c r="BV27" s="542"/>
      <c r="BW27" s="542"/>
      <c r="BX27" s="542"/>
      <c r="BY27" s="542"/>
      <c r="BZ27" s="542"/>
      <c r="CA27" s="542">
        <v>6.8070334626048256E-3</v>
      </c>
      <c r="CB27" s="567">
        <v>6.8070334626048256E-3</v>
      </c>
      <c r="CC27" s="568"/>
      <c r="CE27" s="748"/>
      <c r="CF27" s="3" t="s">
        <v>59</v>
      </c>
      <c r="CG27" s="566"/>
      <c r="CH27" s="542"/>
      <c r="CI27" s="542"/>
      <c r="CJ27" s="542"/>
      <c r="CK27" s="542"/>
      <c r="CL27" s="542"/>
      <c r="CM27" s="542"/>
      <c r="CN27" s="542"/>
      <c r="CO27" s="542"/>
      <c r="CP27" s="542"/>
      <c r="CQ27" s="542">
        <v>5.8218981847615786E-2</v>
      </c>
      <c r="CR27" s="567">
        <v>5.8218981847615786E-2</v>
      </c>
      <c r="CS27" s="568"/>
      <c r="CU27" s="748"/>
      <c r="CV27" s="3" t="s">
        <v>59</v>
      </c>
      <c r="CW27" s="566"/>
      <c r="CX27" s="542"/>
      <c r="CY27" s="542"/>
      <c r="CZ27" s="542"/>
      <c r="DA27" s="542"/>
      <c r="DB27" s="542"/>
      <c r="DC27" s="542"/>
      <c r="DD27" s="542"/>
      <c r="DE27" s="542"/>
      <c r="DF27" s="542"/>
      <c r="DG27" s="542">
        <v>1.0105720521660175E-2</v>
      </c>
      <c r="DH27" s="567">
        <v>1.0105720521660175E-2</v>
      </c>
      <c r="DI27" s="568"/>
      <c r="DK27" s="748"/>
      <c r="DL27" s="3" t="s">
        <v>59</v>
      </c>
      <c r="DM27" s="566"/>
      <c r="DN27" s="542"/>
      <c r="DO27" s="542"/>
      <c r="DP27" s="542"/>
      <c r="DQ27" s="542"/>
      <c r="DR27" s="542"/>
      <c r="DS27" s="542"/>
      <c r="DT27" s="542"/>
      <c r="DU27" s="542"/>
      <c r="DV27" s="542"/>
      <c r="DW27" s="542">
        <v>1.4878033275880428E-3</v>
      </c>
      <c r="DX27" s="567">
        <v>1.4878033275880428E-3</v>
      </c>
      <c r="DY27" s="568"/>
    </row>
    <row r="28" spans="1:129" x14ac:dyDescent="0.3">
      <c r="A28" s="721"/>
      <c r="B28" s="217" t="s">
        <v>58</v>
      </c>
      <c r="C28" s="3">
        <v>0</v>
      </c>
      <c r="D28" s="3">
        <v>0</v>
      </c>
      <c r="E28" s="3">
        <v>0</v>
      </c>
      <c r="F28" s="3">
        <v>0</v>
      </c>
      <c r="G28" s="3">
        <v>0</v>
      </c>
      <c r="H28" s="3">
        <v>0</v>
      </c>
      <c r="I28" s="3">
        <v>0</v>
      </c>
      <c r="J28" s="3">
        <v>24344</v>
      </c>
      <c r="K28" s="449">
        <v>0</v>
      </c>
      <c r="L28" s="101">
        <v>67329</v>
      </c>
      <c r="M28" s="343">
        <f>CA28*$BL33</f>
        <v>0</v>
      </c>
      <c r="N28" s="343">
        <f>CB28*$BM33</f>
        <v>0</v>
      </c>
      <c r="O28" s="79">
        <f t="shared" si="47"/>
        <v>91673</v>
      </c>
      <c r="Q28" s="721"/>
      <c r="R28" s="217" t="s">
        <v>58</v>
      </c>
      <c r="S28" s="3">
        <v>0</v>
      </c>
      <c r="T28" s="3">
        <v>0</v>
      </c>
      <c r="U28" s="3">
        <v>0</v>
      </c>
      <c r="V28" s="3">
        <v>0</v>
      </c>
      <c r="W28" s="3">
        <v>0</v>
      </c>
      <c r="X28" s="3">
        <v>0</v>
      </c>
      <c r="Y28" s="3">
        <v>0</v>
      </c>
      <c r="Z28" s="3">
        <v>6604</v>
      </c>
      <c r="AA28" s="449">
        <v>0</v>
      </c>
      <c r="AB28" s="101">
        <v>0</v>
      </c>
      <c r="AC28" s="343">
        <f>CQ28*$BL33</f>
        <v>48378.615634208087</v>
      </c>
      <c r="AD28" s="343">
        <f>CR28*$BM33</f>
        <v>182213.50294598978</v>
      </c>
      <c r="AE28" s="79">
        <f t="shared" si="48"/>
        <v>237196.11858019786</v>
      </c>
      <c r="AG28" s="721"/>
      <c r="AH28" s="217" t="s">
        <v>58</v>
      </c>
      <c r="AI28" s="3">
        <v>0</v>
      </c>
      <c r="AJ28" s="3">
        <v>0</v>
      </c>
      <c r="AK28" s="3">
        <v>0</v>
      </c>
      <c r="AL28" s="3">
        <v>0</v>
      </c>
      <c r="AM28" s="3">
        <v>0</v>
      </c>
      <c r="AN28" s="3">
        <v>0</v>
      </c>
      <c r="AO28" s="3">
        <v>0</v>
      </c>
      <c r="AP28" s="3">
        <v>0</v>
      </c>
      <c r="AQ28" s="449">
        <v>0</v>
      </c>
      <c r="AR28" s="101">
        <v>0</v>
      </c>
      <c r="AS28" s="343">
        <f>DG28*$BL33</f>
        <v>13290.325860621006</v>
      </c>
      <c r="AT28" s="343">
        <f>DH28*$BM33</f>
        <v>50056.761621039099</v>
      </c>
      <c r="AU28" s="79">
        <f t="shared" si="49"/>
        <v>63347.087481660106</v>
      </c>
      <c r="AW28" s="721"/>
      <c r="AX28" s="217" t="s">
        <v>58</v>
      </c>
      <c r="AY28" s="3">
        <v>0</v>
      </c>
      <c r="AZ28" s="3">
        <v>0</v>
      </c>
      <c r="BA28" s="3">
        <v>0</v>
      </c>
      <c r="BB28" s="3">
        <v>0</v>
      </c>
      <c r="BC28" s="3">
        <v>0</v>
      </c>
      <c r="BD28" s="3">
        <v>0</v>
      </c>
      <c r="BE28" s="3">
        <v>0</v>
      </c>
      <c r="BF28" s="3">
        <v>0</v>
      </c>
      <c r="BG28" s="449">
        <v>0</v>
      </c>
      <c r="BH28" s="101">
        <v>0</v>
      </c>
      <c r="BI28" s="343">
        <f>DW28*$BL33</f>
        <v>6675.4773454892484</v>
      </c>
      <c r="BJ28" s="343">
        <f>DX28*$BM33</f>
        <v>25142.557202445339</v>
      </c>
      <c r="BK28" s="79">
        <f t="shared" si="50"/>
        <v>31818.034547934589</v>
      </c>
      <c r="BO28" s="748"/>
      <c r="BP28" s="3" t="s">
        <v>58</v>
      </c>
      <c r="BQ28" s="566"/>
      <c r="BR28" s="542"/>
      <c r="BS28" s="542"/>
      <c r="BT28" s="542"/>
      <c r="BU28" s="542"/>
      <c r="BV28" s="542"/>
      <c r="BW28" s="542"/>
      <c r="BX28" s="542"/>
      <c r="BY28" s="542"/>
      <c r="BZ28" s="542"/>
      <c r="CA28" s="542">
        <v>0</v>
      </c>
      <c r="CB28" s="567">
        <v>0</v>
      </c>
      <c r="CC28" s="568"/>
      <c r="CE28" s="748"/>
      <c r="CF28" s="3" t="s">
        <v>58</v>
      </c>
      <c r="CG28" s="566"/>
      <c r="CH28" s="542"/>
      <c r="CI28" s="542"/>
      <c r="CJ28" s="542"/>
      <c r="CK28" s="542"/>
      <c r="CL28" s="542"/>
      <c r="CM28" s="542"/>
      <c r="CN28" s="542"/>
      <c r="CO28" s="542"/>
      <c r="CP28" s="542"/>
      <c r="CQ28" s="542">
        <v>1.1739632739954861E-2</v>
      </c>
      <c r="CR28" s="567">
        <v>1.1739632739954861E-2</v>
      </c>
      <c r="CS28" s="568"/>
      <c r="CU28" s="748"/>
      <c r="CV28" s="3" t="s">
        <v>58</v>
      </c>
      <c r="CW28" s="566"/>
      <c r="CX28" s="542"/>
      <c r="CY28" s="542"/>
      <c r="CZ28" s="542"/>
      <c r="DA28" s="542"/>
      <c r="DB28" s="542"/>
      <c r="DC28" s="542"/>
      <c r="DD28" s="542"/>
      <c r="DE28" s="542"/>
      <c r="DF28" s="542"/>
      <c r="DG28" s="542">
        <v>3.2250518654298216E-3</v>
      </c>
      <c r="DH28" s="567">
        <v>3.2250518654298216E-3</v>
      </c>
      <c r="DI28" s="568"/>
      <c r="DK28" s="748"/>
      <c r="DL28" s="3" t="s">
        <v>58</v>
      </c>
      <c r="DM28" s="566"/>
      <c r="DN28" s="542"/>
      <c r="DO28" s="542"/>
      <c r="DP28" s="542"/>
      <c r="DQ28" s="542"/>
      <c r="DR28" s="542"/>
      <c r="DS28" s="542"/>
      <c r="DT28" s="542"/>
      <c r="DU28" s="542"/>
      <c r="DV28" s="542"/>
      <c r="DW28" s="542">
        <v>1.6198820774962293E-3</v>
      </c>
      <c r="DX28" s="567">
        <v>1.6198820774962293E-3</v>
      </c>
      <c r="DY28" s="568"/>
    </row>
    <row r="29" spans="1:129" x14ac:dyDescent="0.3">
      <c r="A29" s="721"/>
      <c r="B29" s="217" t="s">
        <v>57</v>
      </c>
      <c r="C29" s="3">
        <v>0</v>
      </c>
      <c r="D29" s="3">
        <v>0</v>
      </c>
      <c r="E29" s="3">
        <v>0</v>
      </c>
      <c r="F29" s="3">
        <v>0</v>
      </c>
      <c r="G29" s="3">
        <v>0</v>
      </c>
      <c r="H29" s="3">
        <v>0</v>
      </c>
      <c r="I29" s="3">
        <v>0</v>
      </c>
      <c r="J29" s="3">
        <v>0</v>
      </c>
      <c r="K29" s="449">
        <v>0</v>
      </c>
      <c r="L29" s="101">
        <v>0</v>
      </c>
      <c r="M29" s="343">
        <f>CA29*$BL33</f>
        <v>0</v>
      </c>
      <c r="N29" s="343">
        <f>CB29*$BM33</f>
        <v>0</v>
      </c>
      <c r="O29" s="79">
        <f t="shared" si="47"/>
        <v>0</v>
      </c>
      <c r="Q29" s="721"/>
      <c r="R29" s="217" t="s">
        <v>57</v>
      </c>
      <c r="S29" s="3">
        <v>0</v>
      </c>
      <c r="T29" s="3">
        <v>0</v>
      </c>
      <c r="U29" s="3">
        <v>0</v>
      </c>
      <c r="V29" s="3">
        <v>61960</v>
      </c>
      <c r="W29" s="3">
        <v>0</v>
      </c>
      <c r="X29" s="3">
        <v>0</v>
      </c>
      <c r="Y29" s="3">
        <v>69650</v>
      </c>
      <c r="Z29" s="3">
        <v>0</v>
      </c>
      <c r="AA29" s="449">
        <v>0</v>
      </c>
      <c r="AB29" s="101">
        <v>0</v>
      </c>
      <c r="AC29" s="343">
        <f>CQ29*$BL33</f>
        <v>67259.253948092693</v>
      </c>
      <c r="AD29" s="343">
        <f>CR29*$BM33</f>
        <v>253325.65032617585</v>
      </c>
      <c r="AE29" s="79">
        <f t="shared" si="48"/>
        <v>452194.90427426854</v>
      </c>
      <c r="AG29" s="721"/>
      <c r="AH29" s="217" t="s">
        <v>57</v>
      </c>
      <c r="AI29" s="3">
        <v>0</v>
      </c>
      <c r="AJ29" s="3">
        <v>0</v>
      </c>
      <c r="AK29" s="3">
        <v>0</v>
      </c>
      <c r="AL29" s="3">
        <v>0</v>
      </c>
      <c r="AM29" s="3">
        <v>0</v>
      </c>
      <c r="AN29" s="3">
        <v>0</v>
      </c>
      <c r="AO29" s="3">
        <v>0</v>
      </c>
      <c r="AP29" s="3">
        <v>0</v>
      </c>
      <c r="AQ29" s="449">
        <v>0</v>
      </c>
      <c r="AR29" s="101">
        <v>0</v>
      </c>
      <c r="AS29" s="343">
        <f>DG29*$BL33</f>
        <v>96995.112055194753</v>
      </c>
      <c r="AT29" s="343">
        <f>DH29*$BM33</f>
        <v>365322.96148877061</v>
      </c>
      <c r="AU29" s="79">
        <f t="shared" si="49"/>
        <v>462318.07354396535</v>
      </c>
      <c r="AW29" s="721"/>
      <c r="AX29" s="217" t="s">
        <v>57</v>
      </c>
      <c r="AY29" s="3">
        <v>0</v>
      </c>
      <c r="AZ29" s="3">
        <v>0</v>
      </c>
      <c r="BA29" s="3">
        <v>0</v>
      </c>
      <c r="BB29" s="3">
        <v>0</v>
      </c>
      <c r="BC29" s="3">
        <v>0</v>
      </c>
      <c r="BD29" s="3">
        <v>0</v>
      </c>
      <c r="BE29" s="3">
        <v>0</v>
      </c>
      <c r="BF29" s="3">
        <v>0</v>
      </c>
      <c r="BG29" s="449">
        <v>0</v>
      </c>
      <c r="BH29" s="101">
        <v>0</v>
      </c>
      <c r="BI29" s="343">
        <f>DW29*$BL33</f>
        <v>0</v>
      </c>
      <c r="BJ29" s="343">
        <f>DX29*$BM33</f>
        <v>0</v>
      </c>
      <c r="BK29" s="79">
        <f t="shared" si="50"/>
        <v>0</v>
      </c>
      <c r="BO29" s="748"/>
      <c r="BP29" s="3" t="s">
        <v>57</v>
      </c>
      <c r="BQ29" s="566"/>
      <c r="BR29" s="542"/>
      <c r="BS29" s="542"/>
      <c r="BT29" s="542"/>
      <c r="BU29" s="542"/>
      <c r="BV29" s="542"/>
      <c r="BW29" s="542"/>
      <c r="BX29" s="542"/>
      <c r="BY29" s="542"/>
      <c r="BZ29" s="542"/>
      <c r="CA29" s="542">
        <v>0</v>
      </c>
      <c r="CB29" s="567">
        <v>0</v>
      </c>
      <c r="CC29" s="568"/>
      <c r="CE29" s="748"/>
      <c r="CF29" s="3" t="s">
        <v>57</v>
      </c>
      <c r="CG29" s="566"/>
      <c r="CH29" s="542"/>
      <c r="CI29" s="542"/>
      <c r="CJ29" s="542"/>
      <c r="CK29" s="542"/>
      <c r="CL29" s="542"/>
      <c r="CM29" s="542"/>
      <c r="CN29" s="542"/>
      <c r="CO29" s="542"/>
      <c r="CP29" s="542"/>
      <c r="CQ29" s="542">
        <v>1.6321238823453411E-2</v>
      </c>
      <c r="CR29" s="567">
        <v>1.6321238823453411E-2</v>
      </c>
      <c r="CS29" s="568"/>
      <c r="CU29" s="748"/>
      <c r="CV29" s="3" t="s">
        <v>57</v>
      </c>
      <c r="CW29" s="566"/>
      <c r="CX29" s="542"/>
      <c r="CY29" s="542"/>
      <c r="CZ29" s="542"/>
      <c r="DA29" s="542"/>
      <c r="DB29" s="542"/>
      <c r="DC29" s="542"/>
      <c r="DD29" s="542"/>
      <c r="DE29" s="542"/>
      <c r="DF29" s="542"/>
      <c r="DG29" s="542">
        <v>2.3536990014522023E-2</v>
      </c>
      <c r="DH29" s="567">
        <v>2.3536990014522023E-2</v>
      </c>
      <c r="DI29" s="568"/>
      <c r="DK29" s="748"/>
      <c r="DL29" s="3" t="s">
        <v>57</v>
      </c>
      <c r="DM29" s="566"/>
      <c r="DN29" s="542"/>
      <c r="DO29" s="542"/>
      <c r="DP29" s="542"/>
      <c r="DQ29" s="542"/>
      <c r="DR29" s="542"/>
      <c r="DS29" s="542"/>
      <c r="DT29" s="542"/>
      <c r="DU29" s="542"/>
      <c r="DV29" s="542"/>
      <c r="DW29" s="542">
        <v>0</v>
      </c>
      <c r="DX29" s="567">
        <v>0</v>
      </c>
      <c r="DY29" s="568"/>
    </row>
    <row r="30" spans="1:129" x14ac:dyDescent="0.3">
      <c r="A30" s="721"/>
      <c r="B30" s="217" t="s">
        <v>56</v>
      </c>
      <c r="C30" s="3">
        <v>0</v>
      </c>
      <c r="D30" s="3">
        <v>0</v>
      </c>
      <c r="E30" s="3">
        <v>0</v>
      </c>
      <c r="F30" s="3">
        <v>0</v>
      </c>
      <c r="G30" s="3">
        <v>0</v>
      </c>
      <c r="H30" s="3">
        <v>0</v>
      </c>
      <c r="I30" s="3">
        <v>0</v>
      </c>
      <c r="J30" s="3">
        <v>0</v>
      </c>
      <c r="K30" s="449">
        <v>0</v>
      </c>
      <c r="L30" s="101">
        <v>0</v>
      </c>
      <c r="M30" s="343">
        <f>CA30*$BL33</f>
        <v>0</v>
      </c>
      <c r="N30" s="343">
        <f>CB30*$BM33</f>
        <v>0</v>
      </c>
      <c r="O30" s="79">
        <f t="shared" si="47"/>
        <v>0</v>
      </c>
      <c r="Q30" s="721"/>
      <c r="R30" s="217" t="s">
        <v>56</v>
      </c>
      <c r="S30" s="3">
        <v>0</v>
      </c>
      <c r="T30" s="3">
        <v>0</v>
      </c>
      <c r="U30" s="3">
        <v>0</v>
      </c>
      <c r="V30" s="3">
        <v>0</v>
      </c>
      <c r="W30" s="3">
        <v>0</v>
      </c>
      <c r="X30" s="3">
        <v>0</v>
      </c>
      <c r="Y30" s="3">
        <v>0</v>
      </c>
      <c r="Z30" s="3">
        <v>0</v>
      </c>
      <c r="AA30" s="449">
        <v>0</v>
      </c>
      <c r="AB30" s="101">
        <v>0</v>
      </c>
      <c r="AC30" s="343">
        <f>CQ30*$BL33</f>
        <v>0</v>
      </c>
      <c r="AD30" s="343">
        <f>CR30*$BM33</f>
        <v>0</v>
      </c>
      <c r="AE30" s="79">
        <f t="shared" si="48"/>
        <v>0</v>
      </c>
      <c r="AG30" s="721"/>
      <c r="AH30" s="217" t="s">
        <v>56</v>
      </c>
      <c r="AI30" s="3">
        <v>0</v>
      </c>
      <c r="AJ30" s="3">
        <v>0</v>
      </c>
      <c r="AK30" s="3">
        <v>0</v>
      </c>
      <c r="AL30" s="3">
        <v>0</v>
      </c>
      <c r="AM30" s="3">
        <v>0</v>
      </c>
      <c r="AN30" s="3">
        <v>0</v>
      </c>
      <c r="AO30" s="3">
        <v>0</v>
      </c>
      <c r="AP30" s="3">
        <v>0</v>
      </c>
      <c r="AQ30" s="449">
        <v>0</v>
      </c>
      <c r="AR30" s="101">
        <v>0</v>
      </c>
      <c r="AS30" s="343">
        <f>DG30*$BL33</f>
        <v>169283.29195591004</v>
      </c>
      <c r="AT30" s="343">
        <f>DH30*$BM33</f>
        <v>637589.58815068577</v>
      </c>
      <c r="AU30" s="79">
        <f t="shared" si="49"/>
        <v>806872.88010659581</v>
      </c>
      <c r="AW30" s="721"/>
      <c r="AX30" s="217" t="s">
        <v>56</v>
      </c>
      <c r="AY30" s="3">
        <v>0</v>
      </c>
      <c r="AZ30" s="3">
        <v>0</v>
      </c>
      <c r="BA30" s="3">
        <v>0</v>
      </c>
      <c r="BB30" s="3">
        <v>0</v>
      </c>
      <c r="BC30" s="3">
        <v>0</v>
      </c>
      <c r="BD30" s="3">
        <v>0</v>
      </c>
      <c r="BE30" s="3">
        <v>0</v>
      </c>
      <c r="BF30" s="3">
        <v>0</v>
      </c>
      <c r="BG30" s="449">
        <v>0</v>
      </c>
      <c r="BH30" s="101">
        <v>0</v>
      </c>
      <c r="BI30" s="343">
        <f>DW30*$BL33</f>
        <v>0</v>
      </c>
      <c r="BJ30" s="343">
        <f>DX30*$BM33</f>
        <v>0</v>
      </c>
      <c r="BK30" s="79">
        <f t="shared" si="50"/>
        <v>0</v>
      </c>
      <c r="BO30" s="748"/>
      <c r="BP30" s="3" t="s">
        <v>56</v>
      </c>
      <c r="BQ30" s="566"/>
      <c r="BR30" s="542"/>
      <c r="BS30" s="542"/>
      <c r="BT30" s="542"/>
      <c r="BU30" s="542"/>
      <c r="BV30" s="542"/>
      <c r="BW30" s="542"/>
      <c r="BX30" s="542"/>
      <c r="BY30" s="542"/>
      <c r="BZ30" s="542"/>
      <c r="CA30" s="542">
        <v>0</v>
      </c>
      <c r="CB30" s="567">
        <v>0</v>
      </c>
      <c r="CC30" s="568"/>
      <c r="CE30" s="748"/>
      <c r="CF30" s="3" t="s">
        <v>56</v>
      </c>
      <c r="CG30" s="566"/>
      <c r="CH30" s="542"/>
      <c r="CI30" s="542"/>
      <c r="CJ30" s="542"/>
      <c r="CK30" s="542"/>
      <c r="CL30" s="542"/>
      <c r="CM30" s="542"/>
      <c r="CN30" s="542"/>
      <c r="CO30" s="542"/>
      <c r="CP30" s="542"/>
      <c r="CQ30" s="542">
        <v>0</v>
      </c>
      <c r="CR30" s="567">
        <v>0</v>
      </c>
      <c r="CS30" s="568"/>
      <c r="CU30" s="748"/>
      <c r="CV30" s="3" t="s">
        <v>56</v>
      </c>
      <c r="CW30" s="566"/>
      <c r="CX30" s="542"/>
      <c r="CY30" s="542"/>
      <c r="CZ30" s="542"/>
      <c r="DA30" s="542"/>
      <c r="DB30" s="542"/>
      <c r="DC30" s="542"/>
      <c r="DD30" s="542"/>
      <c r="DE30" s="542"/>
      <c r="DF30" s="542"/>
      <c r="DG30" s="542">
        <v>4.1078556104191623E-2</v>
      </c>
      <c r="DH30" s="567">
        <v>4.1078556104191623E-2</v>
      </c>
      <c r="DI30" s="568"/>
      <c r="DK30" s="748"/>
      <c r="DL30" s="3" t="s">
        <v>56</v>
      </c>
      <c r="DM30" s="566"/>
      <c r="DN30" s="542"/>
      <c r="DO30" s="542"/>
      <c r="DP30" s="542"/>
      <c r="DQ30" s="542"/>
      <c r="DR30" s="542"/>
      <c r="DS30" s="542"/>
      <c r="DT30" s="542"/>
      <c r="DU30" s="542"/>
      <c r="DV30" s="542"/>
      <c r="DW30" s="542">
        <v>0</v>
      </c>
      <c r="DX30" s="567">
        <v>0</v>
      </c>
      <c r="DY30" s="568"/>
    </row>
    <row r="31" spans="1:129" ht="16.5" customHeight="1" x14ac:dyDescent="0.3">
      <c r="A31" s="721"/>
      <c r="B31" s="217" t="s">
        <v>55</v>
      </c>
      <c r="C31" s="3">
        <v>0</v>
      </c>
      <c r="D31" s="3">
        <v>0</v>
      </c>
      <c r="E31" s="3">
        <v>0</v>
      </c>
      <c r="F31" s="3">
        <v>0</v>
      </c>
      <c r="G31" s="3">
        <v>0</v>
      </c>
      <c r="H31" s="3">
        <v>0</v>
      </c>
      <c r="I31" s="3">
        <v>0</v>
      </c>
      <c r="J31" s="3">
        <v>11556</v>
      </c>
      <c r="K31" s="449">
        <v>0</v>
      </c>
      <c r="L31" s="101">
        <v>5778</v>
      </c>
      <c r="M31" s="343">
        <f>CA31*$BL33</f>
        <v>3287.5565393472257</v>
      </c>
      <c r="N31" s="343">
        <f>CB31*$BM33</f>
        <v>12382.272318348023</v>
      </c>
      <c r="O31" s="79">
        <f t="shared" si="47"/>
        <v>33003.828857695247</v>
      </c>
      <c r="Q31" s="721"/>
      <c r="R31" s="217" t="s">
        <v>55</v>
      </c>
      <c r="S31" s="3">
        <v>0</v>
      </c>
      <c r="T31" s="3">
        <v>0</v>
      </c>
      <c r="U31" s="3">
        <v>0</v>
      </c>
      <c r="V31" s="3">
        <v>0</v>
      </c>
      <c r="W31" s="3">
        <v>0</v>
      </c>
      <c r="X31" s="3">
        <v>0</v>
      </c>
      <c r="Y31" s="3">
        <v>63828</v>
      </c>
      <c r="Z31" s="3">
        <v>0</v>
      </c>
      <c r="AA31" s="449">
        <v>0</v>
      </c>
      <c r="AB31" s="101">
        <v>0</v>
      </c>
      <c r="AC31" s="343">
        <f>CQ31*$BL33</f>
        <v>93542.535691866986</v>
      </c>
      <c r="AD31" s="343">
        <f>CR31*$BM33</f>
        <v>352319.15753317246</v>
      </c>
      <c r="AE31" s="79">
        <f t="shared" si="48"/>
        <v>509689.69322503946</v>
      </c>
      <c r="AG31" s="721"/>
      <c r="AH31" s="217" t="s">
        <v>55</v>
      </c>
      <c r="AI31" s="3">
        <v>0</v>
      </c>
      <c r="AJ31" s="3">
        <v>0</v>
      </c>
      <c r="AK31" s="3">
        <v>0</v>
      </c>
      <c r="AL31" s="3">
        <v>0</v>
      </c>
      <c r="AM31" s="3">
        <v>0</v>
      </c>
      <c r="AN31" s="3">
        <v>0</v>
      </c>
      <c r="AO31" s="3">
        <v>0</v>
      </c>
      <c r="AP31" s="3">
        <v>29995</v>
      </c>
      <c r="AQ31" s="449">
        <v>0</v>
      </c>
      <c r="AR31" s="101">
        <v>0</v>
      </c>
      <c r="AS31" s="343">
        <f>DG31*$BL33</f>
        <v>0</v>
      </c>
      <c r="AT31" s="343">
        <f>DH31*$BM33</f>
        <v>0</v>
      </c>
      <c r="AU31" s="79">
        <f t="shared" si="49"/>
        <v>29995</v>
      </c>
      <c r="AW31" s="721"/>
      <c r="AX31" s="217" t="s">
        <v>55</v>
      </c>
      <c r="AY31" s="3">
        <v>0</v>
      </c>
      <c r="AZ31" s="3">
        <v>0</v>
      </c>
      <c r="BA31" s="3">
        <v>0</v>
      </c>
      <c r="BB31" s="3">
        <v>0</v>
      </c>
      <c r="BC31" s="3">
        <v>0</v>
      </c>
      <c r="BD31" s="3">
        <v>0</v>
      </c>
      <c r="BE31" s="3">
        <v>0</v>
      </c>
      <c r="BF31" s="3">
        <v>0</v>
      </c>
      <c r="BG31" s="449">
        <v>0</v>
      </c>
      <c r="BH31" s="101">
        <v>0</v>
      </c>
      <c r="BI31" s="343">
        <f>DW31*$BL33</f>
        <v>0</v>
      </c>
      <c r="BJ31" s="343">
        <f>DX31*$BM33</f>
        <v>0</v>
      </c>
      <c r="BK31" s="79">
        <f t="shared" si="50"/>
        <v>0</v>
      </c>
      <c r="BO31" s="748"/>
      <c r="BP31" s="3" t="s">
        <v>55</v>
      </c>
      <c r="BQ31" s="566"/>
      <c r="BR31" s="542"/>
      <c r="BS31" s="542"/>
      <c r="BT31" s="542"/>
      <c r="BU31" s="542"/>
      <c r="BV31" s="542"/>
      <c r="BW31" s="542"/>
      <c r="BX31" s="542"/>
      <c r="BY31" s="542"/>
      <c r="BZ31" s="542"/>
      <c r="CA31" s="542">
        <v>7.9776376148480408E-4</v>
      </c>
      <c r="CB31" s="567">
        <v>7.9776376148480408E-4</v>
      </c>
      <c r="CC31" s="568"/>
      <c r="CE31" s="748"/>
      <c r="CF31" s="3" t="s">
        <v>55</v>
      </c>
      <c r="CG31" s="566"/>
      <c r="CH31" s="542"/>
      <c r="CI31" s="542"/>
      <c r="CJ31" s="542"/>
      <c r="CK31" s="542"/>
      <c r="CL31" s="542"/>
      <c r="CM31" s="542"/>
      <c r="CN31" s="542"/>
      <c r="CO31" s="542"/>
      <c r="CP31" s="542"/>
      <c r="CQ31" s="542">
        <v>2.2699182276934404E-2</v>
      </c>
      <c r="CR31" s="567">
        <v>2.2699182276934404E-2</v>
      </c>
      <c r="CS31" s="568"/>
      <c r="CU31" s="748"/>
      <c r="CV31" s="3" t="s">
        <v>55</v>
      </c>
      <c r="CW31" s="566"/>
      <c r="CX31" s="542"/>
      <c r="CY31" s="542"/>
      <c r="CZ31" s="542"/>
      <c r="DA31" s="542"/>
      <c r="DB31" s="542"/>
      <c r="DC31" s="542"/>
      <c r="DD31" s="542"/>
      <c r="DE31" s="542"/>
      <c r="DF31" s="542"/>
      <c r="DG31" s="542">
        <v>0</v>
      </c>
      <c r="DH31" s="567">
        <v>0</v>
      </c>
      <c r="DI31" s="568"/>
      <c r="DK31" s="748"/>
      <c r="DL31" s="3" t="s">
        <v>55</v>
      </c>
      <c r="DM31" s="566"/>
      <c r="DN31" s="542"/>
      <c r="DO31" s="542"/>
      <c r="DP31" s="542"/>
      <c r="DQ31" s="542"/>
      <c r="DR31" s="542"/>
      <c r="DS31" s="542"/>
      <c r="DT31" s="542"/>
      <c r="DU31" s="542"/>
      <c r="DV31" s="542"/>
      <c r="DW31" s="542">
        <v>0</v>
      </c>
      <c r="DX31" s="567">
        <v>0</v>
      </c>
      <c r="DY31" s="568"/>
    </row>
    <row r="32" spans="1:129" ht="15" thickBot="1" x14ac:dyDescent="0.35">
      <c r="A32" s="722"/>
      <c r="B32" s="217" t="s">
        <v>54</v>
      </c>
      <c r="C32" s="3">
        <v>0</v>
      </c>
      <c r="D32" s="3">
        <v>0</v>
      </c>
      <c r="E32" s="3">
        <v>0</v>
      </c>
      <c r="F32" s="3">
        <v>0</v>
      </c>
      <c r="G32" s="3">
        <v>0</v>
      </c>
      <c r="H32" s="3">
        <v>0</v>
      </c>
      <c r="I32" s="3">
        <v>0</v>
      </c>
      <c r="J32" s="3">
        <v>0</v>
      </c>
      <c r="K32" s="449">
        <v>0</v>
      </c>
      <c r="L32" s="101">
        <v>0</v>
      </c>
      <c r="M32" s="343">
        <f>CA32*$BL33</f>
        <v>1241.4474787486693</v>
      </c>
      <c r="N32" s="343">
        <f>CB32*$BM33</f>
        <v>4675.7950979133066</v>
      </c>
      <c r="O32" s="79">
        <f t="shared" si="47"/>
        <v>5917.2425766619763</v>
      </c>
      <c r="Q32" s="722"/>
      <c r="R32" s="217" t="s">
        <v>54</v>
      </c>
      <c r="S32" s="3">
        <v>0</v>
      </c>
      <c r="T32" s="3">
        <v>0</v>
      </c>
      <c r="U32" s="3">
        <v>0</v>
      </c>
      <c r="V32" s="3">
        <v>0</v>
      </c>
      <c r="W32" s="3">
        <v>0</v>
      </c>
      <c r="X32" s="3">
        <v>0</v>
      </c>
      <c r="Y32" s="3">
        <v>0</v>
      </c>
      <c r="Z32" s="3">
        <v>0</v>
      </c>
      <c r="AA32" s="449">
        <v>0</v>
      </c>
      <c r="AB32" s="101">
        <v>0</v>
      </c>
      <c r="AC32" s="343">
        <f>CQ32*$BL33</f>
        <v>20064.268073457759</v>
      </c>
      <c r="AD32" s="343">
        <f>CR32*$BM33</f>
        <v>75570.17747996519</v>
      </c>
      <c r="AE32" s="79">
        <f t="shared" si="48"/>
        <v>95634.445553422949</v>
      </c>
      <c r="AG32" s="722"/>
      <c r="AH32" s="217" t="s">
        <v>54</v>
      </c>
      <c r="AI32" s="3">
        <v>0</v>
      </c>
      <c r="AJ32" s="3">
        <v>0</v>
      </c>
      <c r="AK32" s="3">
        <v>0</v>
      </c>
      <c r="AL32" s="3">
        <v>0</v>
      </c>
      <c r="AM32" s="3">
        <v>0</v>
      </c>
      <c r="AN32" s="3">
        <v>0</v>
      </c>
      <c r="AO32" s="3">
        <v>0</v>
      </c>
      <c r="AP32" s="3">
        <v>0</v>
      </c>
      <c r="AQ32" s="449">
        <v>0</v>
      </c>
      <c r="AR32" s="101">
        <v>0</v>
      </c>
      <c r="AS32" s="343">
        <f>DG32*$BL33</f>
        <v>0</v>
      </c>
      <c r="AT32" s="343">
        <f>DH32*$BM33</f>
        <v>0</v>
      </c>
      <c r="AU32" s="79">
        <f t="shared" si="49"/>
        <v>0</v>
      </c>
      <c r="AW32" s="722"/>
      <c r="AX32" s="217" t="s">
        <v>54</v>
      </c>
      <c r="AY32" s="3">
        <v>0</v>
      </c>
      <c r="AZ32" s="3">
        <v>0</v>
      </c>
      <c r="BA32" s="3">
        <v>0</v>
      </c>
      <c r="BB32" s="3">
        <v>0</v>
      </c>
      <c r="BC32" s="3">
        <v>0</v>
      </c>
      <c r="BD32" s="3">
        <v>0</v>
      </c>
      <c r="BE32" s="3">
        <v>0</v>
      </c>
      <c r="BF32" s="3">
        <v>0</v>
      </c>
      <c r="BG32" s="449">
        <v>0</v>
      </c>
      <c r="BH32" s="101">
        <v>0</v>
      </c>
      <c r="BI32" s="343">
        <f>DW32*$BL33</f>
        <v>0</v>
      </c>
      <c r="BJ32" s="343">
        <f>DX32*$BM33</f>
        <v>0</v>
      </c>
      <c r="BK32" s="79">
        <f t="shared" si="50"/>
        <v>0</v>
      </c>
      <c r="BO32" s="749"/>
      <c r="BP32" s="3" t="s">
        <v>54</v>
      </c>
      <c r="BQ32" s="569"/>
      <c r="BR32" s="546"/>
      <c r="BS32" s="546"/>
      <c r="BT32" s="546"/>
      <c r="BU32" s="546"/>
      <c r="BV32" s="546"/>
      <c r="BW32" s="546"/>
      <c r="BX32" s="546"/>
      <c r="BY32" s="546"/>
      <c r="BZ32" s="546"/>
      <c r="CA32" s="546">
        <v>3.0125164342542811E-4</v>
      </c>
      <c r="CB32" s="570">
        <v>3.0125164342542811E-4</v>
      </c>
      <c r="CC32" s="568"/>
      <c r="CE32" s="749"/>
      <c r="CF32" s="3" t="s">
        <v>54</v>
      </c>
      <c r="CG32" s="569"/>
      <c r="CH32" s="546"/>
      <c r="CI32" s="546"/>
      <c r="CJ32" s="546"/>
      <c r="CK32" s="546"/>
      <c r="CL32" s="546"/>
      <c r="CM32" s="546"/>
      <c r="CN32" s="546"/>
      <c r="CO32" s="546"/>
      <c r="CP32" s="546"/>
      <c r="CQ32" s="546">
        <v>4.8688275861255214E-3</v>
      </c>
      <c r="CR32" s="570">
        <v>4.8688275861255214E-3</v>
      </c>
      <c r="CS32" s="568"/>
      <c r="CU32" s="749"/>
      <c r="CV32" s="3" t="s">
        <v>54</v>
      </c>
      <c r="CW32" s="569"/>
      <c r="CX32" s="546"/>
      <c r="CY32" s="546"/>
      <c r="CZ32" s="546"/>
      <c r="DA32" s="546"/>
      <c r="DB32" s="546"/>
      <c r="DC32" s="546"/>
      <c r="DD32" s="546"/>
      <c r="DE32" s="546"/>
      <c r="DF32" s="546"/>
      <c r="DG32" s="546">
        <v>0</v>
      </c>
      <c r="DH32" s="570">
        <v>0</v>
      </c>
      <c r="DI32" s="568"/>
      <c r="DK32" s="749"/>
      <c r="DL32" s="3" t="s">
        <v>54</v>
      </c>
      <c r="DM32" s="569"/>
      <c r="DN32" s="546"/>
      <c r="DO32" s="546"/>
      <c r="DP32" s="546"/>
      <c r="DQ32" s="546"/>
      <c r="DR32" s="546"/>
      <c r="DS32" s="546"/>
      <c r="DT32" s="546"/>
      <c r="DU32" s="546"/>
      <c r="DV32" s="546"/>
      <c r="DW32" s="546">
        <v>0</v>
      </c>
      <c r="DX32" s="570">
        <v>0</v>
      </c>
      <c r="DY32" s="568"/>
    </row>
    <row r="33" spans="1:129" ht="21.6" thickBot="1" x14ac:dyDescent="0.35">
      <c r="B33" s="218" t="s">
        <v>43</v>
      </c>
      <c r="C33" s="210">
        <f>SUM(C20:C32)</f>
        <v>0</v>
      </c>
      <c r="D33" s="210">
        <f t="shared" ref="D33" si="51">SUM(D20:D32)</f>
        <v>15552</v>
      </c>
      <c r="E33" s="210">
        <f t="shared" ref="E33" si="52">SUM(E20:E32)</f>
        <v>17211</v>
      </c>
      <c r="F33" s="210">
        <f t="shared" ref="F33" si="53">SUM(F20:F32)</f>
        <v>24709</v>
      </c>
      <c r="G33" s="210">
        <f t="shared" ref="G33" si="54">SUM(G20:G32)</f>
        <v>38064</v>
      </c>
      <c r="H33" s="210">
        <f t="shared" ref="H33" si="55">SUM(H20:H32)</f>
        <v>0</v>
      </c>
      <c r="I33" s="210">
        <f t="shared" ref="I33" si="56">SUM(I20:I32)</f>
        <v>38905</v>
      </c>
      <c r="J33" s="210">
        <f t="shared" ref="J33" si="57">SUM(J20:J32)</f>
        <v>56176</v>
      </c>
      <c r="K33" s="450">
        <f t="shared" ref="K33" si="58">SUM(K20:K32)</f>
        <v>156828</v>
      </c>
      <c r="L33" s="613">
        <f t="shared" ref="L33" si="59">SUM(L20:L32)</f>
        <v>123275</v>
      </c>
      <c r="M33" s="468">
        <f t="shared" ref="M33" si="60">SUM(M20:M32)</f>
        <v>159052.36677302781</v>
      </c>
      <c r="N33" s="468">
        <f t="shared" ref="N33" si="61">SUM(N20:N32)</f>
        <v>599055.77126665844</v>
      </c>
      <c r="O33" s="82">
        <f t="shared" si="47"/>
        <v>1228828.1380396863</v>
      </c>
      <c r="Q33" s="83"/>
      <c r="R33" s="218" t="s">
        <v>43</v>
      </c>
      <c r="S33" s="210">
        <f>SUM(S20:S32)</f>
        <v>0</v>
      </c>
      <c r="T33" s="210">
        <f t="shared" ref="T33" si="62">SUM(T20:T32)</f>
        <v>194429</v>
      </c>
      <c r="U33" s="210">
        <f t="shared" ref="U33" si="63">SUM(U20:U32)</f>
        <v>786851</v>
      </c>
      <c r="V33" s="210">
        <f t="shared" ref="V33" si="64">SUM(V20:V32)</f>
        <v>1761490</v>
      </c>
      <c r="W33" s="210">
        <f t="shared" ref="W33" si="65">SUM(W20:W32)</f>
        <v>664775</v>
      </c>
      <c r="X33" s="210">
        <f t="shared" ref="X33" si="66">SUM(X20:X32)</f>
        <v>490384</v>
      </c>
      <c r="Y33" s="210">
        <f t="shared" ref="Y33" si="67">SUM(Y20:Y32)</f>
        <v>7062107</v>
      </c>
      <c r="Z33" s="210">
        <f t="shared" ref="Z33" si="68">SUM(Z20:Z32)</f>
        <v>831896</v>
      </c>
      <c r="AA33" s="450">
        <f t="shared" ref="AA33" si="69">SUM(AA20:AA32)</f>
        <v>392294</v>
      </c>
      <c r="AB33" s="613">
        <f t="shared" ref="AB33" si="70">SUM(AB20:AB32)</f>
        <v>1035736</v>
      </c>
      <c r="AC33" s="468">
        <f t="shared" ref="AC33" si="71">SUM(AC20:AC32)</f>
        <v>2295145.3242349876</v>
      </c>
      <c r="AD33" s="468">
        <f t="shared" ref="AD33" si="72">SUM(AD20:AD32)</f>
        <v>8644448.8709853925</v>
      </c>
      <c r="AE33" s="82">
        <f t="shared" si="48"/>
        <v>24159556.195220381</v>
      </c>
      <c r="AG33" s="83"/>
      <c r="AH33" s="218" t="s">
        <v>43</v>
      </c>
      <c r="AI33" s="210">
        <f>SUM(AI20:AI32)</f>
        <v>0</v>
      </c>
      <c r="AJ33" s="210">
        <f t="shared" ref="AJ33" si="73">SUM(AJ20:AJ32)</f>
        <v>10854</v>
      </c>
      <c r="AK33" s="210">
        <f t="shared" ref="AK33" si="74">SUM(AK20:AK32)</f>
        <v>843615</v>
      </c>
      <c r="AL33" s="210">
        <f t="shared" ref="AL33" si="75">SUM(AL20:AL32)</f>
        <v>104189</v>
      </c>
      <c r="AM33" s="210">
        <f t="shared" ref="AM33" si="76">SUM(AM20:AM32)</f>
        <v>249653</v>
      </c>
      <c r="AN33" s="210">
        <f t="shared" ref="AN33" si="77">SUM(AN20:AN32)</f>
        <v>149134</v>
      </c>
      <c r="AO33" s="210">
        <f t="shared" ref="AO33" si="78">SUM(AO20:AO32)</f>
        <v>473268</v>
      </c>
      <c r="AP33" s="210">
        <f t="shared" ref="AP33" si="79">SUM(AP20:AP32)</f>
        <v>110423</v>
      </c>
      <c r="AQ33" s="450">
        <f t="shared" ref="AQ33" si="80">SUM(AQ20:AQ32)</f>
        <v>0</v>
      </c>
      <c r="AR33" s="613">
        <f t="shared" ref="AR33" si="81">SUM(AR20:AR32)</f>
        <v>393800</v>
      </c>
      <c r="AS33" s="468">
        <f t="shared" ref="AS33" si="82">SUM(AS20:AS32)</f>
        <v>1317294.6013817606</v>
      </c>
      <c r="AT33" s="468">
        <f t="shared" ref="AT33" si="83">SUM(AT20:AT32)</f>
        <v>4961466.1474498576</v>
      </c>
      <c r="AU33" s="82">
        <f t="shared" si="49"/>
        <v>8613696.7488316186</v>
      </c>
      <c r="AW33" s="83"/>
      <c r="AX33" s="218" t="s">
        <v>43</v>
      </c>
      <c r="AY33" s="210">
        <f>SUM(AY20:AY32)</f>
        <v>0</v>
      </c>
      <c r="AZ33" s="210">
        <f t="shared" ref="AZ33" si="84">SUM(AZ20:AZ32)</f>
        <v>22027</v>
      </c>
      <c r="BA33" s="210">
        <f t="shared" ref="BA33" si="85">SUM(BA20:BA32)</f>
        <v>278172</v>
      </c>
      <c r="BB33" s="210">
        <f t="shared" ref="BB33" si="86">SUM(BB20:BB32)</f>
        <v>22027</v>
      </c>
      <c r="BC33" s="210">
        <f t="shared" ref="BC33" si="87">SUM(BC20:BC32)</f>
        <v>0</v>
      </c>
      <c r="BD33" s="210">
        <f t="shared" ref="BD33" si="88">SUM(BD20:BD32)</f>
        <v>102963</v>
      </c>
      <c r="BE33" s="210">
        <f t="shared" ref="BE33" si="89">SUM(BE20:BE32)</f>
        <v>0</v>
      </c>
      <c r="BF33" s="210">
        <f t="shared" ref="BF33" si="90">SUM(BF20:BF32)</f>
        <v>0</v>
      </c>
      <c r="BG33" s="450">
        <f t="shared" ref="BG33" si="91">SUM(BG20:BG32)</f>
        <v>0</v>
      </c>
      <c r="BH33" s="613">
        <f t="shared" ref="BH33" si="92">SUM(BH20:BH32)</f>
        <v>868834</v>
      </c>
      <c r="BI33" s="468">
        <f t="shared" ref="BI33" si="93">SUM(BI20:BI32)</f>
        <v>349472.70761022484</v>
      </c>
      <c r="BJ33" s="468">
        <f t="shared" ref="BJ33" si="94">SUM(BJ20:BJ32)</f>
        <v>1316256.0648521769</v>
      </c>
      <c r="BK33" s="82">
        <f t="shared" si="50"/>
        <v>2959751.7724624015</v>
      </c>
      <c r="BL33" s="2">
        <f>'FORECAST OVERVIEW'!M19</f>
        <v>4120965</v>
      </c>
      <c r="BM33" s="2">
        <f>'FORECAST OVERVIEW'!N19</f>
        <v>15521226.854554087</v>
      </c>
      <c r="BO33" s="84"/>
      <c r="BP33" s="72" t="s">
        <v>43</v>
      </c>
      <c r="BQ33" s="572">
        <v>0</v>
      </c>
      <c r="BR33" s="550">
        <v>0</v>
      </c>
      <c r="BS33" s="550">
        <v>0</v>
      </c>
      <c r="BT33" s="550">
        <v>0</v>
      </c>
      <c r="BU33" s="550">
        <v>0</v>
      </c>
      <c r="BV33" s="550">
        <v>0</v>
      </c>
      <c r="BW33" s="550">
        <v>0</v>
      </c>
      <c r="BX33" s="550">
        <v>0</v>
      </c>
      <c r="BY33" s="550">
        <v>0</v>
      </c>
      <c r="BZ33" s="550">
        <v>0</v>
      </c>
      <c r="CA33" s="550">
        <v>3.8595903331629315E-2</v>
      </c>
      <c r="CB33" s="550">
        <v>3.8595903331629315E-2</v>
      </c>
      <c r="CC33" s="575"/>
      <c r="CE33" s="83"/>
      <c r="CF33" s="72" t="s">
        <v>43</v>
      </c>
      <c r="CG33" s="572">
        <v>0</v>
      </c>
      <c r="CH33" s="550">
        <v>0</v>
      </c>
      <c r="CI33" s="550">
        <v>0</v>
      </c>
      <c r="CJ33" s="550">
        <v>0</v>
      </c>
      <c r="CK33" s="550">
        <v>0</v>
      </c>
      <c r="CL33" s="550">
        <v>0</v>
      </c>
      <c r="CM33" s="550">
        <v>0</v>
      </c>
      <c r="CN33" s="550">
        <v>0</v>
      </c>
      <c r="CO33" s="550">
        <v>0</v>
      </c>
      <c r="CP33" s="550">
        <v>0</v>
      </c>
      <c r="CQ33" s="550">
        <v>0.55694365864184414</v>
      </c>
      <c r="CR33" s="550">
        <v>0.55694365864184414</v>
      </c>
      <c r="CS33" s="575"/>
      <c r="CU33" s="83"/>
      <c r="CV33" s="72" t="s">
        <v>43</v>
      </c>
      <c r="CW33" s="572">
        <v>0</v>
      </c>
      <c r="CX33" s="550">
        <v>0</v>
      </c>
      <c r="CY33" s="550">
        <v>0</v>
      </c>
      <c r="CZ33" s="550">
        <v>0</v>
      </c>
      <c r="DA33" s="550">
        <v>0</v>
      </c>
      <c r="DB33" s="550">
        <v>0</v>
      </c>
      <c r="DC33" s="550">
        <v>0</v>
      </c>
      <c r="DD33" s="550">
        <v>0</v>
      </c>
      <c r="DE33" s="550">
        <v>0</v>
      </c>
      <c r="DF33" s="550">
        <v>0</v>
      </c>
      <c r="DG33" s="550">
        <v>0.3196568282870057</v>
      </c>
      <c r="DH33" s="550">
        <v>0.3196568282870057</v>
      </c>
      <c r="DI33" s="575"/>
      <c r="DK33" s="83"/>
      <c r="DL33" s="72" t="s">
        <v>43</v>
      </c>
      <c r="DM33" s="572">
        <v>0</v>
      </c>
      <c r="DN33" s="550">
        <v>0</v>
      </c>
      <c r="DO33" s="550">
        <v>0</v>
      </c>
      <c r="DP33" s="550">
        <v>0</v>
      </c>
      <c r="DQ33" s="550">
        <v>0</v>
      </c>
      <c r="DR33" s="550">
        <v>0</v>
      </c>
      <c r="DS33" s="550">
        <v>0</v>
      </c>
      <c r="DT33" s="550">
        <v>0</v>
      </c>
      <c r="DU33" s="550">
        <v>0</v>
      </c>
      <c r="DV33" s="550">
        <v>0</v>
      </c>
      <c r="DW33" s="550">
        <v>8.4803609739520946E-2</v>
      </c>
      <c r="DX33" s="550">
        <v>8.4803609739520946E-2</v>
      </c>
      <c r="DY33" s="575"/>
    </row>
    <row r="34" spans="1:129" ht="21.6" thickBot="1" x14ac:dyDescent="0.45">
      <c r="A34" s="85"/>
      <c r="M34" s="469"/>
      <c r="N34" s="469"/>
      <c r="Q34" s="85"/>
      <c r="AC34" s="469"/>
      <c r="AD34" s="469"/>
      <c r="AG34" s="85"/>
      <c r="AS34" s="469"/>
      <c r="AT34" s="469"/>
      <c r="AW34" s="85"/>
      <c r="BI34" s="469"/>
      <c r="BJ34" s="469"/>
      <c r="BO34" s="84"/>
      <c r="CE34" s="85"/>
      <c r="CU34" s="85"/>
      <c r="DK34" s="85"/>
    </row>
    <row r="35" spans="1:129" ht="21.6" thickBot="1" x14ac:dyDescent="0.45">
      <c r="A35" s="85"/>
      <c r="B35" s="205" t="s">
        <v>36</v>
      </c>
      <c r="C35" s="206">
        <f t="shared" ref="C35:N35" si="95">C$3</f>
        <v>44197</v>
      </c>
      <c r="D35" s="206">
        <f t="shared" si="95"/>
        <v>44228</v>
      </c>
      <c r="E35" s="206">
        <f t="shared" si="95"/>
        <v>44256</v>
      </c>
      <c r="F35" s="206">
        <f t="shared" si="95"/>
        <v>44287</v>
      </c>
      <c r="G35" s="206">
        <f t="shared" si="95"/>
        <v>44317</v>
      </c>
      <c r="H35" s="206">
        <f t="shared" si="95"/>
        <v>44348</v>
      </c>
      <c r="I35" s="206">
        <f t="shared" si="95"/>
        <v>44378</v>
      </c>
      <c r="J35" s="206">
        <f t="shared" si="95"/>
        <v>44409</v>
      </c>
      <c r="K35" s="447">
        <f t="shared" si="95"/>
        <v>44440</v>
      </c>
      <c r="L35" s="605">
        <f t="shared" si="95"/>
        <v>44470</v>
      </c>
      <c r="M35" s="464">
        <f t="shared" si="95"/>
        <v>44501</v>
      </c>
      <c r="N35" s="464" t="str">
        <f t="shared" si="95"/>
        <v>Dec-21 +</v>
      </c>
      <c r="O35" s="207" t="s">
        <v>34</v>
      </c>
      <c r="Q35" s="85"/>
      <c r="R35" s="205" t="s">
        <v>36</v>
      </c>
      <c r="S35" s="206">
        <f t="shared" ref="S35:AD35" si="96">S$3</f>
        <v>44197</v>
      </c>
      <c r="T35" s="206">
        <f t="shared" si="96"/>
        <v>44228</v>
      </c>
      <c r="U35" s="206">
        <f t="shared" si="96"/>
        <v>44256</v>
      </c>
      <c r="V35" s="206">
        <f t="shared" si="96"/>
        <v>44287</v>
      </c>
      <c r="W35" s="206">
        <f t="shared" si="96"/>
        <v>44317</v>
      </c>
      <c r="X35" s="206">
        <f t="shared" si="96"/>
        <v>44348</v>
      </c>
      <c r="Y35" s="206">
        <f t="shared" si="96"/>
        <v>44378</v>
      </c>
      <c r="Z35" s="206">
        <f t="shared" si="96"/>
        <v>44409</v>
      </c>
      <c r="AA35" s="447">
        <f t="shared" si="96"/>
        <v>44440</v>
      </c>
      <c r="AB35" s="605">
        <f t="shared" si="96"/>
        <v>44470</v>
      </c>
      <c r="AC35" s="464">
        <f t="shared" si="96"/>
        <v>44501</v>
      </c>
      <c r="AD35" s="464" t="str">
        <f t="shared" si="96"/>
        <v>Dec-21 +</v>
      </c>
      <c r="AE35" s="207" t="s">
        <v>34</v>
      </c>
      <c r="AG35" s="85"/>
      <c r="AH35" s="205" t="s">
        <v>36</v>
      </c>
      <c r="AI35" s="206">
        <f t="shared" ref="AI35:AT35" si="97">AI$3</f>
        <v>44197</v>
      </c>
      <c r="AJ35" s="206">
        <f t="shared" si="97"/>
        <v>44228</v>
      </c>
      <c r="AK35" s="206">
        <f t="shared" si="97"/>
        <v>44256</v>
      </c>
      <c r="AL35" s="206">
        <f t="shared" si="97"/>
        <v>44287</v>
      </c>
      <c r="AM35" s="206">
        <f t="shared" si="97"/>
        <v>44317</v>
      </c>
      <c r="AN35" s="206">
        <f t="shared" si="97"/>
        <v>44348</v>
      </c>
      <c r="AO35" s="206">
        <f t="shared" si="97"/>
        <v>44378</v>
      </c>
      <c r="AP35" s="206">
        <f t="shared" si="97"/>
        <v>44409</v>
      </c>
      <c r="AQ35" s="447">
        <f t="shared" si="97"/>
        <v>44440</v>
      </c>
      <c r="AR35" s="605">
        <f t="shared" si="97"/>
        <v>44470</v>
      </c>
      <c r="AS35" s="464">
        <f t="shared" si="97"/>
        <v>44501</v>
      </c>
      <c r="AT35" s="464" t="str">
        <f t="shared" si="97"/>
        <v>Dec-21 +</v>
      </c>
      <c r="AU35" s="207" t="s">
        <v>34</v>
      </c>
      <c r="AW35" s="85"/>
      <c r="AX35" s="205" t="s">
        <v>36</v>
      </c>
      <c r="AY35" s="206">
        <f t="shared" ref="AY35:BJ35" si="98">AY$3</f>
        <v>44197</v>
      </c>
      <c r="AZ35" s="206">
        <f t="shared" si="98"/>
        <v>44228</v>
      </c>
      <c r="BA35" s="206">
        <f t="shared" si="98"/>
        <v>44256</v>
      </c>
      <c r="BB35" s="206">
        <f t="shared" si="98"/>
        <v>44287</v>
      </c>
      <c r="BC35" s="206">
        <f t="shared" si="98"/>
        <v>44317</v>
      </c>
      <c r="BD35" s="206">
        <f t="shared" si="98"/>
        <v>44348</v>
      </c>
      <c r="BE35" s="206">
        <f t="shared" si="98"/>
        <v>44378</v>
      </c>
      <c r="BF35" s="206">
        <f t="shared" si="98"/>
        <v>44409</v>
      </c>
      <c r="BG35" s="447">
        <f t="shared" si="98"/>
        <v>44440</v>
      </c>
      <c r="BH35" s="605">
        <f t="shared" si="98"/>
        <v>44470</v>
      </c>
      <c r="BI35" s="464">
        <f t="shared" si="98"/>
        <v>44501</v>
      </c>
      <c r="BJ35" s="464" t="str">
        <f t="shared" si="98"/>
        <v>Dec-21 +</v>
      </c>
      <c r="BK35" s="207" t="s">
        <v>34</v>
      </c>
      <c r="BO35" s="84"/>
      <c r="BP35" s="340" t="s">
        <v>36</v>
      </c>
      <c r="BQ35" s="341" t="s">
        <v>210</v>
      </c>
      <c r="BR35" s="341" t="s">
        <v>211</v>
      </c>
      <c r="BS35" s="341" t="s">
        <v>212</v>
      </c>
      <c r="BT35" s="341" t="s">
        <v>213</v>
      </c>
      <c r="BU35" s="341" t="s">
        <v>44</v>
      </c>
      <c r="BV35" s="341" t="s">
        <v>214</v>
      </c>
      <c r="BW35" s="341" t="s">
        <v>215</v>
      </c>
      <c r="BX35" s="341" t="s">
        <v>216</v>
      </c>
      <c r="BY35" s="341" t="s">
        <v>217</v>
      </c>
      <c r="BZ35" s="341" t="s">
        <v>218</v>
      </c>
      <c r="CA35" s="341" t="s">
        <v>34</v>
      </c>
      <c r="CB35" s="341" t="s">
        <v>34</v>
      </c>
      <c r="CC35" s="342" t="s">
        <v>34</v>
      </c>
      <c r="CE35" s="85"/>
      <c r="CF35" s="340" t="s">
        <v>36</v>
      </c>
      <c r="CG35" s="341" t="s">
        <v>210</v>
      </c>
      <c r="CH35" s="341" t="s">
        <v>211</v>
      </c>
      <c r="CI35" s="341" t="s">
        <v>212</v>
      </c>
      <c r="CJ35" s="341" t="s">
        <v>213</v>
      </c>
      <c r="CK35" s="341" t="s">
        <v>44</v>
      </c>
      <c r="CL35" s="341" t="s">
        <v>214</v>
      </c>
      <c r="CM35" s="341" t="s">
        <v>215</v>
      </c>
      <c r="CN35" s="341" t="s">
        <v>216</v>
      </c>
      <c r="CO35" s="341" t="s">
        <v>217</v>
      </c>
      <c r="CP35" s="341" t="s">
        <v>218</v>
      </c>
      <c r="CQ35" s="341" t="s">
        <v>34</v>
      </c>
      <c r="CR35" s="341" t="s">
        <v>34</v>
      </c>
      <c r="CS35" s="342" t="s">
        <v>34</v>
      </c>
      <c r="CU35" s="85"/>
      <c r="CV35" s="340" t="s">
        <v>36</v>
      </c>
      <c r="CW35" s="341" t="s">
        <v>210</v>
      </c>
      <c r="CX35" s="341" t="s">
        <v>211</v>
      </c>
      <c r="CY35" s="341" t="s">
        <v>212</v>
      </c>
      <c r="CZ35" s="341" t="s">
        <v>213</v>
      </c>
      <c r="DA35" s="341" t="s">
        <v>44</v>
      </c>
      <c r="DB35" s="341" t="s">
        <v>214</v>
      </c>
      <c r="DC35" s="341" t="s">
        <v>215</v>
      </c>
      <c r="DD35" s="341" t="s">
        <v>216</v>
      </c>
      <c r="DE35" s="341" t="s">
        <v>217</v>
      </c>
      <c r="DF35" s="341" t="s">
        <v>218</v>
      </c>
      <c r="DG35" s="341" t="s">
        <v>34</v>
      </c>
      <c r="DH35" s="341" t="s">
        <v>34</v>
      </c>
      <c r="DI35" s="342" t="s">
        <v>34</v>
      </c>
      <c r="DK35" s="85"/>
      <c r="DL35" s="340" t="s">
        <v>36</v>
      </c>
      <c r="DM35" s="341" t="s">
        <v>210</v>
      </c>
      <c r="DN35" s="341" t="s">
        <v>211</v>
      </c>
      <c r="DO35" s="341" t="s">
        <v>212</v>
      </c>
      <c r="DP35" s="341" t="s">
        <v>213</v>
      </c>
      <c r="DQ35" s="341" t="s">
        <v>44</v>
      </c>
      <c r="DR35" s="341" t="s">
        <v>214</v>
      </c>
      <c r="DS35" s="341" t="s">
        <v>215</v>
      </c>
      <c r="DT35" s="341" t="s">
        <v>216</v>
      </c>
      <c r="DU35" s="341" t="s">
        <v>217</v>
      </c>
      <c r="DV35" s="341" t="s">
        <v>218</v>
      </c>
      <c r="DW35" s="341" t="s">
        <v>34</v>
      </c>
      <c r="DX35" s="341" t="s">
        <v>34</v>
      </c>
      <c r="DY35" s="342" t="s">
        <v>34</v>
      </c>
    </row>
    <row r="36" spans="1:129" ht="15" customHeight="1" x14ac:dyDescent="0.3">
      <c r="A36" s="720" t="s">
        <v>72</v>
      </c>
      <c r="B36" s="217" t="s">
        <v>66</v>
      </c>
      <c r="C36" s="3">
        <v>0</v>
      </c>
      <c r="D36" s="3">
        <v>0</v>
      </c>
      <c r="E36" s="3">
        <v>0</v>
      </c>
      <c r="F36" s="3">
        <v>415991</v>
      </c>
      <c r="G36" s="3">
        <v>-415991</v>
      </c>
      <c r="H36" s="3">
        <v>0</v>
      </c>
      <c r="I36" s="3">
        <v>0</v>
      </c>
      <c r="J36" s="3">
        <v>0</v>
      </c>
      <c r="K36" s="449">
        <v>0</v>
      </c>
      <c r="L36" s="101">
        <v>0</v>
      </c>
      <c r="M36" s="343">
        <f>CA36*$BL49</f>
        <v>0</v>
      </c>
      <c r="N36" s="343">
        <f>CB36*$BM49</f>
        <v>0</v>
      </c>
      <c r="O36" s="79">
        <f t="shared" ref="O36:O49" si="99">SUM(C36:N36)</f>
        <v>0</v>
      </c>
      <c r="Q36" s="720" t="s">
        <v>72</v>
      </c>
      <c r="R36" s="217" t="s">
        <v>66</v>
      </c>
      <c r="S36" s="3">
        <v>0</v>
      </c>
      <c r="T36" s="3">
        <v>0</v>
      </c>
      <c r="U36" s="3">
        <v>0</v>
      </c>
      <c r="V36" s="3">
        <v>0</v>
      </c>
      <c r="W36" s="3">
        <v>415991</v>
      </c>
      <c r="X36" s="3">
        <v>0</v>
      </c>
      <c r="Y36" s="3">
        <v>0</v>
      </c>
      <c r="Z36" s="3">
        <v>0</v>
      </c>
      <c r="AA36" s="449">
        <v>0</v>
      </c>
      <c r="AB36" s="101">
        <v>0</v>
      </c>
      <c r="AC36" s="343">
        <f>CQ36*$BL49</f>
        <v>21342.416330380252</v>
      </c>
      <c r="AD36" s="343">
        <f>CR36*$BM49</f>
        <v>53543.377775287503</v>
      </c>
      <c r="AE36" s="79">
        <f t="shared" ref="AE36:AE49" si="100">SUM(S36:AD36)</f>
        <v>490876.79410566774</v>
      </c>
      <c r="AG36" s="720" t="s">
        <v>72</v>
      </c>
      <c r="AH36" s="217" t="s">
        <v>66</v>
      </c>
      <c r="AI36" s="3">
        <v>0</v>
      </c>
      <c r="AJ36" s="3">
        <v>0</v>
      </c>
      <c r="AK36" s="3">
        <v>0</v>
      </c>
      <c r="AL36" s="3">
        <v>0</v>
      </c>
      <c r="AM36" s="3">
        <v>0</v>
      </c>
      <c r="AN36" s="3">
        <v>0</v>
      </c>
      <c r="AO36" s="3">
        <v>0</v>
      </c>
      <c r="AP36" s="3">
        <v>0</v>
      </c>
      <c r="AQ36" s="449">
        <v>0</v>
      </c>
      <c r="AR36" s="101">
        <v>0</v>
      </c>
      <c r="AS36" s="343">
        <f>DG36*$BL49</f>
        <v>0</v>
      </c>
      <c r="AT36" s="343">
        <f>DH36*$BM49</f>
        <v>0</v>
      </c>
      <c r="AU36" s="79">
        <f t="shared" ref="AU36:AU49" si="101">SUM(AI36:AT36)</f>
        <v>0</v>
      </c>
      <c r="AW36" s="720" t="s">
        <v>72</v>
      </c>
      <c r="AX36" s="217" t="s">
        <v>66</v>
      </c>
      <c r="AY36" s="3">
        <v>0</v>
      </c>
      <c r="AZ36" s="3">
        <v>0</v>
      </c>
      <c r="BA36" s="3">
        <v>0</v>
      </c>
      <c r="BB36" s="3">
        <v>0</v>
      </c>
      <c r="BC36" s="3">
        <v>0</v>
      </c>
      <c r="BD36" s="3">
        <v>0</v>
      </c>
      <c r="BE36" s="3">
        <v>0</v>
      </c>
      <c r="BF36" s="3">
        <v>0</v>
      </c>
      <c r="BG36" s="449">
        <v>0</v>
      </c>
      <c r="BH36" s="101">
        <f t="shared" ref="BH36:BH48" si="102">BG36</f>
        <v>0</v>
      </c>
      <c r="BI36" s="343">
        <f>DW36*$BL49</f>
        <v>0</v>
      </c>
      <c r="BJ36" s="343">
        <f>DX36*$BM49</f>
        <v>0</v>
      </c>
      <c r="BK36" s="79">
        <f t="shared" ref="BK36:BK49" si="103">SUM(AY36:BJ36)</f>
        <v>0</v>
      </c>
      <c r="BL36" s="581"/>
      <c r="BO36" s="747" t="s">
        <v>72</v>
      </c>
      <c r="BP36" s="80" t="s">
        <v>66</v>
      </c>
      <c r="BQ36" s="562"/>
      <c r="BR36" s="540"/>
      <c r="BS36" s="540"/>
      <c r="BT36" s="540"/>
      <c r="BU36" s="540"/>
      <c r="BV36" s="540"/>
      <c r="BW36" s="540"/>
      <c r="BX36" s="540"/>
      <c r="BY36" s="540"/>
      <c r="BZ36" s="540"/>
      <c r="CA36" s="540">
        <v>0</v>
      </c>
      <c r="CB36" s="563">
        <v>0</v>
      </c>
      <c r="CC36" s="564"/>
      <c r="CE36" s="747" t="s">
        <v>72</v>
      </c>
      <c r="CF36" s="80" t="s">
        <v>66</v>
      </c>
      <c r="CG36" s="562"/>
      <c r="CH36" s="540"/>
      <c r="CI36" s="540"/>
      <c r="CJ36" s="540"/>
      <c r="CK36" s="540"/>
      <c r="CL36" s="540"/>
      <c r="CM36" s="540"/>
      <c r="CN36" s="540"/>
      <c r="CO36" s="540"/>
      <c r="CP36" s="540"/>
      <c r="CQ36" s="540">
        <v>2.3790345323781545E-3</v>
      </c>
      <c r="CR36" s="563">
        <v>2.3790345323781545E-3</v>
      </c>
      <c r="CS36" s="564"/>
      <c r="CU36" s="747" t="s">
        <v>72</v>
      </c>
      <c r="CV36" s="80" t="s">
        <v>66</v>
      </c>
      <c r="CW36" s="562"/>
      <c r="CX36" s="540"/>
      <c r="CY36" s="540"/>
      <c r="CZ36" s="540"/>
      <c r="DA36" s="540"/>
      <c r="DB36" s="540"/>
      <c r="DC36" s="540"/>
      <c r="DD36" s="540"/>
      <c r="DE36" s="540"/>
      <c r="DF36" s="540"/>
      <c r="DG36" s="540">
        <v>0</v>
      </c>
      <c r="DH36" s="563">
        <v>0</v>
      </c>
      <c r="DI36" s="564"/>
      <c r="DK36" s="747" t="s">
        <v>72</v>
      </c>
      <c r="DL36" s="80" t="s">
        <v>66</v>
      </c>
      <c r="DM36" s="562"/>
      <c r="DN36" s="540"/>
      <c r="DO36" s="540"/>
      <c r="DP36" s="540"/>
      <c r="DQ36" s="540"/>
      <c r="DR36" s="540"/>
      <c r="DS36" s="540"/>
      <c r="DT36" s="540"/>
      <c r="DU36" s="540"/>
      <c r="DV36" s="540"/>
      <c r="DW36" s="540">
        <v>0</v>
      </c>
      <c r="DX36" s="563">
        <v>0</v>
      </c>
      <c r="DY36" s="564"/>
    </row>
    <row r="37" spans="1:129" x14ac:dyDescent="0.3">
      <c r="A37" s="721"/>
      <c r="B37" s="217" t="s">
        <v>65</v>
      </c>
      <c r="C37" s="3">
        <v>0</v>
      </c>
      <c r="D37" s="3">
        <v>0</v>
      </c>
      <c r="E37" s="3">
        <v>0</v>
      </c>
      <c r="F37" s="3">
        <v>0</v>
      </c>
      <c r="G37" s="3">
        <v>0</v>
      </c>
      <c r="H37" s="3">
        <v>0</v>
      </c>
      <c r="I37" s="3">
        <v>0</v>
      </c>
      <c r="J37" s="3">
        <v>0</v>
      </c>
      <c r="K37" s="449">
        <v>0</v>
      </c>
      <c r="L37" s="101">
        <v>0</v>
      </c>
      <c r="M37" s="343">
        <f>CA37*$BL49</f>
        <v>0</v>
      </c>
      <c r="N37" s="343">
        <f>CB37*$BM49</f>
        <v>0</v>
      </c>
      <c r="O37" s="79">
        <f t="shared" si="99"/>
        <v>0</v>
      </c>
      <c r="Q37" s="721"/>
      <c r="R37" s="217" t="s">
        <v>65</v>
      </c>
      <c r="S37" s="3">
        <v>0</v>
      </c>
      <c r="T37" s="3">
        <v>0</v>
      </c>
      <c r="U37" s="3">
        <v>0</v>
      </c>
      <c r="V37" s="3">
        <v>0</v>
      </c>
      <c r="W37" s="3">
        <v>0</v>
      </c>
      <c r="X37" s="3">
        <v>0</v>
      </c>
      <c r="Y37" s="3">
        <v>0</v>
      </c>
      <c r="Z37" s="3">
        <v>0</v>
      </c>
      <c r="AA37" s="449">
        <v>0</v>
      </c>
      <c r="AB37" s="101">
        <v>0</v>
      </c>
      <c r="AC37" s="343">
        <f>CQ37*$BL49</f>
        <v>27357.345089275528</v>
      </c>
      <c r="AD37" s="343">
        <f>CR37*$BM49</f>
        <v>68633.496806023933</v>
      </c>
      <c r="AE37" s="79">
        <f t="shared" si="100"/>
        <v>95990.841895299469</v>
      </c>
      <c r="AG37" s="721"/>
      <c r="AH37" s="217" t="s">
        <v>65</v>
      </c>
      <c r="AI37" s="3">
        <v>0</v>
      </c>
      <c r="AJ37" s="3">
        <v>0</v>
      </c>
      <c r="AK37" s="3">
        <v>0</v>
      </c>
      <c r="AL37" s="3">
        <v>0</v>
      </c>
      <c r="AM37" s="3">
        <v>0</v>
      </c>
      <c r="AN37" s="3">
        <v>0</v>
      </c>
      <c r="AO37" s="3">
        <v>0</v>
      </c>
      <c r="AP37" s="3">
        <v>0</v>
      </c>
      <c r="AQ37" s="449">
        <v>0</v>
      </c>
      <c r="AR37" s="101">
        <v>0</v>
      </c>
      <c r="AS37" s="343">
        <f>DG37*$BL49</f>
        <v>0</v>
      </c>
      <c r="AT37" s="343">
        <f>DH37*$BM49</f>
        <v>0</v>
      </c>
      <c r="AU37" s="79">
        <f t="shared" si="101"/>
        <v>0</v>
      </c>
      <c r="AW37" s="721"/>
      <c r="AX37" s="217" t="s">
        <v>65</v>
      </c>
      <c r="AY37" s="3">
        <v>0</v>
      </c>
      <c r="AZ37" s="3">
        <v>0</v>
      </c>
      <c r="BA37" s="3">
        <v>0</v>
      </c>
      <c r="BB37" s="3">
        <v>0</v>
      </c>
      <c r="BC37" s="3">
        <v>0</v>
      </c>
      <c r="BD37" s="3">
        <v>0</v>
      </c>
      <c r="BE37" s="3">
        <v>0</v>
      </c>
      <c r="BF37" s="3">
        <v>0</v>
      </c>
      <c r="BG37" s="449">
        <v>0</v>
      </c>
      <c r="BH37" s="101">
        <f t="shared" si="102"/>
        <v>0</v>
      </c>
      <c r="BI37" s="343">
        <f>DW37*$BL49</f>
        <v>0</v>
      </c>
      <c r="BJ37" s="343">
        <f>DX37*$BM49</f>
        <v>0</v>
      </c>
      <c r="BK37" s="79">
        <f t="shared" si="103"/>
        <v>0</v>
      </c>
      <c r="BO37" s="748"/>
      <c r="BP37" s="3" t="s">
        <v>65</v>
      </c>
      <c r="BQ37" s="566"/>
      <c r="BR37" s="542"/>
      <c r="BS37" s="542"/>
      <c r="BT37" s="542"/>
      <c r="BU37" s="542"/>
      <c r="BV37" s="542"/>
      <c r="BW37" s="542"/>
      <c r="BX37" s="542"/>
      <c r="BY37" s="542"/>
      <c r="BZ37" s="542"/>
      <c r="CA37" s="542">
        <v>0</v>
      </c>
      <c r="CB37" s="567">
        <v>0</v>
      </c>
      <c r="CC37" s="568"/>
      <c r="CE37" s="748"/>
      <c r="CF37" s="3" t="s">
        <v>65</v>
      </c>
      <c r="CG37" s="566"/>
      <c r="CH37" s="542"/>
      <c r="CI37" s="542"/>
      <c r="CJ37" s="542"/>
      <c r="CK37" s="542"/>
      <c r="CL37" s="542"/>
      <c r="CM37" s="542"/>
      <c r="CN37" s="542"/>
      <c r="CO37" s="542"/>
      <c r="CP37" s="542"/>
      <c r="CQ37" s="542">
        <v>3.0495173402145335E-3</v>
      </c>
      <c r="CR37" s="567">
        <v>3.0495173402145335E-3</v>
      </c>
      <c r="CS37" s="568"/>
      <c r="CU37" s="748"/>
      <c r="CV37" s="3" t="s">
        <v>65</v>
      </c>
      <c r="CW37" s="566"/>
      <c r="CX37" s="542"/>
      <c r="CY37" s="542"/>
      <c r="CZ37" s="542"/>
      <c r="DA37" s="542"/>
      <c r="DB37" s="542"/>
      <c r="DC37" s="542"/>
      <c r="DD37" s="542"/>
      <c r="DE37" s="542"/>
      <c r="DF37" s="542"/>
      <c r="DG37" s="542">
        <v>0</v>
      </c>
      <c r="DH37" s="567">
        <v>0</v>
      </c>
      <c r="DI37" s="568"/>
      <c r="DK37" s="748"/>
      <c r="DL37" s="3" t="s">
        <v>65</v>
      </c>
      <c r="DM37" s="566"/>
      <c r="DN37" s="542"/>
      <c r="DO37" s="542"/>
      <c r="DP37" s="542"/>
      <c r="DQ37" s="542"/>
      <c r="DR37" s="542"/>
      <c r="DS37" s="542"/>
      <c r="DT37" s="542"/>
      <c r="DU37" s="542"/>
      <c r="DV37" s="542"/>
      <c r="DW37" s="542">
        <v>0</v>
      </c>
      <c r="DX37" s="567">
        <v>0</v>
      </c>
      <c r="DY37" s="568"/>
    </row>
    <row r="38" spans="1:129" x14ac:dyDescent="0.3">
      <c r="A38" s="721"/>
      <c r="B38" s="217" t="s">
        <v>64</v>
      </c>
      <c r="C38" s="3">
        <v>0</v>
      </c>
      <c r="D38" s="3">
        <v>0</v>
      </c>
      <c r="E38" s="3">
        <v>0</v>
      </c>
      <c r="F38" s="3">
        <v>0</v>
      </c>
      <c r="G38" s="3">
        <v>0</v>
      </c>
      <c r="H38" s="3">
        <v>0</v>
      </c>
      <c r="I38" s="3">
        <v>0</v>
      </c>
      <c r="J38" s="3">
        <v>0</v>
      </c>
      <c r="K38" s="449">
        <v>0</v>
      </c>
      <c r="L38" s="101">
        <v>0</v>
      </c>
      <c r="M38" s="343">
        <f>CA38*$BL49</f>
        <v>0</v>
      </c>
      <c r="N38" s="343">
        <f>CB38*$BM49</f>
        <v>0</v>
      </c>
      <c r="O38" s="79">
        <f t="shared" si="99"/>
        <v>0</v>
      </c>
      <c r="Q38" s="721"/>
      <c r="R38" s="217" t="s">
        <v>64</v>
      </c>
      <c r="S38" s="3">
        <v>0</v>
      </c>
      <c r="T38" s="3">
        <v>0</v>
      </c>
      <c r="U38" s="3">
        <v>0</v>
      </c>
      <c r="V38" s="3">
        <v>0</v>
      </c>
      <c r="W38" s="3">
        <v>0</v>
      </c>
      <c r="X38" s="3">
        <v>0</v>
      </c>
      <c r="Y38" s="3">
        <v>0</v>
      </c>
      <c r="Z38" s="3">
        <v>0</v>
      </c>
      <c r="AA38" s="449">
        <v>0</v>
      </c>
      <c r="AB38" s="101">
        <v>0</v>
      </c>
      <c r="AC38" s="343">
        <f>CQ38*$BL49</f>
        <v>0</v>
      </c>
      <c r="AD38" s="343">
        <f>CR38*$BM49</f>
        <v>0</v>
      </c>
      <c r="AE38" s="79">
        <f t="shared" si="100"/>
        <v>0</v>
      </c>
      <c r="AG38" s="721"/>
      <c r="AH38" s="217" t="s">
        <v>64</v>
      </c>
      <c r="AI38" s="3">
        <v>0</v>
      </c>
      <c r="AJ38" s="3">
        <v>0</v>
      </c>
      <c r="AK38" s="3">
        <v>0</v>
      </c>
      <c r="AL38" s="3">
        <v>0</v>
      </c>
      <c r="AM38" s="3">
        <v>0</v>
      </c>
      <c r="AN38" s="3">
        <v>0</v>
      </c>
      <c r="AO38" s="3">
        <v>0</v>
      </c>
      <c r="AP38" s="3">
        <v>0</v>
      </c>
      <c r="AQ38" s="449">
        <v>0</v>
      </c>
      <c r="AR38" s="101">
        <v>0</v>
      </c>
      <c r="AS38" s="343">
        <f>DG38*$BL49</f>
        <v>0</v>
      </c>
      <c r="AT38" s="343">
        <f>DH38*$BM49</f>
        <v>0</v>
      </c>
      <c r="AU38" s="79">
        <f t="shared" si="101"/>
        <v>0</v>
      </c>
      <c r="AW38" s="721"/>
      <c r="AX38" s="217" t="s">
        <v>64</v>
      </c>
      <c r="AY38" s="3">
        <v>0</v>
      </c>
      <c r="AZ38" s="3">
        <v>0</v>
      </c>
      <c r="BA38" s="3">
        <v>0</v>
      </c>
      <c r="BB38" s="3">
        <v>0</v>
      </c>
      <c r="BC38" s="3">
        <v>0</v>
      </c>
      <c r="BD38" s="3">
        <v>0</v>
      </c>
      <c r="BE38" s="3">
        <v>0</v>
      </c>
      <c r="BF38" s="3">
        <v>0</v>
      </c>
      <c r="BG38" s="449">
        <v>0</v>
      </c>
      <c r="BH38" s="101">
        <f t="shared" si="102"/>
        <v>0</v>
      </c>
      <c r="BI38" s="343">
        <f>DW38*$BL49</f>
        <v>0</v>
      </c>
      <c r="BJ38" s="343">
        <f>DX38*$BM49</f>
        <v>0</v>
      </c>
      <c r="BK38" s="79">
        <f t="shared" si="103"/>
        <v>0</v>
      </c>
      <c r="BO38" s="748"/>
      <c r="BP38" s="3" t="s">
        <v>64</v>
      </c>
      <c r="BQ38" s="566"/>
      <c r="BR38" s="542"/>
      <c r="BS38" s="542"/>
      <c r="BT38" s="542"/>
      <c r="BU38" s="542"/>
      <c r="BV38" s="542"/>
      <c r="BW38" s="542"/>
      <c r="BX38" s="542"/>
      <c r="BY38" s="542"/>
      <c r="BZ38" s="542"/>
      <c r="CA38" s="542">
        <v>0</v>
      </c>
      <c r="CB38" s="567">
        <v>0</v>
      </c>
      <c r="CC38" s="568"/>
      <c r="CE38" s="748"/>
      <c r="CF38" s="3" t="s">
        <v>64</v>
      </c>
      <c r="CG38" s="566"/>
      <c r="CH38" s="542"/>
      <c r="CI38" s="542"/>
      <c r="CJ38" s="542"/>
      <c r="CK38" s="542"/>
      <c r="CL38" s="542"/>
      <c r="CM38" s="542"/>
      <c r="CN38" s="542"/>
      <c r="CO38" s="542"/>
      <c r="CP38" s="542"/>
      <c r="CQ38" s="542">
        <v>0</v>
      </c>
      <c r="CR38" s="567">
        <v>0</v>
      </c>
      <c r="CS38" s="568"/>
      <c r="CU38" s="748"/>
      <c r="CV38" s="3" t="s">
        <v>64</v>
      </c>
      <c r="CW38" s="566"/>
      <c r="CX38" s="542"/>
      <c r="CY38" s="542"/>
      <c r="CZ38" s="542"/>
      <c r="DA38" s="542"/>
      <c r="DB38" s="542"/>
      <c r="DC38" s="542"/>
      <c r="DD38" s="542"/>
      <c r="DE38" s="542"/>
      <c r="DF38" s="542"/>
      <c r="DG38" s="542">
        <v>0</v>
      </c>
      <c r="DH38" s="567">
        <v>0</v>
      </c>
      <c r="DI38" s="568"/>
      <c r="DK38" s="748"/>
      <c r="DL38" s="3" t="s">
        <v>64</v>
      </c>
      <c r="DM38" s="566"/>
      <c r="DN38" s="542"/>
      <c r="DO38" s="542"/>
      <c r="DP38" s="542"/>
      <c r="DQ38" s="542"/>
      <c r="DR38" s="542"/>
      <c r="DS38" s="542"/>
      <c r="DT38" s="542"/>
      <c r="DU38" s="542"/>
      <c r="DV38" s="542"/>
      <c r="DW38" s="542">
        <v>0</v>
      </c>
      <c r="DX38" s="567">
        <v>0</v>
      </c>
      <c r="DY38" s="568"/>
    </row>
    <row r="39" spans="1:129" x14ac:dyDescent="0.3">
      <c r="A39" s="721"/>
      <c r="B39" s="217" t="s">
        <v>63</v>
      </c>
      <c r="C39" s="3">
        <v>0</v>
      </c>
      <c r="D39" s="3">
        <v>0</v>
      </c>
      <c r="E39" s="3">
        <v>0</v>
      </c>
      <c r="F39" s="3">
        <v>44438</v>
      </c>
      <c r="G39" s="3">
        <v>-43833</v>
      </c>
      <c r="H39" s="3">
        <v>24193</v>
      </c>
      <c r="I39" s="3">
        <v>15623</v>
      </c>
      <c r="J39" s="3">
        <v>0</v>
      </c>
      <c r="K39" s="449">
        <v>0</v>
      </c>
      <c r="L39" s="101">
        <v>85298</v>
      </c>
      <c r="M39" s="343">
        <f>CA39*$BL49</f>
        <v>166136.82233095003</v>
      </c>
      <c r="N39" s="343">
        <f>CB39*$BM49</f>
        <v>416800.35206647986</v>
      </c>
      <c r="O39" s="79">
        <f t="shared" si="99"/>
        <v>708656.17439742992</v>
      </c>
      <c r="Q39" s="721"/>
      <c r="R39" s="217" t="s">
        <v>63</v>
      </c>
      <c r="S39" s="3">
        <v>0</v>
      </c>
      <c r="T39" s="3">
        <v>0</v>
      </c>
      <c r="U39" s="3">
        <v>0</v>
      </c>
      <c r="V39" s="3">
        <v>0</v>
      </c>
      <c r="W39" s="3">
        <v>44438</v>
      </c>
      <c r="X39" s="3">
        <v>383425</v>
      </c>
      <c r="Y39" s="3">
        <v>539714</v>
      </c>
      <c r="Z39" s="3">
        <v>0</v>
      </c>
      <c r="AA39" s="449">
        <v>0</v>
      </c>
      <c r="AB39" s="101">
        <v>0</v>
      </c>
      <c r="AC39" s="343">
        <f>CQ39*$BL49</f>
        <v>375548.72039358778</v>
      </c>
      <c r="AD39" s="343">
        <f>CR39*$BM49</f>
        <v>942168.24832698912</v>
      </c>
      <c r="AE39" s="79">
        <f t="shared" si="100"/>
        <v>2285293.9687205767</v>
      </c>
      <c r="AG39" s="721"/>
      <c r="AH39" s="217" t="s">
        <v>63</v>
      </c>
      <c r="AI39" s="3">
        <v>0</v>
      </c>
      <c r="AJ39" s="3">
        <v>0</v>
      </c>
      <c r="AK39" s="3">
        <v>0</v>
      </c>
      <c r="AL39" s="3">
        <v>0</v>
      </c>
      <c r="AM39" s="3">
        <v>0</v>
      </c>
      <c r="AN39" s="3">
        <v>0</v>
      </c>
      <c r="AO39" s="3">
        <v>0</v>
      </c>
      <c r="AP39" s="3">
        <v>0</v>
      </c>
      <c r="AQ39" s="449">
        <v>0</v>
      </c>
      <c r="AR39" s="101">
        <v>0</v>
      </c>
      <c r="AS39" s="343">
        <f>DG39*$BL49</f>
        <v>0</v>
      </c>
      <c r="AT39" s="343">
        <f>DH39*$BM49</f>
        <v>0</v>
      </c>
      <c r="AU39" s="79">
        <f t="shared" si="101"/>
        <v>0</v>
      </c>
      <c r="AW39" s="721"/>
      <c r="AX39" s="217" t="s">
        <v>63</v>
      </c>
      <c r="AY39" s="3">
        <v>0</v>
      </c>
      <c r="AZ39" s="3">
        <v>0</v>
      </c>
      <c r="BA39" s="3">
        <v>0</v>
      </c>
      <c r="BB39" s="3">
        <v>0</v>
      </c>
      <c r="BC39" s="3">
        <v>0</v>
      </c>
      <c r="BD39" s="3">
        <v>0</v>
      </c>
      <c r="BE39" s="3">
        <v>0</v>
      </c>
      <c r="BF39" s="3">
        <v>0</v>
      </c>
      <c r="BG39" s="449">
        <v>0</v>
      </c>
      <c r="BH39" s="101">
        <f t="shared" si="102"/>
        <v>0</v>
      </c>
      <c r="BI39" s="343">
        <f>DW39*$BL49</f>
        <v>0</v>
      </c>
      <c r="BJ39" s="343">
        <f>DX39*$BM49</f>
        <v>0</v>
      </c>
      <c r="BK39" s="79">
        <f t="shared" si="103"/>
        <v>0</v>
      </c>
      <c r="BO39" s="748"/>
      <c r="BP39" s="3" t="s">
        <v>63</v>
      </c>
      <c r="BQ39" s="566"/>
      <c r="BR39" s="542"/>
      <c r="BS39" s="542"/>
      <c r="BT39" s="542"/>
      <c r="BU39" s="542"/>
      <c r="BV39" s="542"/>
      <c r="BW39" s="542"/>
      <c r="BX39" s="542"/>
      <c r="BY39" s="542"/>
      <c r="BZ39" s="542"/>
      <c r="CA39" s="542">
        <v>1.8519235652913638E-2</v>
      </c>
      <c r="CB39" s="567">
        <v>1.8519235652913638E-2</v>
      </c>
      <c r="CC39" s="568"/>
      <c r="CE39" s="748"/>
      <c r="CF39" s="3" t="s">
        <v>63</v>
      </c>
      <c r="CG39" s="566"/>
      <c r="CH39" s="542"/>
      <c r="CI39" s="542"/>
      <c r="CJ39" s="542"/>
      <c r="CK39" s="542"/>
      <c r="CL39" s="542"/>
      <c r="CM39" s="542"/>
      <c r="CN39" s="542"/>
      <c r="CO39" s="542"/>
      <c r="CP39" s="542"/>
      <c r="CQ39" s="542">
        <v>4.1862334638041204E-2</v>
      </c>
      <c r="CR39" s="567">
        <v>4.1862334638041204E-2</v>
      </c>
      <c r="CS39" s="568"/>
      <c r="CU39" s="748"/>
      <c r="CV39" s="3" t="s">
        <v>63</v>
      </c>
      <c r="CW39" s="566"/>
      <c r="CX39" s="542"/>
      <c r="CY39" s="542"/>
      <c r="CZ39" s="542"/>
      <c r="DA39" s="542"/>
      <c r="DB39" s="542"/>
      <c r="DC39" s="542"/>
      <c r="DD39" s="542"/>
      <c r="DE39" s="542"/>
      <c r="DF39" s="542"/>
      <c r="DG39" s="542">
        <v>0</v>
      </c>
      <c r="DH39" s="567">
        <v>0</v>
      </c>
      <c r="DI39" s="568"/>
      <c r="DK39" s="748"/>
      <c r="DL39" s="3" t="s">
        <v>63</v>
      </c>
      <c r="DM39" s="566"/>
      <c r="DN39" s="542"/>
      <c r="DO39" s="542"/>
      <c r="DP39" s="542"/>
      <c r="DQ39" s="542"/>
      <c r="DR39" s="542"/>
      <c r="DS39" s="542"/>
      <c r="DT39" s="542"/>
      <c r="DU39" s="542"/>
      <c r="DV39" s="542"/>
      <c r="DW39" s="542">
        <v>0</v>
      </c>
      <c r="DX39" s="567">
        <v>0</v>
      </c>
      <c r="DY39" s="568"/>
    </row>
    <row r="40" spans="1:129" x14ac:dyDescent="0.3">
      <c r="A40" s="721"/>
      <c r="B40" s="217" t="s">
        <v>62</v>
      </c>
      <c r="C40" s="3">
        <v>0</v>
      </c>
      <c r="D40" s="3">
        <v>0</v>
      </c>
      <c r="E40" s="3">
        <v>0</v>
      </c>
      <c r="F40" s="3">
        <v>0</v>
      </c>
      <c r="G40" s="3">
        <v>0</v>
      </c>
      <c r="H40" s="3">
        <v>0</v>
      </c>
      <c r="I40" s="3">
        <v>0</v>
      </c>
      <c r="J40" s="3">
        <v>0</v>
      </c>
      <c r="K40" s="449">
        <v>0</v>
      </c>
      <c r="L40" s="101">
        <v>0</v>
      </c>
      <c r="M40" s="343">
        <f>CA40*$BL49</f>
        <v>0</v>
      </c>
      <c r="N40" s="343">
        <f>CB40*$BM49</f>
        <v>0</v>
      </c>
      <c r="O40" s="79">
        <f t="shared" si="99"/>
        <v>0</v>
      </c>
      <c r="Q40" s="721"/>
      <c r="R40" s="217" t="s">
        <v>62</v>
      </c>
      <c r="S40" s="3">
        <v>0</v>
      </c>
      <c r="T40" s="3">
        <v>0</v>
      </c>
      <c r="U40" s="3">
        <v>0</v>
      </c>
      <c r="V40" s="3">
        <v>0</v>
      </c>
      <c r="W40" s="3">
        <v>0</v>
      </c>
      <c r="X40" s="3">
        <v>0</v>
      </c>
      <c r="Y40" s="3">
        <v>0</v>
      </c>
      <c r="Z40" s="3">
        <v>0</v>
      </c>
      <c r="AA40" s="449">
        <v>0</v>
      </c>
      <c r="AB40" s="101">
        <v>0</v>
      </c>
      <c r="AC40" s="343">
        <f>CQ40*$BL49</f>
        <v>0</v>
      </c>
      <c r="AD40" s="343">
        <f>CR40*$BM49</f>
        <v>0</v>
      </c>
      <c r="AE40" s="79">
        <f t="shared" si="100"/>
        <v>0</v>
      </c>
      <c r="AG40" s="721"/>
      <c r="AH40" s="217" t="s">
        <v>62</v>
      </c>
      <c r="AI40" s="3">
        <v>0</v>
      </c>
      <c r="AJ40" s="3">
        <v>0</v>
      </c>
      <c r="AK40" s="3">
        <v>0</v>
      </c>
      <c r="AL40" s="3">
        <v>0</v>
      </c>
      <c r="AM40" s="3">
        <v>0</v>
      </c>
      <c r="AN40" s="3">
        <v>0</v>
      </c>
      <c r="AO40" s="3">
        <v>0</v>
      </c>
      <c r="AP40" s="3">
        <v>0</v>
      </c>
      <c r="AQ40" s="449">
        <v>0</v>
      </c>
      <c r="AR40" s="101">
        <v>0</v>
      </c>
      <c r="AS40" s="343">
        <f>DG40*$BL49</f>
        <v>0</v>
      </c>
      <c r="AT40" s="343">
        <f>DH40*$BM49</f>
        <v>0</v>
      </c>
      <c r="AU40" s="79">
        <f t="shared" si="101"/>
        <v>0</v>
      </c>
      <c r="AW40" s="721"/>
      <c r="AX40" s="217" t="s">
        <v>62</v>
      </c>
      <c r="AY40" s="3">
        <v>0</v>
      </c>
      <c r="AZ40" s="3">
        <v>0</v>
      </c>
      <c r="BA40" s="3">
        <v>0</v>
      </c>
      <c r="BB40" s="3">
        <v>0</v>
      </c>
      <c r="BC40" s="3">
        <v>0</v>
      </c>
      <c r="BD40" s="3">
        <v>0</v>
      </c>
      <c r="BE40" s="3">
        <v>0</v>
      </c>
      <c r="BF40" s="3">
        <v>0</v>
      </c>
      <c r="BG40" s="449">
        <v>0</v>
      </c>
      <c r="BH40" s="101">
        <f t="shared" si="102"/>
        <v>0</v>
      </c>
      <c r="BI40" s="343">
        <f>DW40*$BL49</f>
        <v>0</v>
      </c>
      <c r="BJ40" s="343">
        <f>DX40*$BM49</f>
        <v>0</v>
      </c>
      <c r="BK40" s="79">
        <f t="shared" si="103"/>
        <v>0</v>
      </c>
      <c r="BO40" s="748"/>
      <c r="BP40" s="3" t="s">
        <v>62</v>
      </c>
      <c r="BQ40" s="566"/>
      <c r="BR40" s="542"/>
      <c r="BS40" s="542"/>
      <c r="BT40" s="542"/>
      <c r="BU40" s="542"/>
      <c r="BV40" s="542"/>
      <c r="BW40" s="542"/>
      <c r="BX40" s="542"/>
      <c r="BY40" s="542"/>
      <c r="BZ40" s="542"/>
      <c r="CA40" s="542">
        <v>0</v>
      </c>
      <c r="CB40" s="567">
        <v>0</v>
      </c>
      <c r="CC40" s="568"/>
      <c r="CE40" s="748"/>
      <c r="CF40" s="3" t="s">
        <v>62</v>
      </c>
      <c r="CG40" s="566"/>
      <c r="CH40" s="542"/>
      <c r="CI40" s="542"/>
      <c r="CJ40" s="542"/>
      <c r="CK40" s="542"/>
      <c r="CL40" s="542"/>
      <c r="CM40" s="542"/>
      <c r="CN40" s="542"/>
      <c r="CO40" s="542"/>
      <c r="CP40" s="542"/>
      <c r="CQ40" s="542">
        <v>0</v>
      </c>
      <c r="CR40" s="567">
        <v>0</v>
      </c>
      <c r="CS40" s="568"/>
      <c r="CU40" s="748"/>
      <c r="CV40" s="3" t="s">
        <v>62</v>
      </c>
      <c r="CW40" s="566"/>
      <c r="CX40" s="542"/>
      <c r="CY40" s="542"/>
      <c r="CZ40" s="542"/>
      <c r="DA40" s="542"/>
      <c r="DB40" s="542"/>
      <c r="DC40" s="542"/>
      <c r="DD40" s="542"/>
      <c r="DE40" s="542"/>
      <c r="DF40" s="542"/>
      <c r="DG40" s="542">
        <v>0</v>
      </c>
      <c r="DH40" s="567">
        <v>0</v>
      </c>
      <c r="DI40" s="568"/>
      <c r="DK40" s="748"/>
      <c r="DL40" s="3" t="s">
        <v>62</v>
      </c>
      <c r="DM40" s="566"/>
      <c r="DN40" s="542"/>
      <c r="DO40" s="542"/>
      <c r="DP40" s="542"/>
      <c r="DQ40" s="542"/>
      <c r="DR40" s="542"/>
      <c r="DS40" s="542"/>
      <c r="DT40" s="542"/>
      <c r="DU40" s="542"/>
      <c r="DV40" s="542"/>
      <c r="DW40" s="542">
        <v>0</v>
      </c>
      <c r="DX40" s="567">
        <v>0</v>
      </c>
      <c r="DY40" s="568"/>
    </row>
    <row r="41" spans="1:129" x14ac:dyDescent="0.3">
      <c r="A41" s="721"/>
      <c r="B41" s="217" t="s">
        <v>61</v>
      </c>
      <c r="C41" s="3">
        <v>0</v>
      </c>
      <c r="D41" s="3">
        <v>0</v>
      </c>
      <c r="E41" s="3">
        <v>0</v>
      </c>
      <c r="F41" s="3">
        <v>0</v>
      </c>
      <c r="G41" s="3">
        <v>0</v>
      </c>
      <c r="H41" s="3">
        <v>0</v>
      </c>
      <c r="I41" s="3">
        <v>0</v>
      </c>
      <c r="J41" s="3">
        <v>0</v>
      </c>
      <c r="K41" s="449">
        <v>0</v>
      </c>
      <c r="L41" s="101">
        <v>0</v>
      </c>
      <c r="M41" s="343">
        <f>CA41*$BL49</f>
        <v>0</v>
      </c>
      <c r="N41" s="343">
        <f>CB41*$BM49</f>
        <v>0</v>
      </c>
      <c r="O41" s="79">
        <f t="shared" si="99"/>
        <v>0</v>
      </c>
      <c r="Q41" s="721"/>
      <c r="R41" s="217" t="s">
        <v>61</v>
      </c>
      <c r="S41" s="3">
        <v>0</v>
      </c>
      <c r="T41" s="3">
        <v>0</v>
      </c>
      <c r="U41" s="3">
        <v>0</v>
      </c>
      <c r="V41" s="3">
        <v>0</v>
      </c>
      <c r="W41" s="3">
        <v>0</v>
      </c>
      <c r="X41" s="3">
        <v>0</v>
      </c>
      <c r="Y41" s="3">
        <v>0</v>
      </c>
      <c r="Z41" s="3">
        <v>0</v>
      </c>
      <c r="AA41" s="449">
        <v>0</v>
      </c>
      <c r="AB41" s="101">
        <v>0</v>
      </c>
      <c r="AC41" s="343">
        <f>CQ41*$BL49</f>
        <v>0</v>
      </c>
      <c r="AD41" s="343">
        <f>CR41*$BM49</f>
        <v>0</v>
      </c>
      <c r="AE41" s="79">
        <f t="shared" si="100"/>
        <v>0</v>
      </c>
      <c r="AG41" s="721"/>
      <c r="AH41" s="217" t="s">
        <v>61</v>
      </c>
      <c r="AI41" s="3">
        <v>0</v>
      </c>
      <c r="AJ41" s="3">
        <v>0</v>
      </c>
      <c r="AK41" s="3">
        <v>0</v>
      </c>
      <c r="AL41" s="3">
        <v>0</v>
      </c>
      <c r="AM41" s="3">
        <v>0</v>
      </c>
      <c r="AN41" s="3">
        <v>0</v>
      </c>
      <c r="AO41" s="3">
        <v>0</v>
      </c>
      <c r="AP41" s="3">
        <v>0</v>
      </c>
      <c r="AQ41" s="449">
        <v>0</v>
      </c>
      <c r="AR41" s="101">
        <v>0</v>
      </c>
      <c r="AS41" s="343">
        <f>DG41*$BL49</f>
        <v>0</v>
      </c>
      <c r="AT41" s="343">
        <f>DH41*$BM49</f>
        <v>0</v>
      </c>
      <c r="AU41" s="79">
        <f t="shared" si="101"/>
        <v>0</v>
      </c>
      <c r="AW41" s="721"/>
      <c r="AX41" s="217" t="s">
        <v>61</v>
      </c>
      <c r="AY41" s="3">
        <v>0</v>
      </c>
      <c r="AZ41" s="3">
        <v>0</v>
      </c>
      <c r="BA41" s="3">
        <v>0</v>
      </c>
      <c r="BB41" s="3">
        <v>0</v>
      </c>
      <c r="BC41" s="3">
        <v>0</v>
      </c>
      <c r="BD41" s="3">
        <v>0</v>
      </c>
      <c r="BE41" s="3">
        <v>0</v>
      </c>
      <c r="BF41" s="3">
        <v>0</v>
      </c>
      <c r="BG41" s="449">
        <v>0</v>
      </c>
      <c r="BH41" s="101">
        <f t="shared" si="102"/>
        <v>0</v>
      </c>
      <c r="BI41" s="343">
        <f>DW41*$BL49</f>
        <v>0</v>
      </c>
      <c r="BJ41" s="343">
        <f>DX41*$BM49</f>
        <v>0</v>
      </c>
      <c r="BK41" s="79">
        <f t="shared" si="103"/>
        <v>0</v>
      </c>
      <c r="BO41" s="748"/>
      <c r="BP41" s="3" t="s">
        <v>61</v>
      </c>
      <c r="BQ41" s="566"/>
      <c r="BR41" s="542"/>
      <c r="BS41" s="542"/>
      <c r="BT41" s="542"/>
      <c r="BU41" s="542"/>
      <c r="BV41" s="542"/>
      <c r="BW41" s="542"/>
      <c r="BX41" s="542"/>
      <c r="BY41" s="542"/>
      <c r="BZ41" s="542"/>
      <c r="CA41" s="542">
        <v>0</v>
      </c>
      <c r="CB41" s="567">
        <v>0</v>
      </c>
      <c r="CC41" s="568"/>
      <c r="CE41" s="748"/>
      <c r="CF41" s="3" t="s">
        <v>61</v>
      </c>
      <c r="CG41" s="566"/>
      <c r="CH41" s="542"/>
      <c r="CI41" s="542"/>
      <c r="CJ41" s="542"/>
      <c r="CK41" s="542"/>
      <c r="CL41" s="542"/>
      <c r="CM41" s="542"/>
      <c r="CN41" s="542"/>
      <c r="CO41" s="542"/>
      <c r="CP41" s="542"/>
      <c r="CQ41" s="542">
        <v>0</v>
      </c>
      <c r="CR41" s="567">
        <v>0</v>
      </c>
      <c r="CS41" s="568"/>
      <c r="CU41" s="748"/>
      <c r="CV41" s="3" t="s">
        <v>61</v>
      </c>
      <c r="CW41" s="566"/>
      <c r="CX41" s="542"/>
      <c r="CY41" s="542"/>
      <c r="CZ41" s="542"/>
      <c r="DA41" s="542"/>
      <c r="DB41" s="542"/>
      <c r="DC41" s="542"/>
      <c r="DD41" s="542"/>
      <c r="DE41" s="542"/>
      <c r="DF41" s="542"/>
      <c r="DG41" s="542">
        <v>0</v>
      </c>
      <c r="DH41" s="567">
        <v>0</v>
      </c>
      <c r="DI41" s="568"/>
      <c r="DK41" s="748"/>
      <c r="DL41" s="3" t="s">
        <v>61</v>
      </c>
      <c r="DM41" s="566"/>
      <c r="DN41" s="542"/>
      <c r="DO41" s="542"/>
      <c r="DP41" s="542"/>
      <c r="DQ41" s="542"/>
      <c r="DR41" s="542"/>
      <c r="DS41" s="542"/>
      <c r="DT41" s="542"/>
      <c r="DU41" s="542"/>
      <c r="DV41" s="542"/>
      <c r="DW41" s="542">
        <v>0</v>
      </c>
      <c r="DX41" s="567">
        <v>0</v>
      </c>
      <c r="DY41" s="568"/>
    </row>
    <row r="42" spans="1:129" x14ac:dyDescent="0.3">
      <c r="A42" s="721"/>
      <c r="B42" s="217" t="s">
        <v>60</v>
      </c>
      <c r="C42" s="3">
        <v>0</v>
      </c>
      <c r="D42" s="3">
        <v>0</v>
      </c>
      <c r="E42" s="3">
        <v>2730203</v>
      </c>
      <c r="F42" s="3">
        <v>0</v>
      </c>
      <c r="G42" s="3">
        <v>0</v>
      </c>
      <c r="H42" s="3">
        <v>0</v>
      </c>
      <c r="I42" s="3">
        <v>5493</v>
      </c>
      <c r="J42" s="3">
        <v>0</v>
      </c>
      <c r="K42" s="449">
        <v>-2730203</v>
      </c>
      <c r="L42" s="101">
        <v>23734</v>
      </c>
      <c r="M42" s="343">
        <f>CA42*$BL49</f>
        <v>1825727.3782219649</v>
      </c>
      <c r="N42" s="343">
        <f>CB42*$BM49</f>
        <v>4580344.1003852915</v>
      </c>
      <c r="O42" s="79">
        <f t="shared" si="99"/>
        <v>6435298.478607256</v>
      </c>
      <c r="Q42" s="721"/>
      <c r="R42" s="217" t="s">
        <v>60</v>
      </c>
      <c r="S42" s="3">
        <v>0</v>
      </c>
      <c r="T42" s="3">
        <v>0</v>
      </c>
      <c r="U42" s="3">
        <v>0</v>
      </c>
      <c r="V42" s="3">
        <v>0</v>
      </c>
      <c r="W42" s="3">
        <v>0</v>
      </c>
      <c r="X42" s="3">
        <v>64810</v>
      </c>
      <c r="Y42" s="3">
        <v>14777</v>
      </c>
      <c r="Z42" s="3">
        <v>0</v>
      </c>
      <c r="AA42" s="449">
        <v>4971085</v>
      </c>
      <c r="AB42" s="101">
        <v>0</v>
      </c>
      <c r="AC42" s="343">
        <f>CQ42*$BL49</f>
        <v>278491.15197823918</v>
      </c>
      <c r="AD42" s="343">
        <f>CR42*$BM49</f>
        <v>698672.38679155661</v>
      </c>
      <c r="AE42" s="79">
        <f t="shared" si="100"/>
        <v>6027835.5387697965</v>
      </c>
      <c r="AG42" s="721"/>
      <c r="AH42" s="217" t="s">
        <v>60</v>
      </c>
      <c r="AI42" s="3">
        <v>0</v>
      </c>
      <c r="AJ42" s="3">
        <v>0</v>
      </c>
      <c r="AK42" s="3">
        <v>0</v>
      </c>
      <c r="AL42" s="3">
        <v>0</v>
      </c>
      <c r="AM42" s="3">
        <v>0</v>
      </c>
      <c r="AN42" s="3">
        <v>0</v>
      </c>
      <c r="AO42" s="3">
        <v>0</v>
      </c>
      <c r="AP42" s="3">
        <v>0</v>
      </c>
      <c r="AQ42" s="449">
        <v>0</v>
      </c>
      <c r="AR42" s="101">
        <v>339040</v>
      </c>
      <c r="AS42" s="343">
        <f>DG42*$BL49</f>
        <v>0</v>
      </c>
      <c r="AT42" s="343">
        <f>DH42*$BM49</f>
        <v>0</v>
      </c>
      <c r="AU42" s="79">
        <f t="shared" si="101"/>
        <v>339040</v>
      </c>
      <c r="AW42" s="721"/>
      <c r="AX42" s="217" t="s">
        <v>60</v>
      </c>
      <c r="AY42" s="3">
        <v>0</v>
      </c>
      <c r="AZ42" s="3">
        <v>0</v>
      </c>
      <c r="BA42" s="3">
        <v>0</v>
      </c>
      <c r="BB42" s="3">
        <v>0</v>
      </c>
      <c r="BC42" s="3">
        <v>0</v>
      </c>
      <c r="BD42" s="3">
        <v>0</v>
      </c>
      <c r="BE42" s="3">
        <v>0</v>
      </c>
      <c r="BF42" s="3">
        <v>0</v>
      </c>
      <c r="BG42" s="449">
        <v>0</v>
      </c>
      <c r="BH42" s="101">
        <f t="shared" si="102"/>
        <v>0</v>
      </c>
      <c r="BI42" s="343">
        <f>DW42*$BL49</f>
        <v>0</v>
      </c>
      <c r="BJ42" s="343">
        <f>DX42*$BM49</f>
        <v>0</v>
      </c>
      <c r="BK42" s="79">
        <f t="shared" si="103"/>
        <v>0</v>
      </c>
      <c r="BO42" s="748"/>
      <c r="BP42" s="3" t="s">
        <v>60</v>
      </c>
      <c r="BQ42" s="566"/>
      <c r="BR42" s="542"/>
      <c r="BS42" s="542"/>
      <c r="BT42" s="542"/>
      <c r="BU42" s="542"/>
      <c r="BV42" s="542"/>
      <c r="BW42" s="542"/>
      <c r="BX42" s="542"/>
      <c r="BY42" s="542"/>
      <c r="BZ42" s="542"/>
      <c r="CA42" s="542">
        <v>0.20351343597938801</v>
      </c>
      <c r="CB42" s="567">
        <v>0.20351343597938801</v>
      </c>
      <c r="CC42" s="568"/>
      <c r="CE42" s="748"/>
      <c r="CF42" s="3" t="s">
        <v>60</v>
      </c>
      <c r="CG42" s="566"/>
      <c r="CH42" s="542"/>
      <c r="CI42" s="542"/>
      <c r="CJ42" s="542"/>
      <c r="CK42" s="542"/>
      <c r="CL42" s="542"/>
      <c r="CM42" s="542"/>
      <c r="CN42" s="542"/>
      <c r="CO42" s="542"/>
      <c r="CP42" s="542"/>
      <c r="CQ42" s="542">
        <v>3.104334847853657E-2</v>
      </c>
      <c r="CR42" s="567">
        <v>3.104334847853657E-2</v>
      </c>
      <c r="CS42" s="568"/>
      <c r="CU42" s="748"/>
      <c r="CV42" s="3" t="s">
        <v>60</v>
      </c>
      <c r="CW42" s="566"/>
      <c r="CX42" s="542"/>
      <c r="CY42" s="542"/>
      <c r="CZ42" s="542"/>
      <c r="DA42" s="542"/>
      <c r="DB42" s="542"/>
      <c r="DC42" s="542"/>
      <c r="DD42" s="542"/>
      <c r="DE42" s="542"/>
      <c r="DF42" s="542"/>
      <c r="DG42" s="542">
        <v>0</v>
      </c>
      <c r="DH42" s="567">
        <v>0</v>
      </c>
      <c r="DI42" s="568"/>
      <c r="DK42" s="748"/>
      <c r="DL42" s="3" t="s">
        <v>60</v>
      </c>
      <c r="DM42" s="566"/>
      <c r="DN42" s="542"/>
      <c r="DO42" s="542"/>
      <c r="DP42" s="542"/>
      <c r="DQ42" s="542"/>
      <c r="DR42" s="542"/>
      <c r="DS42" s="542"/>
      <c r="DT42" s="542"/>
      <c r="DU42" s="542"/>
      <c r="DV42" s="542"/>
      <c r="DW42" s="542">
        <v>0</v>
      </c>
      <c r="DX42" s="567">
        <v>0</v>
      </c>
      <c r="DY42" s="568"/>
    </row>
    <row r="43" spans="1:129" x14ac:dyDescent="0.3">
      <c r="A43" s="721"/>
      <c r="B43" s="217" t="s">
        <v>59</v>
      </c>
      <c r="C43" s="3">
        <v>0</v>
      </c>
      <c r="D43" s="3">
        <v>0</v>
      </c>
      <c r="E43" s="3">
        <v>55883</v>
      </c>
      <c r="F43" s="3">
        <v>375249</v>
      </c>
      <c r="G43" s="3">
        <v>-367876</v>
      </c>
      <c r="H43" s="3">
        <v>548283</v>
      </c>
      <c r="I43" s="3">
        <v>27598</v>
      </c>
      <c r="J43" s="3">
        <v>47329</v>
      </c>
      <c r="K43" s="449">
        <v>48618</v>
      </c>
      <c r="L43" s="101">
        <v>135818</v>
      </c>
      <c r="M43" s="343">
        <f>CA43*$BL49</f>
        <v>3271599.8882390172</v>
      </c>
      <c r="N43" s="343">
        <f>CB43*$BM49</f>
        <v>8207716.7849180028</v>
      </c>
      <c r="O43" s="79">
        <f t="shared" si="99"/>
        <v>12350218.67315702</v>
      </c>
      <c r="Q43" s="721"/>
      <c r="R43" s="217" t="s">
        <v>59</v>
      </c>
      <c r="S43" s="3">
        <v>0</v>
      </c>
      <c r="T43" s="3">
        <v>0</v>
      </c>
      <c r="U43" s="3">
        <v>0</v>
      </c>
      <c r="V43" s="3">
        <v>0</v>
      </c>
      <c r="W43" s="3">
        <v>375249</v>
      </c>
      <c r="X43" s="3">
        <v>1293699</v>
      </c>
      <c r="Y43" s="3">
        <v>264000</v>
      </c>
      <c r="Z43" s="3">
        <v>0</v>
      </c>
      <c r="AA43" s="449">
        <v>2590224</v>
      </c>
      <c r="AB43" s="101">
        <v>0</v>
      </c>
      <c r="AC43" s="343">
        <f>CQ43*$BL49</f>
        <v>1620363.9231873748</v>
      </c>
      <c r="AD43" s="343">
        <f>CR43*$BM49</f>
        <v>4065132.8476414732</v>
      </c>
      <c r="AE43" s="79">
        <f t="shared" si="100"/>
        <v>10208668.770828849</v>
      </c>
      <c r="AG43" s="721"/>
      <c r="AH43" s="217" t="s">
        <v>59</v>
      </c>
      <c r="AI43" s="3">
        <v>0</v>
      </c>
      <c r="AJ43" s="3">
        <v>0</v>
      </c>
      <c r="AK43" s="3">
        <v>808162</v>
      </c>
      <c r="AL43" s="3">
        <v>0</v>
      </c>
      <c r="AM43" s="3">
        <v>0</v>
      </c>
      <c r="AN43" s="3">
        <v>0</v>
      </c>
      <c r="AO43" s="3">
        <v>0</v>
      </c>
      <c r="AP43" s="3">
        <v>0</v>
      </c>
      <c r="AQ43" s="449">
        <v>0</v>
      </c>
      <c r="AR43" s="101">
        <v>904690</v>
      </c>
      <c r="AS43" s="343">
        <f>DG43*$BL49</f>
        <v>0</v>
      </c>
      <c r="AT43" s="343">
        <f>DH43*$BM49</f>
        <v>0</v>
      </c>
      <c r="AU43" s="79">
        <f t="shared" si="101"/>
        <v>1712852</v>
      </c>
      <c r="AW43" s="721"/>
      <c r="AX43" s="217" t="s">
        <v>59</v>
      </c>
      <c r="AY43" s="3">
        <v>0</v>
      </c>
      <c r="AZ43" s="3">
        <v>0</v>
      </c>
      <c r="BA43" s="3">
        <v>0</v>
      </c>
      <c r="BB43" s="3">
        <v>0</v>
      </c>
      <c r="BC43" s="3">
        <v>0</v>
      </c>
      <c r="BD43" s="3">
        <v>0</v>
      </c>
      <c r="BE43" s="3">
        <v>0</v>
      </c>
      <c r="BF43" s="3">
        <v>0</v>
      </c>
      <c r="BG43" s="449">
        <v>0</v>
      </c>
      <c r="BH43" s="101">
        <f t="shared" si="102"/>
        <v>0</v>
      </c>
      <c r="BI43" s="343">
        <f>DW43*$BL49</f>
        <v>47851.813565452125</v>
      </c>
      <c r="BJ43" s="343">
        <f>DX43*$BM49</f>
        <v>120049.56192895996</v>
      </c>
      <c r="BK43" s="79">
        <f t="shared" si="103"/>
        <v>167901.37549441209</v>
      </c>
      <c r="BO43" s="748"/>
      <c r="BP43" s="3" t="s">
        <v>59</v>
      </c>
      <c r="BQ43" s="566"/>
      <c r="BR43" s="542"/>
      <c r="BS43" s="542"/>
      <c r="BT43" s="542"/>
      <c r="BU43" s="542"/>
      <c r="BV43" s="542"/>
      <c r="BW43" s="542"/>
      <c r="BX43" s="542"/>
      <c r="BY43" s="542"/>
      <c r="BZ43" s="542"/>
      <c r="CA43" s="542">
        <v>0.36468453195554645</v>
      </c>
      <c r="CB43" s="567">
        <v>0.36468453195554645</v>
      </c>
      <c r="CC43" s="568"/>
      <c r="CE43" s="748"/>
      <c r="CF43" s="3" t="s">
        <v>59</v>
      </c>
      <c r="CG43" s="566"/>
      <c r="CH43" s="542"/>
      <c r="CI43" s="542"/>
      <c r="CJ43" s="542"/>
      <c r="CK43" s="542"/>
      <c r="CL43" s="542"/>
      <c r="CM43" s="542"/>
      <c r="CN43" s="542"/>
      <c r="CO43" s="542"/>
      <c r="CP43" s="542"/>
      <c r="CQ43" s="542">
        <v>0.18062161606299368</v>
      </c>
      <c r="CR43" s="567">
        <v>0.18062161606299368</v>
      </c>
      <c r="CS43" s="568"/>
      <c r="CU43" s="748"/>
      <c r="CV43" s="3" t="s">
        <v>59</v>
      </c>
      <c r="CW43" s="566"/>
      <c r="CX43" s="542"/>
      <c r="CY43" s="542"/>
      <c r="CZ43" s="542"/>
      <c r="DA43" s="542"/>
      <c r="DB43" s="542"/>
      <c r="DC43" s="542"/>
      <c r="DD43" s="542"/>
      <c r="DE43" s="542"/>
      <c r="DF43" s="542"/>
      <c r="DG43" s="542">
        <v>0</v>
      </c>
      <c r="DH43" s="567">
        <v>0</v>
      </c>
      <c r="DI43" s="568"/>
      <c r="DK43" s="748"/>
      <c r="DL43" s="3" t="s">
        <v>59</v>
      </c>
      <c r="DM43" s="566"/>
      <c r="DN43" s="542"/>
      <c r="DO43" s="542"/>
      <c r="DP43" s="542"/>
      <c r="DQ43" s="542"/>
      <c r="DR43" s="542"/>
      <c r="DS43" s="542"/>
      <c r="DT43" s="542"/>
      <c r="DU43" s="542"/>
      <c r="DV43" s="542"/>
      <c r="DW43" s="542">
        <v>5.3340313086800211E-3</v>
      </c>
      <c r="DX43" s="567">
        <v>5.3340313086800211E-3</v>
      </c>
      <c r="DY43" s="568"/>
    </row>
    <row r="44" spans="1:129" x14ac:dyDescent="0.3">
      <c r="A44" s="721"/>
      <c r="B44" s="217" t="s">
        <v>58</v>
      </c>
      <c r="C44" s="3">
        <v>0</v>
      </c>
      <c r="D44" s="3">
        <v>0</v>
      </c>
      <c r="E44" s="3">
        <v>0</v>
      </c>
      <c r="F44" s="3">
        <v>0</v>
      </c>
      <c r="G44" s="3">
        <v>0</v>
      </c>
      <c r="H44" s="3">
        <v>0</v>
      </c>
      <c r="I44" s="3">
        <v>0</v>
      </c>
      <c r="J44" s="3">
        <v>0</v>
      </c>
      <c r="K44" s="449">
        <v>0</v>
      </c>
      <c r="L44" s="101">
        <v>0</v>
      </c>
      <c r="M44" s="343">
        <f>CA44*$BL49</f>
        <v>0</v>
      </c>
      <c r="N44" s="343">
        <f>CB44*$BM49</f>
        <v>0</v>
      </c>
      <c r="O44" s="79">
        <f t="shared" si="99"/>
        <v>0</v>
      </c>
      <c r="Q44" s="721"/>
      <c r="R44" s="217" t="s">
        <v>58</v>
      </c>
      <c r="S44" s="3">
        <v>0</v>
      </c>
      <c r="T44" s="3">
        <v>0</v>
      </c>
      <c r="U44" s="3">
        <v>0</v>
      </c>
      <c r="V44" s="3">
        <v>0</v>
      </c>
      <c r="W44" s="3">
        <v>0</v>
      </c>
      <c r="X44" s="3">
        <v>0</v>
      </c>
      <c r="Y44" s="3">
        <v>0</v>
      </c>
      <c r="Z44" s="3">
        <v>0</v>
      </c>
      <c r="AA44" s="449">
        <v>0</v>
      </c>
      <c r="AB44" s="101">
        <v>0</v>
      </c>
      <c r="AC44" s="343">
        <f>CQ44*$BL49</f>
        <v>0</v>
      </c>
      <c r="AD44" s="343">
        <f>CR44*$BM49</f>
        <v>0</v>
      </c>
      <c r="AE44" s="79">
        <f t="shared" si="100"/>
        <v>0</v>
      </c>
      <c r="AG44" s="721"/>
      <c r="AH44" s="217" t="s">
        <v>58</v>
      </c>
      <c r="AI44" s="3">
        <v>0</v>
      </c>
      <c r="AJ44" s="3">
        <v>0</v>
      </c>
      <c r="AK44" s="3">
        <v>0</v>
      </c>
      <c r="AL44" s="3">
        <v>0</v>
      </c>
      <c r="AM44" s="3">
        <v>0</v>
      </c>
      <c r="AN44" s="3">
        <v>0</v>
      </c>
      <c r="AO44" s="3">
        <v>0</v>
      </c>
      <c r="AP44" s="3">
        <v>0</v>
      </c>
      <c r="AQ44" s="449">
        <v>0</v>
      </c>
      <c r="AR44" s="101">
        <v>0</v>
      </c>
      <c r="AS44" s="343">
        <f>DG44*$BL49</f>
        <v>0</v>
      </c>
      <c r="AT44" s="343">
        <f>DH44*$BM49</f>
        <v>0</v>
      </c>
      <c r="AU44" s="79">
        <f t="shared" si="101"/>
        <v>0</v>
      </c>
      <c r="AW44" s="721"/>
      <c r="AX44" s="217" t="s">
        <v>58</v>
      </c>
      <c r="AY44" s="3">
        <v>0</v>
      </c>
      <c r="AZ44" s="3">
        <v>0</v>
      </c>
      <c r="BA44" s="3">
        <v>0</v>
      </c>
      <c r="BB44" s="3">
        <v>0</v>
      </c>
      <c r="BC44" s="3">
        <v>0</v>
      </c>
      <c r="BD44" s="3">
        <v>0</v>
      </c>
      <c r="BE44" s="3">
        <v>0</v>
      </c>
      <c r="BF44" s="3">
        <v>0</v>
      </c>
      <c r="BG44" s="449">
        <v>0</v>
      </c>
      <c r="BH44" s="101">
        <f t="shared" si="102"/>
        <v>0</v>
      </c>
      <c r="BI44" s="343">
        <f>DW44*$BL49</f>
        <v>0</v>
      </c>
      <c r="BJ44" s="343">
        <f>DX44*$BM49</f>
        <v>0</v>
      </c>
      <c r="BK44" s="79">
        <f t="shared" si="103"/>
        <v>0</v>
      </c>
      <c r="BO44" s="748"/>
      <c r="BP44" s="3" t="s">
        <v>58</v>
      </c>
      <c r="BQ44" s="566"/>
      <c r="BR44" s="542"/>
      <c r="BS44" s="542"/>
      <c r="BT44" s="542"/>
      <c r="BU44" s="542"/>
      <c r="BV44" s="542"/>
      <c r="BW44" s="542"/>
      <c r="BX44" s="542"/>
      <c r="BY44" s="542"/>
      <c r="BZ44" s="542"/>
      <c r="CA44" s="542">
        <v>0</v>
      </c>
      <c r="CB44" s="567">
        <v>0</v>
      </c>
      <c r="CC44" s="568"/>
      <c r="CE44" s="748"/>
      <c r="CF44" s="3" t="s">
        <v>58</v>
      </c>
      <c r="CG44" s="566"/>
      <c r="CH44" s="542"/>
      <c r="CI44" s="542"/>
      <c r="CJ44" s="542"/>
      <c r="CK44" s="542"/>
      <c r="CL44" s="542"/>
      <c r="CM44" s="542"/>
      <c r="CN44" s="542"/>
      <c r="CO44" s="542"/>
      <c r="CP44" s="542"/>
      <c r="CQ44" s="542">
        <v>0</v>
      </c>
      <c r="CR44" s="567">
        <v>0</v>
      </c>
      <c r="CS44" s="568"/>
      <c r="CU44" s="748"/>
      <c r="CV44" s="3" t="s">
        <v>58</v>
      </c>
      <c r="CW44" s="566"/>
      <c r="CX44" s="542"/>
      <c r="CY44" s="542"/>
      <c r="CZ44" s="542"/>
      <c r="DA44" s="542"/>
      <c r="DB44" s="542"/>
      <c r="DC44" s="542"/>
      <c r="DD44" s="542"/>
      <c r="DE44" s="542"/>
      <c r="DF44" s="542"/>
      <c r="DG44" s="542">
        <v>0</v>
      </c>
      <c r="DH44" s="567">
        <v>0</v>
      </c>
      <c r="DI44" s="568"/>
      <c r="DK44" s="748"/>
      <c r="DL44" s="3" t="s">
        <v>58</v>
      </c>
      <c r="DM44" s="566"/>
      <c r="DN44" s="542"/>
      <c r="DO44" s="542"/>
      <c r="DP44" s="542"/>
      <c r="DQ44" s="542"/>
      <c r="DR44" s="542"/>
      <c r="DS44" s="542"/>
      <c r="DT44" s="542"/>
      <c r="DU44" s="542"/>
      <c r="DV44" s="542"/>
      <c r="DW44" s="542">
        <v>0</v>
      </c>
      <c r="DX44" s="567">
        <v>0</v>
      </c>
      <c r="DY44" s="568"/>
    </row>
    <row r="45" spans="1:129" x14ac:dyDescent="0.3">
      <c r="A45" s="721"/>
      <c r="B45" s="217" t="s">
        <v>57</v>
      </c>
      <c r="C45" s="3">
        <v>0</v>
      </c>
      <c r="D45" s="3">
        <v>0</v>
      </c>
      <c r="E45" s="3">
        <v>0</v>
      </c>
      <c r="F45" s="3">
        <v>0</v>
      </c>
      <c r="G45" s="3">
        <v>0</v>
      </c>
      <c r="H45" s="3">
        <v>0</v>
      </c>
      <c r="I45" s="3">
        <v>0</v>
      </c>
      <c r="J45" s="3">
        <v>0</v>
      </c>
      <c r="K45" s="449">
        <v>0</v>
      </c>
      <c r="L45" s="101">
        <v>0</v>
      </c>
      <c r="M45" s="343">
        <f>CA45*$BL49</f>
        <v>0</v>
      </c>
      <c r="N45" s="343">
        <f>CB45*$BM49</f>
        <v>0</v>
      </c>
      <c r="O45" s="79">
        <f t="shared" si="99"/>
        <v>0</v>
      </c>
      <c r="Q45" s="721"/>
      <c r="R45" s="217" t="s">
        <v>57</v>
      </c>
      <c r="S45" s="3">
        <v>0</v>
      </c>
      <c r="T45" s="3">
        <v>0</v>
      </c>
      <c r="U45" s="3">
        <v>0</v>
      </c>
      <c r="V45" s="3">
        <v>0</v>
      </c>
      <c r="W45" s="3">
        <v>0</v>
      </c>
      <c r="X45" s="3">
        <v>0</v>
      </c>
      <c r="Y45" s="3">
        <v>0</v>
      </c>
      <c r="Z45" s="3">
        <v>0</v>
      </c>
      <c r="AA45" s="449">
        <v>0</v>
      </c>
      <c r="AB45" s="101">
        <v>0</v>
      </c>
      <c r="AC45" s="343">
        <f>CQ45*$BL49</f>
        <v>0</v>
      </c>
      <c r="AD45" s="343">
        <f>CR45*$BM49</f>
        <v>0</v>
      </c>
      <c r="AE45" s="79">
        <f t="shared" si="100"/>
        <v>0</v>
      </c>
      <c r="AG45" s="721"/>
      <c r="AH45" s="217" t="s">
        <v>57</v>
      </c>
      <c r="AI45" s="3">
        <v>0</v>
      </c>
      <c r="AJ45" s="3">
        <v>0</v>
      </c>
      <c r="AK45" s="3">
        <v>0</v>
      </c>
      <c r="AL45" s="3">
        <v>0</v>
      </c>
      <c r="AM45" s="3">
        <v>0</v>
      </c>
      <c r="AN45" s="3">
        <v>0</v>
      </c>
      <c r="AO45" s="3">
        <v>0</v>
      </c>
      <c r="AP45" s="3">
        <v>0</v>
      </c>
      <c r="AQ45" s="449">
        <v>0</v>
      </c>
      <c r="AR45" s="101">
        <v>0</v>
      </c>
      <c r="AS45" s="343">
        <f>DG45*$BL49</f>
        <v>0</v>
      </c>
      <c r="AT45" s="343">
        <f>DH45*$BM49</f>
        <v>0</v>
      </c>
      <c r="AU45" s="79">
        <f t="shared" si="101"/>
        <v>0</v>
      </c>
      <c r="AW45" s="721"/>
      <c r="AX45" s="217" t="s">
        <v>57</v>
      </c>
      <c r="AY45" s="3">
        <v>0</v>
      </c>
      <c r="AZ45" s="3">
        <v>0</v>
      </c>
      <c r="BA45" s="3">
        <v>0</v>
      </c>
      <c r="BB45" s="3">
        <v>0</v>
      </c>
      <c r="BC45" s="3">
        <v>0</v>
      </c>
      <c r="BD45" s="3">
        <v>0</v>
      </c>
      <c r="BE45" s="3">
        <v>0</v>
      </c>
      <c r="BF45" s="3">
        <v>0</v>
      </c>
      <c r="BG45" s="449">
        <v>0</v>
      </c>
      <c r="BH45" s="101">
        <f t="shared" si="102"/>
        <v>0</v>
      </c>
      <c r="BI45" s="343">
        <f>DW45*$BL49</f>
        <v>0</v>
      </c>
      <c r="BJ45" s="343">
        <f>DX45*$BM49</f>
        <v>0</v>
      </c>
      <c r="BK45" s="79">
        <f t="shared" si="103"/>
        <v>0</v>
      </c>
      <c r="BO45" s="748"/>
      <c r="BP45" s="3" t="s">
        <v>57</v>
      </c>
      <c r="BQ45" s="566"/>
      <c r="BR45" s="542"/>
      <c r="BS45" s="542"/>
      <c r="BT45" s="542"/>
      <c r="BU45" s="542"/>
      <c r="BV45" s="542"/>
      <c r="BW45" s="542"/>
      <c r="BX45" s="542"/>
      <c r="BY45" s="542"/>
      <c r="BZ45" s="542"/>
      <c r="CA45" s="542">
        <v>0</v>
      </c>
      <c r="CB45" s="567">
        <v>0</v>
      </c>
      <c r="CC45" s="568"/>
      <c r="CE45" s="748"/>
      <c r="CF45" s="3" t="s">
        <v>57</v>
      </c>
      <c r="CG45" s="566"/>
      <c r="CH45" s="542"/>
      <c r="CI45" s="542"/>
      <c r="CJ45" s="542"/>
      <c r="CK45" s="542"/>
      <c r="CL45" s="542"/>
      <c r="CM45" s="542"/>
      <c r="CN45" s="542"/>
      <c r="CO45" s="542"/>
      <c r="CP45" s="542"/>
      <c r="CQ45" s="542">
        <v>0</v>
      </c>
      <c r="CR45" s="567">
        <v>0</v>
      </c>
      <c r="CS45" s="568"/>
      <c r="CU45" s="748"/>
      <c r="CV45" s="3" t="s">
        <v>57</v>
      </c>
      <c r="CW45" s="566"/>
      <c r="CX45" s="542"/>
      <c r="CY45" s="542"/>
      <c r="CZ45" s="542"/>
      <c r="DA45" s="542"/>
      <c r="DB45" s="542"/>
      <c r="DC45" s="542"/>
      <c r="DD45" s="542"/>
      <c r="DE45" s="542"/>
      <c r="DF45" s="542"/>
      <c r="DG45" s="542">
        <v>0</v>
      </c>
      <c r="DH45" s="567">
        <v>0</v>
      </c>
      <c r="DI45" s="568"/>
      <c r="DK45" s="748"/>
      <c r="DL45" s="3" t="s">
        <v>57</v>
      </c>
      <c r="DM45" s="566"/>
      <c r="DN45" s="542"/>
      <c r="DO45" s="542"/>
      <c r="DP45" s="542"/>
      <c r="DQ45" s="542"/>
      <c r="DR45" s="542"/>
      <c r="DS45" s="542"/>
      <c r="DT45" s="542"/>
      <c r="DU45" s="542"/>
      <c r="DV45" s="542"/>
      <c r="DW45" s="542">
        <v>0</v>
      </c>
      <c r="DX45" s="567">
        <v>0</v>
      </c>
      <c r="DY45" s="568"/>
    </row>
    <row r="46" spans="1:129" x14ac:dyDescent="0.3">
      <c r="A46" s="721"/>
      <c r="B46" s="217" t="s">
        <v>56</v>
      </c>
      <c r="C46" s="3">
        <v>0</v>
      </c>
      <c r="D46" s="3">
        <v>0</v>
      </c>
      <c r="E46" s="3">
        <v>0</v>
      </c>
      <c r="F46" s="3">
        <v>0</v>
      </c>
      <c r="G46" s="3">
        <v>0</v>
      </c>
      <c r="H46" s="3">
        <v>0</v>
      </c>
      <c r="I46" s="3">
        <v>0</v>
      </c>
      <c r="J46" s="3">
        <v>0</v>
      </c>
      <c r="K46" s="449">
        <v>0</v>
      </c>
      <c r="L46" s="101">
        <v>0</v>
      </c>
      <c r="M46" s="343">
        <f>CA46*$BL49</f>
        <v>0</v>
      </c>
      <c r="N46" s="343">
        <f>CB46*$BM49</f>
        <v>0</v>
      </c>
      <c r="O46" s="79">
        <f t="shared" si="99"/>
        <v>0</v>
      </c>
      <c r="Q46" s="721"/>
      <c r="R46" s="217" t="s">
        <v>56</v>
      </c>
      <c r="S46" s="3">
        <v>0</v>
      </c>
      <c r="T46" s="3">
        <v>0</v>
      </c>
      <c r="U46" s="3">
        <v>0</v>
      </c>
      <c r="V46" s="3">
        <v>0</v>
      </c>
      <c r="W46" s="3">
        <v>0</v>
      </c>
      <c r="X46" s="3">
        <v>0</v>
      </c>
      <c r="Y46" s="3">
        <v>0</v>
      </c>
      <c r="Z46" s="3">
        <v>0</v>
      </c>
      <c r="AA46" s="449">
        <v>0</v>
      </c>
      <c r="AB46" s="101">
        <v>0</v>
      </c>
      <c r="AC46" s="343">
        <f>CQ46*$BL49</f>
        <v>0</v>
      </c>
      <c r="AD46" s="343">
        <f>CR46*$BM49</f>
        <v>0</v>
      </c>
      <c r="AE46" s="79">
        <f t="shared" si="100"/>
        <v>0</v>
      </c>
      <c r="AG46" s="721"/>
      <c r="AH46" s="217" t="s">
        <v>56</v>
      </c>
      <c r="AI46" s="3">
        <v>0</v>
      </c>
      <c r="AJ46" s="3">
        <v>0</v>
      </c>
      <c r="AK46" s="3">
        <v>0</v>
      </c>
      <c r="AL46" s="3">
        <v>0</v>
      </c>
      <c r="AM46" s="3">
        <v>0</v>
      </c>
      <c r="AN46" s="3">
        <v>0</v>
      </c>
      <c r="AO46" s="3">
        <v>0</v>
      </c>
      <c r="AP46" s="3">
        <v>0</v>
      </c>
      <c r="AQ46" s="449">
        <v>0</v>
      </c>
      <c r="AR46" s="101">
        <v>0</v>
      </c>
      <c r="AS46" s="343">
        <f>DG46*$BL49</f>
        <v>0</v>
      </c>
      <c r="AT46" s="343">
        <f>DH46*$BM49</f>
        <v>0</v>
      </c>
      <c r="AU46" s="79">
        <f t="shared" si="101"/>
        <v>0</v>
      </c>
      <c r="AW46" s="721"/>
      <c r="AX46" s="217" t="s">
        <v>56</v>
      </c>
      <c r="AY46" s="3">
        <v>0</v>
      </c>
      <c r="AZ46" s="3">
        <v>0</v>
      </c>
      <c r="BA46" s="3">
        <v>0</v>
      </c>
      <c r="BB46" s="3">
        <v>0</v>
      </c>
      <c r="BC46" s="3">
        <v>0</v>
      </c>
      <c r="BD46" s="3">
        <v>0</v>
      </c>
      <c r="BE46" s="3">
        <v>0</v>
      </c>
      <c r="BF46" s="3">
        <v>0</v>
      </c>
      <c r="BG46" s="449">
        <v>0</v>
      </c>
      <c r="BH46" s="101">
        <f t="shared" si="102"/>
        <v>0</v>
      </c>
      <c r="BI46" s="343">
        <f>DW46*$BL49</f>
        <v>0</v>
      </c>
      <c r="BJ46" s="343">
        <f>DX46*$BM49</f>
        <v>0</v>
      </c>
      <c r="BK46" s="79">
        <f t="shared" si="103"/>
        <v>0</v>
      </c>
      <c r="BO46" s="748"/>
      <c r="BP46" s="3" t="s">
        <v>56</v>
      </c>
      <c r="BQ46" s="566"/>
      <c r="BR46" s="542"/>
      <c r="BS46" s="542"/>
      <c r="BT46" s="542"/>
      <c r="BU46" s="542"/>
      <c r="BV46" s="542"/>
      <c r="BW46" s="542"/>
      <c r="BX46" s="542"/>
      <c r="BY46" s="542"/>
      <c r="BZ46" s="542"/>
      <c r="CA46" s="542">
        <v>0</v>
      </c>
      <c r="CB46" s="567">
        <v>0</v>
      </c>
      <c r="CC46" s="568"/>
      <c r="CE46" s="748"/>
      <c r="CF46" s="3" t="s">
        <v>56</v>
      </c>
      <c r="CG46" s="566"/>
      <c r="CH46" s="542"/>
      <c r="CI46" s="542"/>
      <c r="CJ46" s="542"/>
      <c r="CK46" s="542"/>
      <c r="CL46" s="542"/>
      <c r="CM46" s="542"/>
      <c r="CN46" s="542"/>
      <c r="CO46" s="542"/>
      <c r="CP46" s="542"/>
      <c r="CQ46" s="542">
        <v>0</v>
      </c>
      <c r="CR46" s="567">
        <v>0</v>
      </c>
      <c r="CS46" s="568"/>
      <c r="CU46" s="748"/>
      <c r="CV46" s="3" t="s">
        <v>56</v>
      </c>
      <c r="CW46" s="566"/>
      <c r="CX46" s="542"/>
      <c r="CY46" s="542"/>
      <c r="CZ46" s="542"/>
      <c r="DA46" s="542"/>
      <c r="DB46" s="542"/>
      <c r="DC46" s="542"/>
      <c r="DD46" s="542"/>
      <c r="DE46" s="542"/>
      <c r="DF46" s="542"/>
      <c r="DG46" s="542">
        <v>0</v>
      </c>
      <c r="DH46" s="567">
        <v>0</v>
      </c>
      <c r="DI46" s="568"/>
      <c r="DK46" s="748"/>
      <c r="DL46" s="3" t="s">
        <v>56</v>
      </c>
      <c r="DM46" s="566"/>
      <c r="DN46" s="542"/>
      <c r="DO46" s="542"/>
      <c r="DP46" s="542"/>
      <c r="DQ46" s="542"/>
      <c r="DR46" s="542"/>
      <c r="DS46" s="542"/>
      <c r="DT46" s="542"/>
      <c r="DU46" s="542"/>
      <c r="DV46" s="542"/>
      <c r="DW46" s="542">
        <v>0</v>
      </c>
      <c r="DX46" s="567">
        <v>0</v>
      </c>
      <c r="DY46" s="568"/>
    </row>
    <row r="47" spans="1:129" ht="16.5" customHeight="1" x14ac:dyDescent="0.3">
      <c r="A47" s="721"/>
      <c r="B47" s="217" t="s">
        <v>55</v>
      </c>
      <c r="C47" s="3">
        <v>0</v>
      </c>
      <c r="D47" s="3">
        <v>0</v>
      </c>
      <c r="E47" s="3">
        <v>0</v>
      </c>
      <c r="F47" s="3">
        <v>0</v>
      </c>
      <c r="G47" s="3">
        <v>0</v>
      </c>
      <c r="H47" s="3">
        <v>0</v>
      </c>
      <c r="I47" s="3">
        <v>0</v>
      </c>
      <c r="J47" s="3">
        <v>0</v>
      </c>
      <c r="K47" s="449">
        <v>0</v>
      </c>
      <c r="L47" s="101">
        <v>0</v>
      </c>
      <c r="M47" s="343">
        <f>CA47*$BL49</f>
        <v>0</v>
      </c>
      <c r="N47" s="343">
        <f>CB47*$BM49</f>
        <v>0</v>
      </c>
      <c r="O47" s="79">
        <f t="shared" si="99"/>
        <v>0</v>
      </c>
      <c r="Q47" s="721"/>
      <c r="R47" s="217" t="s">
        <v>55</v>
      </c>
      <c r="S47" s="3">
        <v>0</v>
      </c>
      <c r="T47" s="3">
        <v>0</v>
      </c>
      <c r="U47" s="3">
        <v>0</v>
      </c>
      <c r="V47" s="3">
        <v>0</v>
      </c>
      <c r="W47" s="3">
        <v>0</v>
      </c>
      <c r="X47" s="3">
        <v>0</v>
      </c>
      <c r="Y47" s="3">
        <v>0</v>
      </c>
      <c r="Z47" s="3">
        <v>0</v>
      </c>
      <c r="AA47" s="449">
        <v>0</v>
      </c>
      <c r="AB47" s="101">
        <v>0</v>
      </c>
      <c r="AC47" s="343">
        <f>CQ47*$BL49</f>
        <v>1336621.5406637576</v>
      </c>
      <c r="AD47" s="343">
        <f>CR47*$BM49</f>
        <v>3353286.2908532387</v>
      </c>
      <c r="AE47" s="79">
        <f t="shared" si="100"/>
        <v>4689907.831516996</v>
      </c>
      <c r="AG47" s="721"/>
      <c r="AH47" s="217" t="s">
        <v>55</v>
      </c>
      <c r="AI47" s="3">
        <v>0</v>
      </c>
      <c r="AJ47" s="3">
        <v>0</v>
      </c>
      <c r="AK47" s="3">
        <v>0</v>
      </c>
      <c r="AL47" s="3">
        <v>0</v>
      </c>
      <c r="AM47" s="3">
        <v>0</v>
      </c>
      <c r="AN47" s="3">
        <v>0</v>
      </c>
      <c r="AO47" s="3">
        <v>0</v>
      </c>
      <c r="AP47" s="3">
        <v>0</v>
      </c>
      <c r="AQ47" s="449">
        <v>0</v>
      </c>
      <c r="AR47" s="101">
        <v>0</v>
      </c>
      <c r="AS47" s="343">
        <f>DG47*$BL49</f>
        <v>0</v>
      </c>
      <c r="AT47" s="343">
        <f>DH47*$BM49</f>
        <v>0</v>
      </c>
      <c r="AU47" s="79">
        <f t="shared" si="101"/>
        <v>0</v>
      </c>
      <c r="AW47" s="721"/>
      <c r="AX47" s="217" t="s">
        <v>55</v>
      </c>
      <c r="AY47" s="3">
        <v>0</v>
      </c>
      <c r="AZ47" s="3">
        <v>0</v>
      </c>
      <c r="BA47" s="3">
        <v>0</v>
      </c>
      <c r="BB47" s="3">
        <v>0</v>
      </c>
      <c r="BC47" s="3">
        <v>0</v>
      </c>
      <c r="BD47" s="3">
        <v>0</v>
      </c>
      <c r="BE47" s="3">
        <v>0</v>
      </c>
      <c r="BF47" s="3">
        <v>0</v>
      </c>
      <c r="BG47" s="449">
        <v>0</v>
      </c>
      <c r="BH47" s="101">
        <f t="shared" si="102"/>
        <v>0</v>
      </c>
      <c r="BI47" s="343">
        <f>DW47*$BL49</f>
        <v>0</v>
      </c>
      <c r="BJ47" s="343">
        <f>DX47*$BM49</f>
        <v>0</v>
      </c>
      <c r="BK47" s="79">
        <f t="shared" si="103"/>
        <v>0</v>
      </c>
      <c r="BO47" s="748"/>
      <c r="BP47" s="3" t="s">
        <v>55</v>
      </c>
      <c r="BQ47" s="566"/>
      <c r="BR47" s="542"/>
      <c r="BS47" s="542"/>
      <c r="BT47" s="542"/>
      <c r="BU47" s="542"/>
      <c r="BV47" s="542"/>
      <c r="BW47" s="542"/>
      <c r="BX47" s="542"/>
      <c r="BY47" s="542"/>
      <c r="BZ47" s="542"/>
      <c r="CA47" s="542">
        <v>0</v>
      </c>
      <c r="CB47" s="567">
        <v>0</v>
      </c>
      <c r="CC47" s="568"/>
      <c r="CE47" s="748"/>
      <c r="CF47" s="3" t="s">
        <v>55</v>
      </c>
      <c r="CG47" s="566"/>
      <c r="CH47" s="542"/>
      <c r="CI47" s="542"/>
      <c r="CJ47" s="542"/>
      <c r="CK47" s="542"/>
      <c r="CL47" s="542"/>
      <c r="CM47" s="542"/>
      <c r="CN47" s="542"/>
      <c r="CO47" s="542"/>
      <c r="CP47" s="542"/>
      <c r="CQ47" s="542">
        <v>0.14899291405130771</v>
      </c>
      <c r="CR47" s="567">
        <v>0.14899291405130771</v>
      </c>
      <c r="CS47" s="568"/>
      <c r="CU47" s="748"/>
      <c r="CV47" s="3" t="s">
        <v>55</v>
      </c>
      <c r="CW47" s="566"/>
      <c r="CX47" s="542"/>
      <c r="CY47" s="542"/>
      <c r="CZ47" s="542"/>
      <c r="DA47" s="542"/>
      <c r="DB47" s="542"/>
      <c r="DC47" s="542"/>
      <c r="DD47" s="542"/>
      <c r="DE47" s="542"/>
      <c r="DF47" s="542"/>
      <c r="DG47" s="542">
        <v>0</v>
      </c>
      <c r="DH47" s="567">
        <v>0</v>
      </c>
      <c r="DI47" s="568"/>
      <c r="DK47" s="748"/>
      <c r="DL47" s="3" t="s">
        <v>55</v>
      </c>
      <c r="DM47" s="566"/>
      <c r="DN47" s="542"/>
      <c r="DO47" s="542"/>
      <c r="DP47" s="542"/>
      <c r="DQ47" s="542"/>
      <c r="DR47" s="542"/>
      <c r="DS47" s="542"/>
      <c r="DT47" s="542"/>
      <c r="DU47" s="542"/>
      <c r="DV47" s="542"/>
      <c r="DW47" s="542">
        <v>0</v>
      </c>
      <c r="DX47" s="567">
        <v>0</v>
      </c>
      <c r="DY47" s="568"/>
    </row>
    <row r="48" spans="1:129" ht="15" thickBot="1" x14ac:dyDescent="0.35">
      <c r="A48" s="722"/>
      <c r="B48" s="217" t="s">
        <v>54</v>
      </c>
      <c r="C48" s="3">
        <v>0</v>
      </c>
      <c r="D48" s="3">
        <v>0</v>
      </c>
      <c r="E48" s="3">
        <v>0</v>
      </c>
      <c r="F48" s="3">
        <v>0</v>
      </c>
      <c r="G48" s="3">
        <v>0</v>
      </c>
      <c r="H48" s="3">
        <v>0</v>
      </c>
      <c r="I48" s="3">
        <v>0</v>
      </c>
      <c r="J48" s="3">
        <v>0</v>
      </c>
      <c r="K48" s="449">
        <v>0</v>
      </c>
      <c r="L48" s="101">
        <v>0</v>
      </c>
      <c r="M48" s="343">
        <f>CA48*$BL49</f>
        <v>0</v>
      </c>
      <c r="N48" s="343">
        <f>CB48*$BM49</f>
        <v>0</v>
      </c>
      <c r="O48" s="79">
        <f t="shared" si="99"/>
        <v>0</v>
      </c>
      <c r="Q48" s="722"/>
      <c r="R48" s="217" t="s">
        <v>54</v>
      </c>
      <c r="S48" s="3">
        <v>0</v>
      </c>
      <c r="T48" s="3">
        <v>0</v>
      </c>
      <c r="U48" s="3">
        <v>0</v>
      </c>
      <c r="V48" s="3">
        <v>0</v>
      </c>
      <c r="W48" s="3">
        <v>0</v>
      </c>
      <c r="X48" s="3">
        <v>0</v>
      </c>
      <c r="Y48" s="3">
        <v>0</v>
      </c>
      <c r="Z48" s="3">
        <v>0</v>
      </c>
      <c r="AA48" s="449">
        <v>0</v>
      </c>
      <c r="AB48" s="101">
        <v>0</v>
      </c>
      <c r="AC48" s="343">
        <f>CQ48*$BL49</f>
        <v>0</v>
      </c>
      <c r="AD48" s="343">
        <f>CR48*$BM49</f>
        <v>0</v>
      </c>
      <c r="AE48" s="79">
        <f t="shared" si="100"/>
        <v>0</v>
      </c>
      <c r="AG48" s="722"/>
      <c r="AH48" s="217" t="s">
        <v>54</v>
      </c>
      <c r="AI48" s="3">
        <v>0</v>
      </c>
      <c r="AJ48" s="3">
        <v>0</v>
      </c>
      <c r="AK48" s="3">
        <v>0</v>
      </c>
      <c r="AL48" s="3">
        <v>0</v>
      </c>
      <c r="AM48" s="3">
        <v>0</v>
      </c>
      <c r="AN48" s="3">
        <v>0</v>
      </c>
      <c r="AO48" s="3">
        <v>0</v>
      </c>
      <c r="AP48" s="3">
        <v>0</v>
      </c>
      <c r="AQ48" s="449">
        <v>0</v>
      </c>
      <c r="AR48" s="101">
        <v>0</v>
      </c>
      <c r="AS48" s="343">
        <f>DG48*$BL49</f>
        <v>0</v>
      </c>
      <c r="AT48" s="343">
        <f>DH48*$BM49</f>
        <v>0</v>
      </c>
      <c r="AU48" s="79">
        <f t="shared" si="101"/>
        <v>0</v>
      </c>
      <c r="AW48" s="722"/>
      <c r="AX48" s="217" t="s">
        <v>54</v>
      </c>
      <c r="AY48" s="3">
        <v>0</v>
      </c>
      <c r="AZ48" s="3">
        <v>0</v>
      </c>
      <c r="BA48" s="3">
        <v>0</v>
      </c>
      <c r="BB48" s="3">
        <v>0</v>
      </c>
      <c r="BC48" s="3">
        <v>0</v>
      </c>
      <c r="BD48" s="3">
        <v>0</v>
      </c>
      <c r="BE48" s="3">
        <v>0</v>
      </c>
      <c r="BF48" s="3">
        <v>0</v>
      </c>
      <c r="BG48" s="449">
        <v>0</v>
      </c>
      <c r="BH48" s="101">
        <f t="shared" si="102"/>
        <v>0</v>
      </c>
      <c r="BI48" s="343">
        <f>DW48*$BL49</f>
        <v>0</v>
      </c>
      <c r="BJ48" s="343">
        <f>DX48*$BM49</f>
        <v>0</v>
      </c>
      <c r="BK48" s="79">
        <f t="shared" si="103"/>
        <v>0</v>
      </c>
      <c r="BO48" s="749"/>
      <c r="BP48" s="3" t="s">
        <v>54</v>
      </c>
      <c r="BQ48" s="569"/>
      <c r="BR48" s="546"/>
      <c r="BS48" s="546"/>
      <c r="BT48" s="546"/>
      <c r="BU48" s="546"/>
      <c r="BV48" s="546"/>
      <c r="BW48" s="546"/>
      <c r="BX48" s="546"/>
      <c r="BY48" s="546"/>
      <c r="BZ48" s="546"/>
      <c r="CA48" s="546">
        <v>0</v>
      </c>
      <c r="CB48" s="570">
        <v>0</v>
      </c>
      <c r="CC48" s="568"/>
      <c r="CE48" s="749"/>
      <c r="CF48" s="3" t="s">
        <v>54</v>
      </c>
      <c r="CG48" s="569"/>
      <c r="CH48" s="546"/>
      <c r="CI48" s="546"/>
      <c r="CJ48" s="546"/>
      <c r="CK48" s="546"/>
      <c r="CL48" s="546"/>
      <c r="CM48" s="546"/>
      <c r="CN48" s="546"/>
      <c r="CO48" s="546"/>
      <c r="CP48" s="546"/>
      <c r="CQ48" s="546">
        <v>0</v>
      </c>
      <c r="CR48" s="570">
        <v>0</v>
      </c>
      <c r="CS48" s="568"/>
      <c r="CU48" s="749"/>
      <c r="CV48" s="3" t="s">
        <v>54</v>
      </c>
      <c r="CW48" s="569"/>
      <c r="CX48" s="546"/>
      <c r="CY48" s="546"/>
      <c r="CZ48" s="546"/>
      <c r="DA48" s="546"/>
      <c r="DB48" s="546"/>
      <c r="DC48" s="546"/>
      <c r="DD48" s="546"/>
      <c r="DE48" s="546"/>
      <c r="DF48" s="546"/>
      <c r="DG48" s="546">
        <v>0</v>
      </c>
      <c r="DH48" s="570">
        <v>0</v>
      </c>
      <c r="DI48" s="568"/>
      <c r="DK48" s="749"/>
      <c r="DL48" s="3" t="s">
        <v>54</v>
      </c>
      <c r="DM48" s="569"/>
      <c r="DN48" s="546"/>
      <c r="DO48" s="546"/>
      <c r="DP48" s="546"/>
      <c r="DQ48" s="546"/>
      <c r="DR48" s="546"/>
      <c r="DS48" s="546"/>
      <c r="DT48" s="546"/>
      <c r="DU48" s="546"/>
      <c r="DV48" s="546"/>
      <c r="DW48" s="546">
        <v>0</v>
      </c>
      <c r="DX48" s="570">
        <v>0</v>
      </c>
      <c r="DY48" s="568"/>
    </row>
    <row r="49" spans="1:129" ht="21.6" thickBot="1" x14ac:dyDescent="0.35">
      <c r="B49" s="218" t="s">
        <v>43</v>
      </c>
      <c r="C49" s="210">
        <f>SUM(C36:C48)</f>
        <v>0</v>
      </c>
      <c r="D49" s="210">
        <f t="shared" ref="D49" si="104">SUM(D36:D48)</f>
        <v>0</v>
      </c>
      <c r="E49" s="210">
        <f t="shared" ref="E49" si="105">SUM(E36:E48)</f>
        <v>2786086</v>
      </c>
      <c r="F49" s="210">
        <f t="shared" ref="F49" si="106">SUM(F36:F48)</f>
        <v>835678</v>
      </c>
      <c r="G49" s="210">
        <f t="shared" ref="G49" si="107">SUM(G36:G48)</f>
        <v>-827700</v>
      </c>
      <c r="H49" s="210">
        <f t="shared" ref="H49" si="108">SUM(H36:H48)</f>
        <v>572476</v>
      </c>
      <c r="I49" s="210">
        <f t="shared" ref="I49" si="109">SUM(I36:I48)</f>
        <v>48714</v>
      </c>
      <c r="J49" s="210">
        <f t="shared" ref="J49" si="110">SUM(J36:J48)</f>
        <v>47329</v>
      </c>
      <c r="K49" s="450">
        <f t="shared" ref="K49" si="111">SUM(K36:K48)</f>
        <v>-2681585</v>
      </c>
      <c r="L49" s="613">
        <f t="shared" ref="L49" si="112">SUM(L36:L48)</f>
        <v>244850</v>
      </c>
      <c r="M49" s="468">
        <f t="shared" ref="M49" si="113">SUM(M36:M48)</f>
        <v>5263464.088791932</v>
      </c>
      <c r="N49" s="468">
        <f t="shared" ref="N49" si="114">SUM(N36:N48)</f>
        <v>13204861.237369774</v>
      </c>
      <c r="O49" s="82">
        <f t="shared" si="99"/>
        <v>19494173.326161705</v>
      </c>
      <c r="Q49" s="83"/>
      <c r="R49" s="218" t="s">
        <v>43</v>
      </c>
      <c r="S49" s="210">
        <f>SUM(S36:S48)</f>
        <v>0</v>
      </c>
      <c r="T49" s="210">
        <f t="shared" ref="T49" si="115">SUM(T36:T48)</f>
        <v>0</v>
      </c>
      <c r="U49" s="210">
        <f t="shared" ref="U49" si="116">SUM(U36:U48)</f>
        <v>0</v>
      </c>
      <c r="V49" s="210">
        <f t="shared" ref="V49" si="117">SUM(V36:V48)</f>
        <v>0</v>
      </c>
      <c r="W49" s="210">
        <f t="shared" ref="W49" si="118">SUM(W36:W48)</f>
        <v>835678</v>
      </c>
      <c r="X49" s="210">
        <f t="shared" ref="X49" si="119">SUM(X36:X48)</f>
        <v>1741934</v>
      </c>
      <c r="Y49" s="210">
        <f t="shared" ref="Y49" si="120">SUM(Y36:Y48)</f>
        <v>818491</v>
      </c>
      <c r="Z49" s="210">
        <f t="shared" ref="Z49" si="121">SUM(Z36:Z48)</f>
        <v>0</v>
      </c>
      <c r="AA49" s="450">
        <f t="shared" ref="AA49" si="122">SUM(AA36:AA48)</f>
        <v>7561309</v>
      </c>
      <c r="AB49" s="613">
        <f t="shared" ref="AB49" si="123">SUM(AB36:AB48)</f>
        <v>0</v>
      </c>
      <c r="AC49" s="468">
        <f t="shared" ref="AC49" si="124">SUM(AC36:AC48)</f>
        <v>3659725.0976426154</v>
      </c>
      <c r="AD49" s="468">
        <f t="shared" ref="AD49" si="125">SUM(AD36:AD48)</f>
        <v>9181436.6481945701</v>
      </c>
      <c r="AE49" s="82">
        <f t="shared" si="100"/>
        <v>23798573.745837186</v>
      </c>
      <c r="AG49" s="83"/>
      <c r="AH49" s="218" t="s">
        <v>43</v>
      </c>
      <c r="AI49" s="210">
        <f>SUM(AI36:AI48)</f>
        <v>0</v>
      </c>
      <c r="AJ49" s="210">
        <f t="shared" ref="AJ49" si="126">SUM(AJ36:AJ48)</f>
        <v>0</v>
      </c>
      <c r="AK49" s="210">
        <f t="shared" ref="AK49" si="127">SUM(AK36:AK48)</f>
        <v>808162</v>
      </c>
      <c r="AL49" s="210">
        <f t="shared" ref="AL49" si="128">SUM(AL36:AL48)</f>
        <v>0</v>
      </c>
      <c r="AM49" s="210">
        <f t="shared" ref="AM49" si="129">SUM(AM36:AM48)</f>
        <v>0</v>
      </c>
      <c r="AN49" s="210">
        <f t="shared" ref="AN49" si="130">SUM(AN36:AN48)</f>
        <v>0</v>
      </c>
      <c r="AO49" s="210">
        <f t="shared" ref="AO49" si="131">SUM(AO36:AO48)</f>
        <v>0</v>
      </c>
      <c r="AP49" s="210">
        <f t="shared" ref="AP49" si="132">SUM(AP36:AP48)</f>
        <v>0</v>
      </c>
      <c r="AQ49" s="450">
        <v>0</v>
      </c>
      <c r="AR49" s="613">
        <f t="shared" ref="AR49" si="133">SUM(AR36:AR48)</f>
        <v>1243730</v>
      </c>
      <c r="AS49" s="468">
        <f t="shared" ref="AS49" si="134">SUM(AS36:AS48)</f>
        <v>0</v>
      </c>
      <c r="AT49" s="468">
        <f t="shared" ref="AT49" si="135">SUM(AT36:AT48)</f>
        <v>0</v>
      </c>
      <c r="AU49" s="82">
        <f t="shared" si="101"/>
        <v>2051892</v>
      </c>
      <c r="AW49" s="83"/>
      <c r="AX49" s="218" t="s">
        <v>43</v>
      </c>
      <c r="AY49" s="210">
        <f>SUM(AY36:AY48)</f>
        <v>0</v>
      </c>
      <c r="AZ49" s="210">
        <f t="shared" ref="AZ49" si="136">SUM(AZ36:AZ48)</f>
        <v>0</v>
      </c>
      <c r="BA49" s="210">
        <f t="shared" ref="BA49" si="137">SUM(BA36:BA48)</f>
        <v>0</v>
      </c>
      <c r="BB49" s="210">
        <f t="shared" ref="BB49" si="138">SUM(BB36:BB48)</f>
        <v>0</v>
      </c>
      <c r="BC49" s="210">
        <f t="shared" ref="BC49" si="139">SUM(BC36:BC48)</f>
        <v>0</v>
      </c>
      <c r="BD49" s="210">
        <f t="shared" ref="BD49" si="140">SUM(BD36:BD48)</f>
        <v>0</v>
      </c>
      <c r="BE49" s="210">
        <f t="shared" ref="BE49" si="141">SUM(BE36:BE48)</f>
        <v>0</v>
      </c>
      <c r="BF49" s="210">
        <f t="shared" ref="BF49" si="142">SUM(BF36:BF48)</f>
        <v>0</v>
      </c>
      <c r="BG49" s="450">
        <f t="shared" ref="BG49" si="143">SUM(BG36:BG48)</f>
        <v>0</v>
      </c>
      <c r="BH49" s="613">
        <f t="shared" ref="BH49" si="144">SUM(BH36:BH48)</f>
        <v>0</v>
      </c>
      <c r="BI49" s="468">
        <f t="shared" ref="BI49" si="145">SUM(BI36:BI48)</f>
        <v>47851.813565452125</v>
      </c>
      <c r="BJ49" s="468">
        <f t="shared" ref="BJ49" si="146">SUM(BJ36:BJ48)</f>
        <v>120049.56192895996</v>
      </c>
      <c r="BK49" s="82">
        <f t="shared" si="103"/>
        <v>167901.37549441209</v>
      </c>
      <c r="BL49" s="2">
        <f>'FORECAST OVERVIEW'!M20</f>
        <v>8971041</v>
      </c>
      <c r="BM49" s="2">
        <f>'FORECAST OVERVIEW'!N20</f>
        <v>22506347.447493304</v>
      </c>
      <c r="BO49" s="84"/>
      <c r="BP49" s="72" t="s">
        <v>43</v>
      </c>
      <c r="BQ49" s="572">
        <v>0</v>
      </c>
      <c r="BR49" s="550">
        <v>0</v>
      </c>
      <c r="BS49" s="550">
        <v>0</v>
      </c>
      <c r="BT49" s="550">
        <v>0</v>
      </c>
      <c r="BU49" s="550">
        <v>0</v>
      </c>
      <c r="BV49" s="550">
        <v>0</v>
      </c>
      <c r="BW49" s="550">
        <v>0</v>
      </c>
      <c r="BX49" s="550">
        <v>0</v>
      </c>
      <c r="BY49" s="550">
        <v>0</v>
      </c>
      <c r="BZ49" s="550">
        <v>0</v>
      </c>
      <c r="CA49" s="550">
        <v>0.58671720358784818</v>
      </c>
      <c r="CB49" s="550">
        <v>0.58671720358784818</v>
      </c>
      <c r="CC49" s="575"/>
      <c r="CE49" s="83"/>
      <c r="CF49" s="72" t="s">
        <v>43</v>
      </c>
      <c r="CG49" s="572">
        <v>0</v>
      </c>
      <c r="CH49" s="550">
        <v>0</v>
      </c>
      <c r="CI49" s="550">
        <v>0</v>
      </c>
      <c r="CJ49" s="550">
        <v>0</v>
      </c>
      <c r="CK49" s="550">
        <v>0</v>
      </c>
      <c r="CL49" s="550">
        <v>0</v>
      </c>
      <c r="CM49" s="550">
        <v>0</v>
      </c>
      <c r="CN49" s="550">
        <v>0</v>
      </c>
      <c r="CO49" s="550">
        <v>0</v>
      </c>
      <c r="CP49" s="550">
        <v>0</v>
      </c>
      <c r="CQ49" s="550">
        <v>0.40794876510347183</v>
      </c>
      <c r="CR49" s="550">
        <v>0.40794876510347183</v>
      </c>
      <c r="CS49" s="575"/>
      <c r="CU49" s="83"/>
      <c r="CV49" s="72" t="s">
        <v>43</v>
      </c>
      <c r="CW49" s="572">
        <v>0</v>
      </c>
      <c r="CX49" s="550">
        <v>0</v>
      </c>
      <c r="CY49" s="550">
        <v>0</v>
      </c>
      <c r="CZ49" s="550">
        <v>0</v>
      </c>
      <c r="DA49" s="550">
        <v>0</v>
      </c>
      <c r="DB49" s="550">
        <v>0</v>
      </c>
      <c r="DC49" s="550">
        <v>0</v>
      </c>
      <c r="DD49" s="550">
        <v>0</v>
      </c>
      <c r="DE49" s="550">
        <v>0</v>
      </c>
      <c r="DF49" s="550">
        <v>0</v>
      </c>
      <c r="DG49" s="550">
        <v>0</v>
      </c>
      <c r="DH49" s="550">
        <v>0</v>
      </c>
      <c r="DI49" s="575"/>
      <c r="DK49" s="83"/>
      <c r="DL49" s="72" t="s">
        <v>43</v>
      </c>
      <c r="DM49" s="572">
        <v>0</v>
      </c>
      <c r="DN49" s="550">
        <v>0</v>
      </c>
      <c r="DO49" s="550">
        <v>0</v>
      </c>
      <c r="DP49" s="550">
        <v>0</v>
      </c>
      <c r="DQ49" s="550">
        <v>0</v>
      </c>
      <c r="DR49" s="550">
        <v>0</v>
      </c>
      <c r="DS49" s="550">
        <v>0</v>
      </c>
      <c r="DT49" s="550">
        <v>0</v>
      </c>
      <c r="DU49" s="550">
        <v>0</v>
      </c>
      <c r="DV49" s="550">
        <v>0</v>
      </c>
      <c r="DW49" s="550">
        <v>5.3340313086800211E-3</v>
      </c>
      <c r="DX49" s="550">
        <v>5.3340313086800211E-3</v>
      </c>
      <c r="DY49" s="575"/>
    </row>
    <row r="50" spans="1:129" ht="21.6" thickBot="1" x14ac:dyDescent="0.45">
      <c r="A50" s="85"/>
      <c r="M50" s="469"/>
      <c r="N50" s="469"/>
      <c r="Q50" s="85"/>
      <c r="AC50" s="469"/>
      <c r="AD50" s="469"/>
      <c r="AG50" s="85"/>
      <c r="AS50" s="469"/>
      <c r="AT50" s="469"/>
      <c r="AW50" s="85"/>
      <c r="BI50" s="469"/>
      <c r="BJ50" s="469"/>
      <c r="BO50" s="84"/>
      <c r="CE50" s="85"/>
      <c r="CU50" s="85"/>
      <c r="DK50" s="85"/>
    </row>
    <row r="51" spans="1:129" ht="21.6" thickBot="1" x14ac:dyDescent="0.45">
      <c r="A51" s="85"/>
      <c r="B51" s="205" t="s">
        <v>36</v>
      </c>
      <c r="C51" s="206">
        <f t="shared" ref="C51:N51" si="147">C$3</f>
        <v>44197</v>
      </c>
      <c r="D51" s="206">
        <f t="shared" si="147"/>
        <v>44228</v>
      </c>
      <c r="E51" s="206">
        <f t="shared" si="147"/>
        <v>44256</v>
      </c>
      <c r="F51" s="206">
        <f t="shared" si="147"/>
        <v>44287</v>
      </c>
      <c r="G51" s="206">
        <f t="shared" si="147"/>
        <v>44317</v>
      </c>
      <c r="H51" s="206">
        <f t="shared" si="147"/>
        <v>44348</v>
      </c>
      <c r="I51" s="206">
        <f t="shared" si="147"/>
        <v>44378</v>
      </c>
      <c r="J51" s="206">
        <f t="shared" si="147"/>
        <v>44409</v>
      </c>
      <c r="K51" s="447">
        <f t="shared" si="147"/>
        <v>44440</v>
      </c>
      <c r="L51" s="605">
        <f t="shared" si="147"/>
        <v>44470</v>
      </c>
      <c r="M51" s="464">
        <f t="shared" si="147"/>
        <v>44501</v>
      </c>
      <c r="N51" s="464" t="str">
        <f t="shared" si="147"/>
        <v>Dec-21 +</v>
      </c>
      <c r="O51" s="207" t="s">
        <v>34</v>
      </c>
      <c r="Q51" s="85"/>
      <c r="R51" s="205" t="s">
        <v>36</v>
      </c>
      <c r="S51" s="206">
        <f t="shared" ref="S51:AD51" si="148">S$3</f>
        <v>44197</v>
      </c>
      <c r="T51" s="206">
        <f t="shared" si="148"/>
        <v>44228</v>
      </c>
      <c r="U51" s="206">
        <f t="shared" si="148"/>
        <v>44256</v>
      </c>
      <c r="V51" s="206">
        <f t="shared" si="148"/>
        <v>44287</v>
      </c>
      <c r="W51" s="206">
        <f t="shared" si="148"/>
        <v>44317</v>
      </c>
      <c r="X51" s="206">
        <f t="shared" si="148"/>
        <v>44348</v>
      </c>
      <c r="Y51" s="206">
        <f t="shared" si="148"/>
        <v>44378</v>
      </c>
      <c r="Z51" s="206">
        <f t="shared" si="148"/>
        <v>44409</v>
      </c>
      <c r="AA51" s="447">
        <f t="shared" si="148"/>
        <v>44440</v>
      </c>
      <c r="AB51" s="605">
        <f t="shared" si="148"/>
        <v>44470</v>
      </c>
      <c r="AC51" s="464">
        <f t="shared" si="148"/>
        <v>44501</v>
      </c>
      <c r="AD51" s="464" t="str">
        <f t="shared" si="148"/>
        <v>Dec-21 +</v>
      </c>
      <c r="AE51" s="207" t="s">
        <v>34</v>
      </c>
      <c r="AG51" s="85"/>
      <c r="AH51" s="205" t="s">
        <v>36</v>
      </c>
      <c r="AI51" s="206">
        <f t="shared" ref="AI51:AT51" si="149">AI$3</f>
        <v>44197</v>
      </c>
      <c r="AJ51" s="206">
        <f t="shared" si="149"/>
        <v>44228</v>
      </c>
      <c r="AK51" s="206">
        <f t="shared" si="149"/>
        <v>44256</v>
      </c>
      <c r="AL51" s="206">
        <f t="shared" si="149"/>
        <v>44287</v>
      </c>
      <c r="AM51" s="206">
        <f t="shared" si="149"/>
        <v>44317</v>
      </c>
      <c r="AN51" s="206">
        <f t="shared" si="149"/>
        <v>44348</v>
      </c>
      <c r="AO51" s="206">
        <f t="shared" si="149"/>
        <v>44378</v>
      </c>
      <c r="AP51" s="206">
        <f t="shared" si="149"/>
        <v>44409</v>
      </c>
      <c r="AQ51" s="447">
        <f t="shared" si="149"/>
        <v>44440</v>
      </c>
      <c r="AR51" s="605">
        <f t="shared" si="149"/>
        <v>44470</v>
      </c>
      <c r="AS51" s="464">
        <f t="shared" si="149"/>
        <v>44501</v>
      </c>
      <c r="AT51" s="464" t="str">
        <f t="shared" si="149"/>
        <v>Dec-21 +</v>
      </c>
      <c r="AU51" s="207" t="s">
        <v>34</v>
      </c>
      <c r="AW51" s="85"/>
      <c r="AX51" s="205" t="s">
        <v>36</v>
      </c>
      <c r="AY51" s="206">
        <f t="shared" ref="AY51:BJ51" si="150">AY$3</f>
        <v>44197</v>
      </c>
      <c r="AZ51" s="206">
        <f t="shared" si="150"/>
        <v>44228</v>
      </c>
      <c r="BA51" s="206">
        <f t="shared" si="150"/>
        <v>44256</v>
      </c>
      <c r="BB51" s="206">
        <f t="shared" si="150"/>
        <v>44287</v>
      </c>
      <c r="BC51" s="206">
        <f t="shared" si="150"/>
        <v>44317</v>
      </c>
      <c r="BD51" s="206">
        <f t="shared" si="150"/>
        <v>44348</v>
      </c>
      <c r="BE51" s="206">
        <f t="shared" si="150"/>
        <v>44378</v>
      </c>
      <c r="BF51" s="206">
        <f t="shared" si="150"/>
        <v>44409</v>
      </c>
      <c r="BG51" s="447">
        <f t="shared" si="150"/>
        <v>44440</v>
      </c>
      <c r="BH51" s="605">
        <f t="shared" si="150"/>
        <v>44470</v>
      </c>
      <c r="BI51" s="464">
        <f t="shared" si="150"/>
        <v>44501</v>
      </c>
      <c r="BJ51" s="464" t="str">
        <f t="shared" si="150"/>
        <v>Dec-21 +</v>
      </c>
      <c r="BK51" s="207" t="s">
        <v>34</v>
      </c>
      <c r="BO51" s="84"/>
      <c r="BP51" s="340" t="s">
        <v>36</v>
      </c>
      <c r="BQ51" s="341" t="s">
        <v>210</v>
      </c>
      <c r="BR51" s="341" t="s">
        <v>211</v>
      </c>
      <c r="BS51" s="341" t="s">
        <v>212</v>
      </c>
      <c r="BT51" s="341" t="s">
        <v>213</v>
      </c>
      <c r="BU51" s="341" t="s">
        <v>44</v>
      </c>
      <c r="BV51" s="341" t="s">
        <v>214</v>
      </c>
      <c r="BW51" s="341" t="s">
        <v>215</v>
      </c>
      <c r="BX51" s="341" t="s">
        <v>216</v>
      </c>
      <c r="BY51" s="341" t="s">
        <v>217</v>
      </c>
      <c r="BZ51" s="341" t="s">
        <v>218</v>
      </c>
      <c r="CA51" s="341" t="s">
        <v>34</v>
      </c>
      <c r="CB51" s="341" t="s">
        <v>34</v>
      </c>
      <c r="CC51" s="342" t="s">
        <v>34</v>
      </c>
      <c r="CE51" s="85"/>
      <c r="CF51" s="340" t="s">
        <v>36</v>
      </c>
      <c r="CG51" s="341" t="s">
        <v>210</v>
      </c>
      <c r="CH51" s="341" t="s">
        <v>211</v>
      </c>
      <c r="CI51" s="341" t="s">
        <v>212</v>
      </c>
      <c r="CJ51" s="341" t="s">
        <v>213</v>
      </c>
      <c r="CK51" s="341" t="s">
        <v>44</v>
      </c>
      <c r="CL51" s="341" t="s">
        <v>214</v>
      </c>
      <c r="CM51" s="341" t="s">
        <v>215</v>
      </c>
      <c r="CN51" s="341" t="s">
        <v>216</v>
      </c>
      <c r="CO51" s="341" t="s">
        <v>217</v>
      </c>
      <c r="CP51" s="341" t="s">
        <v>218</v>
      </c>
      <c r="CQ51" s="341" t="s">
        <v>34</v>
      </c>
      <c r="CR51" s="341" t="s">
        <v>34</v>
      </c>
      <c r="CS51" s="342" t="s">
        <v>34</v>
      </c>
      <c r="CU51" s="85"/>
      <c r="CV51" s="340" t="s">
        <v>36</v>
      </c>
      <c r="CW51" s="341" t="s">
        <v>210</v>
      </c>
      <c r="CX51" s="341" t="s">
        <v>211</v>
      </c>
      <c r="CY51" s="341" t="s">
        <v>212</v>
      </c>
      <c r="CZ51" s="341" t="s">
        <v>213</v>
      </c>
      <c r="DA51" s="341" t="s">
        <v>44</v>
      </c>
      <c r="DB51" s="341" t="s">
        <v>214</v>
      </c>
      <c r="DC51" s="341" t="s">
        <v>215</v>
      </c>
      <c r="DD51" s="341" t="s">
        <v>216</v>
      </c>
      <c r="DE51" s="341" t="s">
        <v>217</v>
      </c>
      <c r="DF51" s="341" t="s">
        <v>218</v>
      </c>
      <c r="DG51" s="341" t="s">
        <v>34</v>
      </c>
      <c r="DH51" s="341" t="s">
        <v>34</v>
      </c>
      <c r="DI51" s="342" t="s">
        <v>34</v>
      </c>
      <c r="DK51" s="85"/>
      <c r="DL51" s="340" t="s">
        <v>36</v>
      </c>
      <c r="DM51" s="341" t="s">
        <v>210</v>
      </c>
      <c r="DN51" s="341" t="s">
        <v>211</v>
      </c>
      <c r="DO51" s="341" t="s">
        <v>212</v>
      </c>
      <c r="DP51" s="341" t="s">
        <v>213</v>
      </c>
      <c r="DQ51" s="341" t="s">
        <v>44</v>
      </c>
      <c r="DR51" s="341" t="s">
        <v>214</v>
      </c>
      <c r="DS51" s="341" t="s">
        <v>215</v>
      </c>
      <c r="DT51" s="341" t="s">
        <v>216</v>
      </c>
      <c r="DU51" s="341" t="s">
        <v>217</v>
      </c>
      <c r="DV51" s="341" t="s">
        <v>218</v>
      </c>
      <c r="DW51" s="341" t="s">
        <v>34</v>
      </c>
      <c r="DX51" s="341" t="s">
        <v>34</v>
      </c>
      <c r="DY51" s="342" t="s">
        <v>34</v>
      </c>
    </row>
    <row r="52" spans="1:129" ht="15" customHeight="1" x14ac:dyDescent="0.3">
      <c r="A52" s="720" t="s">
        <v>71</v>
      </c>
      <c r="B52" s="217" t="s">
        <v>66</v>
      </c>
      <c r="C52" s="3">
        <v>0</v>
      </c>
      <c r="D52" s="3">
        <v>0</v>
      </c>
      <c r="E52" s="3">
        <v>0</v>
      </c>
      <c r="F52" s="3">
        <v>0</v>
      </c>
      <c r="G52" s="3">
        <v>0</v>
      </c>
      <c r="H52" s="3">
        <v>0</v>
      </c>
      <c r="I52" s="3">
        <v>0</v>
      </c>
      <c r="J52" s="3">
        <v>0</v>
      </c>
      <c r="K52" s="449">
        <v>0</v>
      </c>
      <c r="L52" s="101">
        <v>0</v>
      </c>
      <c r="M52" s="343">
        <f>CA52*$BL65</f>
        <v>0</v>
      </c>
      <c r="N52" s="343">
        <f>CB52*$BM65</f>
        <v>0</v>
      </c>
      <c r="O52" s="79">
        <f t="shared" ref="O52:O65" si="151">SUM(C52:N52)</f>
        <v>0</v>
      </c>
      <c r="Q52" s="720" t="s">
        <v>71</v>
      </c>
      <c r="R52" s="217" t="s">
        <v>66</v>
      </c>
      <c r="S52" s="3">
        <v>0</v>
      </c>
      <c r="T52" s="3">
        <v>0</v>
      </c>
      <c r="U52" s="3">
        <v>12923</v>
      </c>
      <c r="V52" s="3">
        <v>0</v>
      </c>
      <c r="W52" s="3">
        <v>0</v>
      </c>
      <c r="X52" s="3">
        <v>26385</v>
      </c>
      <c r="Y52" s="3">
        <v>0</v>
      </c>
      <c r="Z52" s="3">
        <v>127165</v>
      </c>
      <c r="AA52" s="449">
        <v>0</v>
      </c>
      <c r="AB52" s="101">
        <v>0</v>
      </c>
      <c r="AC52" s="343">
        <f>CQ52*$BL65</f>
        <v>269187.78686197707</v>
      </c>
      <c r="AD52" s="343">
        <f>CR52*$BM65</f>
        <v>1666750.8943498337</v>
      </c>
      <c r="AE52" s="79">
        <f t="shared" ref="AE52:AE65" si="152">SUM(S52:AD52)</f>
        <v>2102411.6812118106</v>
      </c>
      <c r="AG52" s="720" t="s">
        <v>71</v>
      </c>
      <c r="AH52" s="217" t="s">
        <v>66</v>
      </c>
      <c r="AI52" s="3">
        <v>0</v>
      </c>
      <c r="AJ52" s="3">
        <v>0</v>
      </c>
      <c r="AK52" s="3">
        <v>0</v>
      </c>
      <c r="AL52" s="3">
        <v>0</v>
      </c>
      <c r="AM52" s="3">
        <v>0</v>
      </c>
      <c r="AN52" s="3">
        <v>71771</v>
      </c>
      <c r="AO52" s="3">
        <v>12464</v>
      </c>
      <c r="AP52" s="3">
        <v>0</v>
      </c>
      <c r="AQ52" s="449">
        <v>0</v>
      </c>
      <c r="AR52" s="101">
        <f t="shared" ref="AR52:AR64" si="153">AQ52</f>
        <v>0</v>
      </c>
      <c r="AS52" s="343">
        <f>DG52*$BL65</f>
        <v>9638.689506389519</v>
      </c>
      <c r="AT52" s="343">
        <f>DH52*$BM65</f>
        <v>59680.621258543142</v>
      </c>
      <c r="AU52" s="79">
        <f t="shared" ref="AU52:AU65" si="154">SUM(AI52:AT52)</f>
        <v>153554.31076493266</v>
      </c>
      <c r="AW52" s="720" t="s">
        <v>71</v>
      </c>
      <c r="AX52" s="217" t="s">
        <v>66</v>
      </c>
      <c r="AY52" s="3">
        <v>0</v>
      </c>
      <c r="AZ52" s="3">
        <v>0</v>
      </c>
      <c r="BA52" s="3">
        <v>0</v>
      </c>
      <c r="BB52" s="3">
        <v>0</v>
      </c>
      <c r="BC52" s="3">
        <v>0</v>
      </c>
      <c r="BD52" s="3">
        <v>0</v>
      </c>
      <c r="BE52" s="3">
        <v>0</v>
      </c>
      <c r="BF52" s="3">
        <v>0</v>
      </c>
      <c r="BG52" s="449">
        <v>0</v>
      </c>
      <c r="BH52" s="101">
        <f t="shared" ref="BH52:BH64" si="155">BG52</f>
        <v>0</v>
      </c>
      <c r="BI52" s="343">
        <f>DW52*$BL65</f>
        <v>0</v>
      </c>
      <c r="BJ52" s="343">
        <f>DX52*$BM65</f>
        <v>0</v>
      </c>
      <c r="BK52" s="79">
        <f t="shared" ref="BK52:BK65" si="156">SUM(AY52:BJ52)</f>
        <v>0</v>
      </c>
      <c r="BL52" s="581"/>
      <c r="BO52" s="747" t="s">
        <v>71</v>
      </c>
      <c r="BP52" s="80" t="s">
        <v>66</v>
      </c>
      <c r="BQ52" s="562"/>
      <c r="BR52" s="540"/>
      <c r="BS52" s="540"/>
      <c r="BT52" s="540"/>
      <c r="BU52" s="540"/>
      <c r="BV52" s="540"/>
      <c r="BW52" s="540"/>
      <c r="BX52" s="540"/>
      <c r="BY52" s="540"/>
      <c r="BZ52" s="540"/>
      <c r="CA52" s="540">
        <v>0</v>
      </c>
      <c r="CB52" s="563">
        <v>0</v>
      </c>
      <c r="CC52" s="564"/>
      <c r="CE52" s="747" t="s">
        <v>71</v>
      </c>
      <c r="CF52" s="80" t="s">
        <v>66</v>
      </c>
      <c r="CG52" s="562"/>
      <c r="CH52" s="540"/>
      <c r="CI52" s="540"/>
      <c r="CJ52" s="540"/>
      <c r="CK52" s="540"/>
      <c r="CL52" s="540"/>
      <c r="CM52" s="540"/>
      <c r="CN52" s="540"/>
      <c r="CO52" s="540"/>
      <c r="CP52" s="540"/>
      <c r="CQ52" s="540">
        <v>0.26110096769066188</v>
      </c>
      <c r="CR52" s="563">
        <v>0.26110096769066188</v>
      </c>
      <c r="CS52" s="564"/>
      <c r="CU52" s="747" t="s">
        <v>71</v>
      </c>
      <c r="CV52" s="80" t="s">
        <v>66</v>
      </c>
      <c r="CW52" s="562"/>
      <c r="CX52" s="540"/>
      <c r="CY52" s="540"/>
      <c r="CZ52" s="540"/>
      <c r="DA52" s="540"/>
      <c r="DB52" s="540"/>
      <c r="DC52" s="540"/>
      <c r="DD52" s="540"/>
      <c r="DE52" s="540"/>
      <c r="DF52" s="540"/>
      <c r="DG52" s="540">
        <v>9.3491283045412672E-3</v>
      </c>
      <c r="DH52" s="563">
        <v>9.3491283045412672E-3</v>
      </c>
      <c r="DI52" s="564"/>
      <c r="DK52" s="747" t="s">
        <v>71</v>
      </c>
      <c r="DL52" s="80" t="s">
        <v>66</v>
      </c>
      <c r="DM52" s="562"/>
      <c r="DN52" s="540"/>
      <c r="DO52" s="540"/>
      <c r="DP52" s="540"/>
      <c r="DQ52" s="540"/>
      <c r="DR52" s="540"/>
      <c r="DS52" s="540"/>
      <c r="DT52" s="540"/>
      <c r="DU52" s="540"/>
      <c r="DV52" s="540"/>
      <c r="DW52" s="540">
        <v>0</v>
      </c>
      <c r="DX52" s="563">
        <v>0</v>
      </c>
      <c r="DY52" s="564"/>
    </row>
    <row r="53" spans="1:129" x14ac:dyDescent="0.3">
      <c r="A53" s="721"/>
      <c r="B53" s="217" t="s">
        <v>65</v>
      </c>
      <c r="C53" s="3">
        <v>0</v>
      </c>
      <c r="D53" s="3">
        <v>0</v>
      </c>
      <c r="E53" s="3">
        <v>0</v>
      </c>
      <c r="F53" s="3">
        <v>0</v>
      </c>
      <c r="G53" s="3">
        <v>0</v>
      </c>
      <c r="H53" s="3">
        <v>0</v>
      </c>
      <c r="I53" s="3">
        <v>0</v>
      </c>
      <c r="J53" s="3">
        <v>0</v>
      </c>
      <c r="K53" s="449">
        <v>0</v>
      </c>
      <c r="L53" s="101">
        <v>0</v>
      </c>
      <c r="M53" s="343">
        <f>CA53*$BL65</f>
        <v>0</v>
      </c>
      <c r="N53" s="343">
        <f>CB53*$BM65</f>
        <v>0</v>
      </c>
      <c r="O53" s="79">
        <f t="shared" si="151"/>
        <v>0</v>
      </c>
      <c r="Q53" s="721"/>
      <c r="R53" s="217" t="s">
        <v>65</v>
      </c>
      <c r="S53" s="3">
        <v>0</v>
      </c>
      <c r="T53" s="3">
        <v>0</v>
      </c>
      <c r="U53" s="3">
        <v>0</v>
      </c>
      <c r="V53" s="3">
        <v>0</v>
      </c>
      <c r="W53" s="3">
        <v>0</v>
      </c>
      <c r="X53" s="3">
        <v>0</v>
      </c>
      <c r="Y53" s="3">
        <v>0</v>
      </c>
      <c r="Z53" s="3">
        <v>0</v>
      </c>
      <c r="AA53" s="449">
        <v>0</v>
      </c>
      <c r="AB53" s="101">
        <v>0</v>
      </c>
      <c r="AC53" s="343">
        <f>CQ53*$BL65</f>
        <v>0</v>
      </c>
      <c r="AD53" s="343">
        <f>CR53*$BM65</f>
        <v>0</v>
      </c>
      <c r="AE53" s="79">
        <f t="shared" si="152"/>
        <v>0</v>
      </c>
      <c r="AG53" s="721"/>
      <c r="AH53" s="217" t="s">
        <v>65</v>
      </c>
      <c r="AI53" s="3">
        <v>0</v>
      </c>
      <c r="AJ53" s="3">
        <v>0</v>
      </c>
      <c r="AK53" s="3">
        <v>0</v>
      </c>
      <c r="AL53" s="3">
        <v>0</v>
      </c>
      <c r="AM53" s="3">
        <v>0</v>
      </c>
      <c r="AN53" s="3">
        <v>0</v>
      </c>
      <c r="AO53" s="3">
        <v>0</v>
      </c>
      <c r="AP53" s="3">
        <v>0</v>
      </c>
      <c r="AQ53" s="449">
        <v>0</v>
      </c>
      <c r="AR53" s="101">
        <f t="shared" si="153"/>
        <v>0</v>
      </c>
      <c r="AS53" s="343">
        <f>DG53*$BL65</f>
        <v>0</v>
      </c>
      <c r="AT53" s="343">
        <f>DH53*$BM65</f>
        <v>0</v>
      </c>
      <c r="AU53" s="79">
        <f t="shared" si="154"/>
        <v>0</v>
      </c>
      <c r="AW53" s="721"/>
      <c r="AX53" s="217" t="s">
        <v>65</v>
      </c>
      <c r="AY53" s="3">
        <v>0</v>
      </c>
      <c r="AZ53" s="3">
        <v>0</v>
      </c>
      <c r="BA53" s="3">
        <v>0</v>
      </c>
      <c r="BB53" s="3">
        <v>0</v>
      </c>
      <c r="BC53" s="3">
        <v>0</v>
      </c>
      <c r="BD53" s="3">
        <v>0</v>
      </c>
      <c r="BE53" s="3">
        <v>0</v>
      </c>
      <c r="BF53" s="3">
        <v>0</v>
      </c>
      <c r="BG53" s="449">
        <v>0</v>
      </c>
      <c r="BH53" s="101">
        <f t="shared" si="155"/>
        <v>0</v>
      </c>
      <c r="BI53" s="343">
        <f>DW53*$BL65</f>
        <v>0</v>
      </c>
      <c r="BJ53" s="343">
        <f>DX53*$BM65</f>
        <v>0</v>
      </c>
      <c r="BK53" s="79">
        <f t="shared" si="156"/>
        <v>0</v>
      </c>
      <c r="BO53" s="748"/>
      <c r="BP53" s="3" t="s">
        <v>65</v>
      </c>
      <c r="BQ53" s="566"/>
      <c r="BR53" s="542"/>
      <c r="BS53" s="542"/>
      <c r="BT53" s="542"/>
      <c r="BU53" s="542"/>
      <c r="BV53" s="542"/>
      <c r="BW53" s="542"/>
      <c r="BX53" s="542"/>
      <c r="BY53" s="542"/>
      <c r="BZ53" s="542"/>
      <c r="CA53" s="542">
        <v>0</v>
      </c>
      <c r="CB53" s="567">
        <v>0</v>
      </c>
      <c r="CC53" s="568"/>
      <c r="CE53" s="748"/>
      <c r="CF53" s="3" t="s">
        <v>65</v>
      </c>
      <c r="CG53" s="566"/>
      <c r="CH53" s="542"/>
      <c r="CI53" s="542"/>
      <c r="CJ53" s="542"/>
      <c r="CK53" s="542"/>
      <c r="CL53" s="542"/>
      <c r="CM53" s="542"/>
      <c r="CN53" s="542"/>
      <c r="CO53" s="542"/>
      <c r="CP53" s="542"/>
      <c r="CQ53" s="542">
        <v>0</v>
      </c>
      <c r="CR53" s="567">
        <v>0</v>
      </c>
      <c r="CS53" s="568"/>
      <c r="CU53" s="748"/>
      <c r="CV53" s="3" t="s">
        <v>65</v>
      </c>
      <c r="CW53" s="566"/>
      <c r="CX53" s="542"/>
      <c r="CY53" s="542"/>
      <c r="CZ53" s="542"/>
      <c r="DA53" s="542"/>
      <c r="DB53" s="542"/>
      <c r="DC53" s="542"/>
      <c r="DD53" s="542"/>
      <c r="DE53" s="542"/>
      <c r="DF53" s="542"/>
      <c r="DG53" s="542">
        <v>0</v>
      </c>
      <c r="DH53" s="567">
        <v>0</v>
      </c>
      <c r="DI53" s="568"/>
      <c r="DK53" s="748"/>
      <c r="DL53" s="3" t="s">
        <v>65</v>
      </c>
      <c r="DM53" s="566"/>
      <c r="DN53" s="542"/>
      <c r="DO53" s="542"/>
      <c r="DP53" s="542"/>
      <c r="DQ53" s="542"/>
      <c r="DR53" s="542"/>
      <c r="DS53" s="542"/>
      <c r="DT53" s="542"/>
      <c r="DU53" s="542"/>
      <c r="DV53" s="542"/>
      <c r="DW53" s="542">
        <v>0</v>
      </c>
      <c r="DX53" s="567">
        <v>0</v>
      </c>
      <c r="DY53" s="568"/>
    </row>
    <row r="54" spans="1:129" x14ac:dyDescent="0.3">
      <c r="A54" s="721"/>
      <c r="B54" s="217" t="s">
        <v>64</v>
      </c>
      <c r="C54" s="3">
        <v>0</v>
      </c>
      <c r="D54" s="3">
        <v>0</v>
      </c>
      <c r="E54" s="3">
        <v>0</v>
      </c>
      <c r="F54" s="3">
        <v>0</v>
      </c>
      <c r="G54" s="3">
        <v>0</v>
      </c>
      <c r="H54" s="3">
        <v>0</v>
      </c>
      <c r="I54" s="3">
        <v>0</v>
      </c>
      <c r="J54" s="3">
        <v>0</v>
      </c>
      <c r="K54" s="449">
        <v>0</v>
      </c>
      <c r="L54" s="101">
        <v>0</v>
      </c>
      <c r="M54" s="343">
        <f>CA54*$BL65</f>
        <v>0</v>
      </c>
      <c r="N54" s="343">
        <f>CB54*$BM65</f>
        <v>0</v>
      </c>
      <c r="O54" s="79">
        <f t="shared" si="151"/>
        <v>0</v>
      </c>
      <c r="Q54" s="721"/>
      <c r="R54" s="217" t="s">
        <v>64</v>
      </c>
      <c r="S54" s="3">
        <v>0</v>
      </c>
      <c r="T54" s="3">
        <v>0</v>
      </c>
      <c r="U54" s="3">
        <v>0</v>
      </c>
      <c r="V54" s="3">
        <v>0</v>
      </c>
      <c r="W54" s="3">
        <v>0</v>
      </c>
      <c r="X54" s="3">
        <v>0</v>
      </c>
      <c r="Y54" s="3">
        <v>0</v>
      </c>
      <c r="Z54" s="3">
        <v>0</v>
      </c>
      <c r="AA54" s="449">
        <v>0</v>
      </c>
      <c r="AB54" s="101">
        <v>0</v>
      </c>
      <c r="AC54" s="343">
        <f>CQ54*$BL65</f>
        <v>0</v>
      </c>
      <c r="AD54" s="343">
        <f>CR54*$BM65</f>
        <v>0</v>
      </c>
      <c r="AE54" s="79">
        <f t="shared" si="152"/>
        <v>0</v>
      </c>
      <c r="AG54" s="721"/>
      <c r="AH54" s="217" t="s">
        <v>64</v>
      </c>
      <c r="AI54" s="3">
        <v>0</v>
      </c>
      <c r="AJ54" s="3">
        <v>0</v>
      </c>
      <c r="AK54" s="3">
        <v>0</v>
      </c>
      <c r="AL54" s="3">
        <v>0</v>
      </c>
      <c r="AM54" s="3">
        <v>0</v>
      </c>
      <c r="AN54" s="3">
        <v>0</v>
      </c>
      <c r="AO54" s="3">
        <v>0</v>
      </c>
      <c r="AP54" s="3">
        <v>0</v>
      </c>
      <c r="AQ54" s="449">
        <v>0</v>
      </c>
      <c r="AR54" s="101">
        <f t="shared" si="153"/>
        <v>0</v>
      </c>
      <c r="AS54" s="343">
        <f>DG54*$BL65</f>
        <v>0</v>
      </c>
      <c r="AT54" s="343">
        <f>DH54*$BM65</f>
        <v>0</v>
      </c>
      <c r="AU54" s="79">
        <f t="shared" si="154"/>
        <v>0</v>
      </c>
      <c r="AW54" s="721"/>
      <c r="AX54" s="217" t="s">
        <v>64</v>
      </c>
      <c r="AY54" s="3">
        <v>0</v>
      </c>
      <c r="AZ54" s="3">
        <v>0</v>
      </c>
      <c r="BA54" s="3">
        <v>0</v>
      </c>
      <c r="BB54" s="3">
        <v>0</v>
      </c>
      <c r="BC54" s="3">
        <v>0</v>
      </c>
      <c r="BD54" s="3">
        <v>0</v>
      </c>
      <c r="BE54" s="3">
        <v>0</v>
      </c>
      <c r="BF54" s="3">
        <v>0</v>
      </c>
      <c r="BG54" s="449">
        <v>0</v>
      </c>
      <c r="BH54" s="101">
        <f t="shared" si="155"/>
        <v>0</v>
      </c>
      <c r="BI54" s="343">
        <f>DW54*$BL65</f>
        <v>0</v>
      </c>
      <c r="BJ54" s="343">
        <f>DX54*$BM65</f>
        <v>0</v>
      </c>
      <c r="BK54" s="79">
        <f t="shared" si="156"/>
        <v>0</v>
      </c>
      <c r="BO54" s="748"/>
      <c r="BP54" s="3" t="s">
        <v>64</v>
      </c>
      <c r="BQ54" s="566"/>
      <c r="BR54" s="542"/>
      <c r="BS54" s="542"/>
      <c r="BT54" s="542"/>
      <c r="BU54" s="542"/>
      <c r="BV54" s="542"/>
      <c r="BW54" s="542"/>
      <c r="BX54" s="542"/>
      <c r="BY54" s="542"/>
      <c r="BZ54" s="542"/>
      <c r="CA54" s="542">
        <v>0</v>
      </c>
      <c r="CB54" s="567">
        <v>0</v>
      </c>
      <c r="CC54" s="568"/>
      <c r="CE54" s="748"/>
      <c r="CF54" s="3" t="s">
        <v>64</v>
      </c>
      <c r="CG54" s="566"/>
      <c r="CH54" s="542"/>
      <c r="CI54" s="542"/>
      <c r="CJ54" s="542"/>
      <c r="CK54" s="542"/>
      <c r="CL54" s="542"/>
      <c r="CM54" s="542"/>
      <c r="CN54" s="542"/>
      <c r="CO54" s="542"/>
      <c r="CP54" s="542"/>
      <c r="CQ54" s="542">
        <v>0</v>
      </c>
      <c r="CR54" s="567">
        <v>0</v>
      </c>
      <c r="CS54" s="568"/>
      <c r="CU54" s="748"/>
      <c r="CV54" s="3" t="s">
        <v>64</v>
      </c>
      <c r="CW54" s="566"/>
      <c r="CX54" s="542"/>
      <c r="CY54" s="542"/>
      <c r="CZ54" s="542"/>
      <c r="DA54" s="542"/>
      <c r="DB54" s="542"/>
      <c r="DC54" s="542"/>
      <c r="DD54" s="542"/>
      <c r="DE54" s="542"/>
      <c r="DF54" s="542"/>
      <c r="DG54" s="542">
        <v>0</v>
      </c>
      <c r="DH54" s="567">
        <v>0</v>
      </c>
      <c r="DI54" s="568"/>
      <c r="DK54" s="748"/>
      <c r="DL54" s="3" t="s">
        <v>64</v>
      </c>
      <c r="DM54" s="566"/>
      <c r="DN54" s="542"/>
      <c r="DO54" s="542"/>
      <c r="DP54" s="542"/>
      <c r="DQ54" s="542"/>
      <c r="DR54" s="542"/>
      <c r="DS54" s="542"/>
      <c r="DT54" s="542"/>
      <c r="DU54" s="542"/>
      <c r="DV54" s="542"/>
      <c r="DW54" s="542">
        <v>0</v>
      </c>
      <c r="DX54" s="567">
        <v>0</v>
      </c>
      <c r="DY54" s="568"/>
    </row>
    <row r="55" spans="1:129" x14ac:dyDescent="0.3">
      <c r="A55" s="721"/>
      <c r="B55" s="217" t="s">
        <v>63</v>
      </c>
      <c r="C55" s="3">
        <v>0</v>
      </c>
      <c r="D55" s="3">
        <v>0</v>
      </c>
      <c r="E55" s="3">
        <v>0</v>
      </c>
      <c r="F55" s="3">
        <v>0</v>
      </c>
      <c r="G55" s="3">
        <v>0</v>
      </c>
      <c r="H55" s="3">
        <v>0</v>
      </c>
      <c r="I55" s="3">
        <v>0</v>
      </c>
      <c r="J55" s="3">
        <v>0</v>
      </c>
      <c r="K55" s="449">
        <v>0</v>
      </c>
      <c r="L55" s="101">
        <v>0</v>
      </c>
      <c r="M55" s="343">
        <f>CA55*$BL65</f>
        <v>0</v>
      </c>
      <c r="N55" s="343">
        <f>CB55*$BM65</f>
        <v>0</v>
      </c>
      <c r="O55" s="79">
        <f t="shared" si="151"/>
        <v>0</v>
      </c>
      <c r="Q55" s="721"/>
      <c r="R55" s="217" t="s">
        <v>63</v>
      </c>
      <c r="S55" s="3">
        <v>0</v>
      </c>
      <c r="T55" s="3">
        <v>0</v>
      </c>
      <c r="U55" s="3">
        <v>78937</v>
      </c>
      <c r="V55" s="3">
        <v>0</v>
      </c>
      <c r="W55" s="3">
        <v>0</v>
      </c>
      <c r="X55" s="3">
        <v>0</v>
      </c>
      <c r="Y55" s="3">
        <v>0</v>
      </c>
      <c r="Z55" s="3">
        <v>0</v>
      </c>
      <c r="AA55" s="449">
        <v>0</v>
      </c>
      <c r="AB55" s="101">
        <v>0</v>
      </c>
      <c r="AC55" s="343">
        <f>CQ55*$BL65</f>
        <v>0</v>
      </c>
      <c r="AD55" s="343">
        <f>CR55*$BM65</f>
        <v>0</v>
      </c>
      <c r="AE55" s="79">
        <f t="shared" si="152"/>
        <v>78937</v>
      </c>
      <c r="AG55" s="721"/>
      <c r="AH55" s="217" t="s">
        <v>63</v>
      </c>
      <c r="AI55" s="3">
        <v>0</v>
      </c>
      <c r="AJ55" s="3">
        <v>0</v>
      </c>
      <c r="AK55" s="3">
        <v>0</v>
      </c>
      <c r="AL55" s="3">
        <v>0</v>
      </c>
      <c r="AM55" s="3">
        <v>0</v>
      </c>
      <c r="AN55" s="3">
        <v>0</v>
      </c>
      <c r="AO55" s="3">
        <v>0</v>
      </c>
      <c r="AP55" s="3">
        <v>0</v>
      </c>
      <c r="AQ55" s="449">
        <v>0</v>
      </c>
      <c r="AR55" s="101">
        <f t="shared" si="153"/>
        <v>0</v>
      </c>
      <c r="AS55" s="343">
        <f>DG55*$BL65</f>
        <v>32786.840867873463</v>
      </c>
      <c r="AT55" s="343">
        <f>DH55*$BM65</f>
        <v>203008.82509002404</v>
      </c>
      <c r="AU55" s="79">
        <f t="shared" si="154"/>
        <v>235795.66595789749</v>
      </c>
      <c r="AW55" s="721"/>
      <c r="AX55" s="217" t="s">
        <v>63</v>
      </c>
      <c r="AY55" s="3">
        <v>0</v>
      </c>
      <c r="AZ55" s="3">
        <v>0</v>
      </c>
      <c r="BA55" s="3">
        <v>0</v>
      </c>
      <c r="BB55" s="3">
        <v>0</v>
      </c>
      <c r="BC55" s="3">
        <v>0</v>
      </c>
      <c r="BD55" s="3">
        <v>0</v>
      </c>
      <c r="BE55" s="3">
        <v>0</v>
      </c>
      <c r="BF55" s="3">
        <v>0</v>
      </c>
      <c r="BG55" s="449">
        <v>0</v>
      </c>
      <c r="BH55" s="101">
        <f t="shared" si="155"/>
        <v>0</v>
      </c>
      <c r="BI55" s="343">
        <f>DW55*$BL65</f>
        <v>75598.228771169539</v>
      </c>
      <c r="BJ55" s="343">
        <f>DX55*$BM65</f>
        <v>468087.41542281403</v>
      </c>
      <c r="BK55" s="79">
        <f t="shared" si="156"/>
        <v>543685.64419398352</v>
      </c>
      <c r="BO55" s="748"/>
      <c r="BP55" s="3" t="s">
        <v>63</v>
      </c>
      <c r="BQ55" s="566"/>
      <c r="BR55" s="542"/>
      <c r="BS55" s="542"/>
      <c r="BT55" s="542"/>
      <c r="BU55" s="542"/>
      <c r="BV55" s="542"/>
      <c r="BW55" s="542"/>
      <c r="BX55" s="542"/>
      <c r="BY55" s="542"/>
      <c r="BZ55" s="542"/>
      <c r="CA55" s="542">
        <v>0</v>
      </c>
      <c r="CB55" s="567">
        <v>0</v>
      </c>
      <c r="CC55" s="568"/>
      <c r="CE55" s="748"/>
      <c r="CF55" s="3" t="s">
        <v>63</v>
      </c>
      <c r="CG55" s="566"/>
      <c r="CH55" s="542"/>
      <c r="CI55" s="542"/>
      <c r="CJ55" s="542"/>
      <c r="CK55" s="542"/>
      <c r="CL55" s="542"/>
      <c r="CM55" s="542"/>
      <c r="CN55" s="542"/>
      <c r="CO55" s="542"/>
      <c r="CP55" s="542"/>
      <c r="CQ55" s="542">
        <v>0</v>
      </c>
      <c r="CR55" s="567">
        <v>0</v>
      </c>
      <c r="CS55" s="568"/>
      <c r="CU55" s="748"/>
      <c r="CV55" s="3" t="s">
        <v>63</v>
      </c>
      <c r="CW55" s="566"/>
      <c r="CX55" s="542"/>
      <c r="CY55" s="542"/>
      <c r="CZ55" s="542"/>
      <c r="DA55" s="542"/>
      <c r="DB55" s="542"/>
      <c r="DC55" s="542"/>
      <c r="DD55" s="542"/>
      <c r="DE55" s="542"/>
      <c r="DF55" s="542"/>
      <c r="DG55" s="542">
        <v>3.1801873249587248E-2</v>
      </c>
      <c r="DH55" s="567">
        <v>3.1801873249587248E-2</v>
      </c>
      <c r="DI55" s="568"/>
      <c r="DK55" s="748"/>
      <c r="DL55" s="3" t="s">
        <v>63</v>
      </c>
      <c r="DM55" s="566"/>
      <c r="DN55" s="542"/>
      <c r="DO55" s="542"/>
      <c r="DP55" s="542"/>
      <c r="DQ55" s="542"/>
      <c r="DR55" s="542"/>
      <c r="DS55" s="542"/>
      <c r="DT55" s="542"/>
      <c r="DU55" s="542"/>
      <c r="DV55" s="542"/>
      <c r="DW55" s="542">
        <v>7.3327140573332297E-2</v>
      </c>
      <c r="DX55" s="567">
        <v>7.3327140573332297E-2</v>
      </c>
      <c r="DY55" s="568"/>
    </row>
    <row r="56" spans="1:129" x14ac:dyDescent="0.3">
      <c r="A56" s="721"/>
      <c r="B56" s="217" t="s">
        <v>62</v>
      </c>
      <c r="C56" s="3">
        <v>0</v>
      </c>
      <c r="D56" s="3">
        <v>0</v>
      </c>
      <c r="E56" s="3">
        <v>0</v>
      </c>
      <c r="F56" s="3">
        <v>0</v>
      </c>
      <c r="G56" s="3">
        <v>0</v>
      </c>
      <c r="H56" s="3">
        <v>0</v>
      </c>
      <c r="I56" s="3">
        <v>0</v>
      </c>
      <c r="J56" s="3">
        <v>0</v>
      </c>
      <c r="K56" s="449">
        <v>0</v>
      </c>
      <c r="L56" s="101">
        <v>0</v>
      </c>
      <c r="M56" s="343">
        <f>CA56*$BL65</f>
        <v>0</v>
      </c>
      <c r="N56" s="343">
        <f>CB56*$BM65</f>
        <v>0</v>
      </c>
      <c r="O56" s="79">
        <f t="shared" si="151"/>
        <v>0</v>
      </c>
      <c r="Q56" s="721"/>
      <c r="R56" s="217" t="s">
        <v>62</v>
      </c>
      <c r="S56" s="3">
        <v>0</v>
      </c>
      <c r="T56" s="3">
        <v>0</v>
      </c>
      <c r="U56" s="3">
        <v>0</v>
      </c>
      <c r="V56" s="3">
        <v>0</v>
      </c>
      <c r="W56" s="3">
        <v>0</v>
      </c>
      <c r="X56" s="3">
        <v>0</v>
      </c>
      <c r="Y56" s="3">
        <v>0</v>
      </c>
      <c r="Z56" s="3">
        <v>0</v>
      </c>
      <c r="AA56" s="449">
        <v>0</v>
      </c>
      <c r="AB56" s="101">
        <v>0</v>
      </c>
      <c r="AC56" s="343">
        <f>CQ56*$BL65</f>
        <v>0</v>
      </c>
      <c r="AD56" s="343">
        <f>CR56*$BM65</f>
        <v>0</v>
      </c>
      <c r="AE56" s="79">
        <f t="shared" si="152"/>
        <v>0</v>
      </c>
      <c r="AG56" s="721"/>
      <c r="AH56" s="217" t="s">
        <v>62</v>
      </c>
      <c r="AI56" s="3">
        <v>0</v>
      </c>
      <c r="AJ56" s="3">
        <v>0</v>
      </c>
      <c r="AK56" s="3">
        <v>0</v>
      </c>
      <c r="AL56" s="3">
        <v>0</v>
      </c>
      <c r="AM56" s="3">
        <v>0</v>
      </c>
      <c r="AN56" s="3">
        <v>0</v>
      </c>
      <c r="AO56" s="3">
        <v>0</v>
      </c>
      <c r="AP56" s="3">
        <v>0</v>
      </c>
      <c r="AQ56" s="449">
        <v>0</v>
      </c>
      <c r="AR56" s="101">
        <f t="shared" si="153"/>
        <v>0</v>
      </c>
      <c r="AS56" s="343">
        <f>DG56*$BL65</f>
        <v>0</v>
      </c>
      <c r="AT56" s="343">
        <f>DH56*$BM65</f>
        <v>0</v>
      </c>
      <c r="AU56" s="79">
        <f t="shared" si="154"/>
        <v>0</v>
      </c>
      <c r="AW56" s="721"/>
      <c r="AX56" s="217" t="s">
        <v>62</v>
      </c>
      <c r="AY56" s="3">
        <v>0</v>
      </c>
      <c r="AZ56" s="3">
        <v>0</v>
      </c>
      <c r="BA56" s="3">
        <v>0</v>
      </c>
      <c r="BB56" s="3">
        <v>0</v>
      </c>
      <c r="BC56" s="3">
        <v>0</v>
      </c>
      <c r="BD56" s="3">
        <v>0</v>
      </c>
      <c r="BE56" s="3">
        <v>0</v>
      </c>
      <c r="BF56" s="3">
        <v>0</v>
      </c>
      <c r="BG56" s="449">
        <v>0</v>
      </c>
      <c r="BH56" s="101">
        <f t="shared" si="155"/>
        <v>0</v>
      </c>
      <c r="BI56" s="343">
        <f>DW56*$BL65</f>
        <v>0</v>
      </c>
      <c r="BJ56" s="343">
        <f>DX56*$BM65</f>
        <v>0</v>
      </c>
      <c r="BK56" s="79">
        <f t="shared" si="156"/>
        <v>0</v>
      </c>
      <c r="BO56" s="748"/>
      <c r="BP56" s="3" t="s">
        <v>62</v>
      </c>
      <c r="BQ56" s="566"/>
      <c r="BR56" s="542"/>
      <c r="BS56" s="542"/>
      <c r="BT56" s="542"/>
      <c r="BU56" s="542"/>
      <c r="BV56" s="542"/>
      <c r="BW56" s="542"/>
      <c r="BX56" s="542"/>
      <c r="BY56" s="542"/>
      <c r="BZ56" s="542"/>
      <c r="CA56" s="542">
        <v>0</v>
      </c>
      <c r="CB56" s="567">
        <v>0</v>
      </c>
      <c r="CC56" s="568"/>
      <c r="CE56" s="748"/>
      <c r="CF56" s="3" t="s">
        <v>62</v>
      </c>
      <c r="CG56" s="566"/>
      <c r="CH56" s="542"/>
      <c r="CI56" s="542"/>
      <c r="CJ56" s="542"/>
      <c r="CK56" s="542"/>
      <c r="CL56" s="542"/>
      <c r="CM56" s="542"/>
      <c r="CN56" s="542"/>
      <c r="CO56" s="542"/>
      <c r="CP56" s="542"/>
      <c r="CQ56" s="542">
        <v>0</v>
      </c>
      <c r="CR56" s="567">
        <v>0</v>
      </c>
      <c r="CS56" s="568"/>
      <c r="CU56" s="748"/>
      <c r="CV56" s="3" t="s">
        <v>62</v>
      </c>
      <c r="CW56" s="566"/>
      <c r="CX56" s="542"/>
      <c r="CY56" s="542"/>
      <c r="CZ56" s="542"/>
      <c r="DA56" s="542"/>
      <c r="DB56" s="542"/>
      <c r="DC56" s="542"/>
      <c r="DD56" s="542"/>
      <c r="DE56" s="542"/>
      <c r="DF56" s="542"/>
      <c r="DG56" s="542">
        <v>0</v>
      </c>
      <c r="DH56" s="567">
        <v>0</v>
      </c>
      <c r="DI56" s="568"/>
      <c r="DK56" s="748"/>
      <c r="DL56" s="3" t="s">
        <v>62</v>
      </c>
      <c r="DM56" s="566"/>
      <c r="DN56" s="542"/>
      <c r="DO56" s="542"/>
      <c r="DP56" s="542"/>
      <c r="DQ56" s="542"/>
      <c r="DR56" s="542"/>
      <c r="DS56" s="542"/>
      <c r="DT56" s="542"/>
      <c r="DU56" s="542"/>
      <c r="DV56" s="542"/>
      <c r="DW56" s="542">
        <v>0</v>
      </c>
      <c r="DX56" s="567">
        <v>0</v>
      </c>
      <c r="DY56" s="568"/>
    </row>
    <row r="57" spans="1:129" x14ac:dyDescent="0.3">
      <c r="A57" s="721"/>
      <c r="B57" s="217" t="s">
        <v>61</v>
      </c>
      <c r="C57" s="3">
        <v>0</v>
      </c>
      <c r="D57" s="3">
        <v>0</v>
      </c>
      <c r="E57" s="3">
        <v>0</v>
      </c>
      <c r="F57" s="3">
        <v>0</v>
      </c>
      <c r="G57" s="3">
        <v>0</v>
      </c>
      <c r="H57" s="3">
        <v>0</v>
      </c>
      <c r="I57" s="3">
        <v>0</v>
      </c>
      <c r="J57" s="3">
        <v>0</v>
      </c>
      <c r="K57" s="449">
        <v>0</v>
      </c>
      <c r="L57" s="101">
        <v>0</v>
      </c>
      <c r="M57" s="343">
        <f>CA57*$BL65</f>
        <v>0</v>
      </c>
      <c r="N57" s="343">
        <f>CB57*$BM65</f>
        <v>0</v>
      </c>
      <c r="O57" s="79">
        <f t="shared" si="151"/>
        <v>0</v>
      </c>
      <c r="Q57" s="721"/>
      <c r="R57" s="217" t="s">
        <v>61</v>
      </c>
      <c r="S57" s="3">
        <v>0</v>
      </c>
      <c r="T57" s="3">
        <v>0</v>
      </c>
      <c r="U57" s="3">
        <v>0</v>
      </c>
      <c r="V57" s="3">
        <v>0</v>
      </c>
      <c r="W57" s="3">
        <v>0</v>
      </c>
      <c r="X57" s="3">
        <v>0</v>
      </c>
      <c r="Y57" s="3">
        <v>0</v>
      </c>
      <c r="Z57" s="3">
        <v>0</v>
      </c>
      <c r="AA57" s="449">
        <v>0</v>
      </c>
      <c r="AB57" s="101">
        <v>0</v>
      </c>
      <c r="AC57" s="343">
        <f>CQ57*$BL65</f>
        <v>0</v>
      </c>
      <c r="AD57" s="343">
        <f>CR57*$BM65</f>
        <v>0</v>
      </c>
      <c r="AE57" s="79">
        <f t="shared" si="152"/>
        <v>0</v>
      </c>
      <c r="AG57" s="721"/>
      <c r="AH57" s="217" t="s">
        <v>61</v>
      </c>
      <c r="AI57" s="3">
        <v>0</v>
      </c>
      <c r="AJ57" s="3">
        <v>0</v>
      </c>
      <c r="AK57" s="3">
        <v>0</v>
      </c>
      <c r="AL57" s="3">
        <v>0</v>
      </c>
      <c r="AM57" s="3">
        <v>0</v>
      </c>
      <c r="AN57" s="3">
        <v>0</v>
      </c>
      <c r="AO57" s="3">
        <v>0</v>
      </c>
      <c r="AP57" s="3">
        <v>0</v>
      </c>
      <c r="AQ57" s="449">
        <v>0</v>
      </c>
      <c r="AR57" s="101">
        <f t="shared" si="153"/>
        <v>0</v>
      </c>
      <c r="AS57" s="343">
        <f>DG57*$BL65</f>
        <v>0</v>
      </c>
      <c r="AT57" s="343">
        <f>DH57*$BM65</f>
        <v>0</v>
      </c>
      <c r="AU57" s="79">
        <f t="shared" si="154"/>
        <v>0</v>
      </c>
      <c r="AW57" s="721"/>
      <c r="AX57" s="217" t="s">
        <v>61</v>
      </c>
      <c r="AY57" s="3">
        <v>0</v>
      </c>
      <c r="AZ57" s="3">
        <v>0</v>
      </c>
      <c r="BA57" s="3">
        <v>0</v>
      </c>
      <c r="BB57" s="3">
        <v>0</v>
      </c>
      <c r="BC57" s="3">
        <v>0</v>
      </c>
      <c r="BD57" s="3">
        <v>0</v>
      </c>
      <c r="BE57" s="3">
        <v>0</v>
      </c>
      <c r="BF57" s="3">
        <v>0</v>
      </c>
      <c r="BG57" s="449">
        <v>0</v>
      </c>
      <c r="BH57" s="101">
        <f t="shared" si="155"/>
        <v>0</v>
      </c>
      <c r="BI57" s="343">
        <f>DW57*$BL65</f>
        <v>0</v>
      </c>
      <c r="BJ57" s="343">
        <f>DX57*$BM65</f>
        <v>0</v>
      </c>
      <c r="BK57" s="79">
        <f t="shared" si="156"/>
        <v>0</v>
      </c>
      <c r="BO57" s="748"/>
      <c r="BP57" s="3" t="s">
        <v>61</v>
      </c>
      <c r="BQ57" s="566"/>
      <c r="BR57" s="542"/>
      <c r="BS57" s="542"/>
      <c r="BT57" s="542"/>
      <c r="BU57" s="542"/>
      <c r="BV57" s="542"/>
      <c r="BW57" s="542"/>
      <c r="BX57" s="542"/>
      <c r="BY57" s="542"/>
      <c r="BZ57" s="542"/>
      <c r="CA57" s="542">
        <v>0</v>
      </c>
      <c r="CB57" s="567">
        <v>0</v>
      </c>
      <c r="CC57" s="568"/>
      <c r="CE57" s="748"/>
      <c r="CF57" s="3" t="s">
        <v>61</v>
      </c>
      <c r="CG57" s="566"/>
      <c r="CH57" s="542"/>
      <c r="CI57" s="542"/>
      <c r="CJ57" s="542"/>
      <c r="CK57" s="542"/>
      <c r="CL57" s="542"/>
      <c r="CM57" s="542"/>
      <c r="CN57" s="542"/>
      <c r="CO57" s="542"/>
      <c r="CP57" s="542"/>
      <c r="CQ57" s="542">
        <v>0</v>
      </c>
      <c r="CR57" s="567">
        <v>0</v>
      </c>
      <c r="CS57" s="568"/>
      <c r="CU57" s="748"/>
      <c r="CV57" s="3" t="s">
        <v>61</v>
      </c>
      <c r="CW57" s="566"/>
      <c r="CX57" s="542"/>
      <c r="CY57" s="542"/>
      <c r="CZ57" s="542"/>
      <c r="DA57" s="542"/>
      <c r="DB57" s="542"/>
      <c r="DC57" s="542"/>
      <c r="DD57" s="542"/>
      <c r="DE57" s="542"/>
      <c r="DF57" s="542"/>
      <c r="DG57" s="542">
        <v>0</v>
      </c>
      <c r="DH57" s="567">
        <v>0</v>
      </c>
      <c r="DI57" s="568"/>
      <c r="DK57" s="748"/>
      <c r="DL57" s="3" t="s">
        <v>61</v>
      </c>
      <c r="DM57" s="566"/>
      <c r="DN57" s="542"/>
      <c r="DO57" s="542"/>
      <c r="DP57" s="542"/>
      <c r="DQ57" s="542"/>
      <c r="DR57" s="542"/>
      <c r="DS57" s="542"/>
      <c r="DT57" s="542"/>
      <c r="DU57" s="542"/>
      <c r="DV57" s="542"/>
      <c r="DW57" s="542">
        <v>0</v>
      </c>
      <c r="DX57" s="567">
        <v>0</v>
      </c>
      <c r="DY57" s="568"/>
    </row>
    <row r="58" spans="1:129" x14ac:dyDescent="0.3">
      <c r="A58" s="721"/>
      <c r="B58" s="217" t="s">
        <v>60</v>
      </c>
      <c r="C58" s="3">
        <v>0</v>
      </c>
      <c r="D58" s="3">
        <v>0</v>
      </c>
      <c r="E58" s="3">
        <v>0</v>
      </c>
      <c r="F58" s="3">
        <v>0</v>
      </c>
      <c r="G58" s="3">
        <v>0</v>
      </c>
      <c r="H58" s="3">
        <v>0</v>
      </c>
      <c r="I58" s="3">
        <v>0</v>
      </c>
      <c r="J58" s="3">
        <v>0</v>
      </c>
      <c r="K58" s="449">
        <v>0</v>
      </c>
      <c r="L58" s="101">
        <v>0</v>
      </c>
      <c r="M58" s="343">
        <f>CA58*$BL65</f>
        <v>0</v>
      </c>
      <c r="N58" s="343">
        <f>CB58*$BM65</f>
        <v>0</v>
      </c>
      <c r="O58" s="79">
        <f t="shared" si="151"/>
        <v>0</v>
      </c>
      <c r="Q58" s="721"/>
      <c r="R58" s="217" t="s">
        <v>60</v>
      </c>
      <c r="S58" s="3">
        <v>0</v>
      </c>
      <c r="T58" s="3">
        <v>0</v>
      </c>
      <c r="U58" s="3">
        <v>397962</v>
      </c>
      <c r="V58" s="3">
        <v>0</v>
      </c>
      <c r="W58" s="3">
        <v>297172</v>
      </c>
      <c r="X58" s="3">
        <v>0</v>
      </c>
      <c r="Y58" s="3">
        <v>0</v>
      </c>
      <c r="Z58" s="3">
        <v>0</v>
      </c>
      <c r="AA58" s="449">
        <v>0</v>
      </c>
      <c r="AB58" s="101">
        <v>606887</v>
      </c>
      <c r="AC58" s="343">
        <f>CQ58*$BL65</f>
        <v>458583.13531496085</v>
      </c>
      <c r="AD58" s="343">
        <f>CR58*$BM65</f>
        <v>2839444.7602181532</v>
      </c>
      <c r="AE58" s="79">
        <f t="shared" si="152"/>
        <v>4600048.8955331147</v>
      </c>
      <c r="AG58" s="721"/>
      <c r="AH58" s="217" t="s">
        <v>60</v>
      </c>
      <c r="AI58" s="3">
        <v>0</v>
      </c>
      <c r="AJ58" s="3">
        <v>0</v>
      </c>
      <c r="AK58" s="3">
        <v>0</v>
      </c>
      <c r="AL58" s="3">
        <v>0</v>
      </c>
      <c r="AM58" s="3">
        <v>0</v>
      </c>
      <c r="AN58" s="3">
        <v>0</v>
      </c>
      <c r="AO58" s="3">
        <v>0</v>
      </c>
      <c r="AP58" s="3">
        <v>0</v>
      </c>
      <c r="AQ58" s="449">
        <v>0</v>
      </c>
      <c r="AR58" s="101">
        <f t="shared" si="153"/>
        <v>0</v>
      </c>
      <c r="AS58" s="343">
        <f>DG58*$BL65</f>
        <v>143533.54799774077</v>
      </c>
      <c r="AT58" s="343">
        <f>DH58*$BM65</f>
        <v>888727.79959034326</v>
      </c>
      <c r="AU58" s="79">
        <f t="shared" si="154"/>
        <v>1032261.3475880841</v>
      </c>
      <c r="AW58" s="721"/>
      <c r="AX58" s="217" t="s">
        <v>60</v>
      </c>
      <c r="AY58" s="3">
        <v>0</v>
      </c>
      <c r="AZ58" s="3">
        <v>0</v>
      </c>
      <c r="BA58" s="3">
        <v>0</v>
      </c>
      <c r="BB58" s="3">
        <v>0</v>
      </c>
      <c r="BC58" s="3">
        <v>0</v>
      </c>
      <c r="BD58" s="3">
        <v>0</v>
      </c>
      <c r="BE58" s="3">
        <v>0</v>
      </c>
      <c r="BF58" s="3">
        <v>0</v>
      </c>
      <c r="BG58" s="449">
        <v>0</v>
      </c>
      <c r="BH58" s="101">
        <f t="shared" si="155"/>
        <v>0</v>
      </c>
      <c r="BI58" s="343">
        <f>DW58*$BL65</f>
        <v>41643.770679888774</v>
      </c>
      <c r="BJ58" s="343">
        <f>DX58*$BM65</f>
        <v>257848.96422657196</v>
      </c>
      <c r="BK58" s="79">
        <f t="shared" si="156"/>
        <v>299492.73490646074</v>
      </c>
      <c r="BO58" s="748"/>
      <c r="BP58" s="3" t="s">
        <v>60</v>
      </c>
      <c r="BQ58" s="566"/>
      <c r="BR58" s="542"/>
      <c r="BS58" s="542"/>
      <c r="BT58" s="542"/>
      <c r="BU58" s="542"/>
      <c r="BV58" s="542"/>
      <c r="BW58" s="542"/>
      <c r="BX58" s="542"/>
      <c r="BY58" s="542"/>
      <c r="BZ58" s="542"/>
      <c r="CA58" s="542">
        <v>0</v>
      </c>
      <c r="CB58" s="567">
        <v>0</v>
      </c>
      <c r="CC58" s="568"/>
      <c r="CE58" s="748"/>
      <c r="CF58" s="3" t="s">
        <v>60</v>
      </c>
      <c r="CG58" s="566"/>
      <c r="CH58" s="542"/>
      <c r="CI58" s="542"/>
      <c r="CJ58" s="542"/>
      <c r="CK58" s="542"/>
      <c r="CL58" s="542"/>
      <c r="CM58" s="542"/>
      <c r="CN58" s="542"/>
      <c r="CO58" s="542"/>
      <c r="CP58" s="542"/>
      <c r="CQ58" s="542">
        <v>0.44480658574137888</v>
      </c>
      <c r="CR58" s="567">
        <v>0.44480658574137888</v>
      </c>
      <c r="CS58" s="568"/>
      <c r="CU58" s="748"/>
      <c r="CV58" s="3" t="s">
        <v>60</v>
      </c>
      <c r="CW58" s="566"/>
      <c r="CX58" s="542"/>
      <c r="CY58" s="542"/>
      <c r="CZ58" s="542"/>
      <c r="DA58" s="542"/>
      <c r="DB58" s="542"/>
      <c r="DC58" s="542"/>
      <c r="DD58" s="542"/>
      <c r="DE58" s="542"/>
      <c r="DF58" s="542"/>
      <c r="DG58" s="542">
        <v>0.13922157730543677</v>
      </c>
      <c r="DH58" s="567">
        <v>0.13922157730543677</v>
      </c>
      <c r="DI58" s="568"/>
      <c r="DK58" s="748"/>
      <c r="DL58" s="3" t="s">
        <v>60</v>
      </c>
      <c r="DM58" s="566"/>
      <c r="DN58" s="542"/>
      <c r="DO58" s="542"/>
      <c r="DP58" s="542"/>
      <c r="DQ58" s="542"/>
      <c r="DR58" s="542"/>
      <c r="DS58" s="542"/>
      <c r="DT58" s="542"/>
      <c r="DU58" s="542"/>
      <c r="DV58" s="542"/>
      <c r="DW58" s="542">
        <v>4.0392727135061646E-2</v>
      </c>
      <c r="DX58" s="567">
        <v>4.0392727135061646E-2</v>
      </c>
      <c r="DY58" s="568"/>
    </row>
    <row r="59" spans="1:129" x14ac:dyDescent="0.3">
      <c r="A59" s="721"/>
      <c r="B59" s="217" t="s">
        <v>59</v>
      </c>
      <c r="C59" s="3">
        <v>0</v>
      </c>
      <c r="D59" s="3">
        <v>0</v>
      </c>
      <c r="E59" s="3">
        <v>0</v>
      </c>
      <c r="F59" s="3">
        <v>0</v>
      </c>
      <c r="G59" s="3">
        <v>0</v>
      </c>
      <c r="H59" s="3">
        <v>0</v>
      </c>
      <c r="I59" s="3">
        <v>0</v>
      </c>
      <c r="J59" s="3">
        <v>0</v>
      </c>
      <c r="K59" s="449">
        <v>0</v>
      </c>
      <c r="L59" s="101">
        <v>0</v>
      </c>
      <c r="M59" s="343">
        <f>CA59*$BL65</f>
        <v>0</v>
      </c>
      <c r="N59" s="343">
        <f>CB59*$BM65</f>
        <v>0</v>
      </c>
      <c r="O59" s="79">
        <f t="shared" si="151"/>
        <v>0</v>
      </c>
      <c r="Q59" s="721"/>
      <c r="R59" s="217" t="s">
        <v>59</v>
      </c>
      <c r="S59" s="3">
        <v>0</v>
      </c>
      <c r="T59" s="3">
        <v>0</v>
      </c>
      <c r="U59" s="3">
        <v>0</v>
      </c>
      <c r="V59" s="3">
        <v>0</v>
      </c>
      <c r="W59" s="3">
        <v>0</v>
      </c>
      <c r="X59" s="3">
        <v>0</v>
      </c>
      <c r="Y59" s="3">
        <v>0</v>
      </c>
      <c r="Z59" s="3">
        <v>0</v>
      </c>
      <c r="AA59" s="449">
        <v>0</v>
      </c>
      <c r="AB59" s="101">
        <v>0</v>
      </c>
      <c r="AC59" s="343">
        <f>CQ59*$BL65</f>
        <v>0</v>
      </c>
      <c r="AD59" s="343">
        <f>CR59*$BM65</f>
        <v>0</v>
      </c>
      <c r="AE59" s="79">
        <f t="shared" si="152"/>
        <v>0</v>
      </c>
      <c r="AG59" s="721"/>
      <c r="AH59" s="217" t="s">
        <v>59</v>
      </c>
      <c r="AI59" s="3">
        <v>0</v>
      </c>
      <c r="AJ59" s="3">
        <v>0</v>
      </c>
      <c r="AK59" s="3">
        <v>0</v>
      </c>
      <c r="AL59" s="3">
        <v>0</v>
      </c>
      <c r="AM59" s="3">
        <v>0</v>
      </c>
      <c r="AN59" s="3">
        <v>0</v>
      </c>
      <c r="AO59" s="3">
        <v>0</v>
      </c>
      <c r="AP59" s="3">
        <v>0</v>
      </c>
      <c r="AQ59" s="449">
        <v>0</v>
      </c>
      <c r="AR59" s="101">
        <f t="shared" si="153"/>
        <v>0</v>
      </c>
      <c r="AS59" s="343">
        <f>DG59*$BL65</f>
        <v>0</v>
      </c>
      <c r="AT59" s="343">
        <f>DH59*$BM65</f>
        <v>0</v>
      </c>
      <c r="AU59" s="79">
        <f t="shared" si="154"/>
        <v>0</v>
      </c>
      <c r="AW59" s="721"/>
      <c r="AX59" s="217" t="s">
        <v>59</v>
      </c>
      <c r="AY59" s="3">
        <v>0</v>
      </c>
      <c r="AZ59" s="3">
        <v>0</v>
      </c>
      <c r="BA59" s="3">
        <v>0</v>
      </c>
      <c r="BB59" s="3">
        <v>0</v>
      </c>
      <c r="BC59" s="3">
        <v>0</v>
      </c>
      <c r="BD59" s="3">
        <v>0</v>
      </c>
      <c r="BE59" s="3">
        <v>0</v>
      </c>
      <c r="BF59" s="3">
        <v>0</v>
      </c>
      <c r="BG59" s="449">
        <v>0</v>
      </c>
      <c r="BH59" s="101">
        <f t="shared" si="155"/>
        <v>0</v>
      </c>
      <c r="BI59" s="343">
        <f>DW59*$BL65</f>
        <v>0</v>
      </c>
      <c r="BJ59" s="343">
        <f>DX59*$BM65</f>
        <v>0</v>
      </c>
      <c r="BK59" s="79">
        <f t="shared" si="156"/>
        <v>0</v>
      </c>
      <c r="BO59" s="748"/>
      <c r="BP59" s="3" t="s">
        <v>59</v>
      </c>
      <c r="BQ59" s="566"/>
      <c r="BR59" s="542"/>
      <c r="BS59" s="542"/>
      <c r="BT59" s="542"/>
      <c r="BU59" s="542"/>
      <c r="BV59" s="542"/>
      <c r="BW59" s="542"/>
      <c r="BX59" s="542"/>
      <c r="BY59" s="542"/>
      <c r="BZ59" s="542"/>
      <c r="CA59" s="542">
        <v>0</v>
      </c>
      <c r="CB59" s="567">
        <v>0</v>
      </c>
      <c r="CC59" s="568"/>
      <c r="CE59" s="748"/>
      <c r="CF59" s="3" t="s">
        <v>59</v>
      </c>
      <c r="CG59" s="566"/>
      <c r="CH59" s="542"/>
      <c r="CI59" s="542"/>
      <c r="CJ59" s="542"/>
      <c r="CK59" s="542"/>
      <c r="CL59" s="542"/>
      <c r="CM59" s="542"/>
      <c r="CN59" s="542"/>
      <c r="CO59" s="542"/>
      <c r="CP59" s="542"/>
      <c r="CQ59" s="542">
        <v>0</v>
      </c>
      <c r="CR59" s="567">
        <v>0</v>
      </c>
      <c r="CS59" s="568"/>
      <c r="CU59" s="748"/>
      <c r="CV59" s="3" t="s">
        <v>59</v>
      </c>
      <c r="CW59" s="566"/>
      <c r="CX59" s="542"/>
      <c r="CY59" s="542"/>
      <c r="CZ59" s="542"/>
      <c r="DA59" s="542"/>
      <c r="DB59" s="542"/>
      <c r="DC59" s="542"/>
      <c r="DD59" s="542"/>
      <c r="DE59" s="542"/>
      <c r="DF59" s="542"/>
      <c r="DG59" s="542">
        <v>0</v>
      </c>
      <c r="DH59" s="567">
        <v>0</v>
      </c>
      <c r="DI59" s="568"/>
      <c r="DK59" s="748"/>
      <c r="DL59" s="3" t="s">
        <v>59</v>
      </c>
      <c r="DM59" s="566"/>
      <c r="DN59" s="542"/>
      <c r="DO59" s="542"/>
      <c r="DP59" s="542"/>
      <c r="DQ59" s="542"/>
      <c r="DR59" s="542"/>
      <c r="DS59" s="542"/>
      <c r="DT59" s="542"/>
      <c r="DU59" s="542"/>
      <c r="DV59" s="542"/>
      <c r="DW59" s="542">
        <v>0</v>
      </c>
      <c r="DX59" s="567">
        <v>0</v>
      </c>
      <c r="DY59" s="568"/>
    </row>
    <row r="60" spans="1:129" x14ac:dyDescent="0.3">
      <c r="A60" s="721"/>
      <c r="B60" s="217" t="s">
        <v>58</v>
      </c>
      <c r="C60" s="3">
        <v>0</v>
      </c>
      <c r="D60" s="3">
        <v>0</v>
      </c>
      <c r="E60" s="3">
        <v>0</v>
      </c>
      <c r="F60" s="3">
        <v>0</v>
      </c>
      <c r="G60" s="3">
        <v>0</v>
      </c>
      <c r="H60" s="3">
        <v>0</v>
      </c>
      <c r="I60" s="3">
        <v>0</v>
      </c>
      <c r="J60" s="3">
        <v>0</v>
      </c>
      <c r="K60" s="449">
        <v>0</v>
      </c>
      <c r="L60" s="101">
        <v>0</v>
      </c>
      <c r="M60" s="343">
        <f>CA60*$BL65</f>
        <v>0</v>
      </c>
      <c r="N60" s="343">
        <f>CB60*$BM65</f>
        <v>0</v>
      </c>
      <c r="O60" s="79">
        <f t="shared" si="151"/>
        <v>0</v>
      </c>
      <c r="Q60" s="721"/>
      <c r="R60" s="217" t="s">
        <v>58</v>
      </c>
      <c r="S60" s="3">
        <v>0</v>
      </c>
      <c r="T60" s="3">
        <v>0</v>
      </c>
      <c r="U60" s="3">
        <v>0</v>
      </c>
      <c r="V60" s="3">
        <v>0</v>
      </c>
      <c r="W60" s="3">
        <v>0</v>
      </c>
      <c r="X60" s="3">
        <v>0</v>
      </c>
      <c r="Y60" s="3">
        <v>0</v>
      </c>
      <c r="Z60" s="3">
        <v>0</v>
      </c>
      <c r="AA60" s="449">
        <v>0</v>
      </c>
      <c r="AB60" s="101">
        <v>0</v>
      </c>
      <c r="AC60" s="343">
        <f>CQ60*$BL65</f>
        <v>0</v>
      </c>
      <c r="AD60" s="343">
        <f>CR60*$BM65</f>
        <v>0</v>
      </c>
      <c r="AE60" s="79">
        <f t="shared" si="152"/>
        <v>0</v>
      </c>
      <c r="AG60" s="721"/>
      <c r="AH60" s="217" t="s">
        <v>58</v>
      </c>
      <c r="AI60" s="3">
        <v>0</v>
      </c>
      <c r="AJ60" s="3">
        <v>0</v>
      </c>
      <c r="AK60" s="3">
        <v>0</v>
      </c>
      <c r="AL60" s="3">
        <v>0</v>
      </c>
      <c r="AM60" s="3">
        <v>0</v>
      </c>
      <c r="AN60" s="3">
        <v>0</v>
      </c>
      <c r="AO60" s="3">
        <v>0</v>
      </c>
      <c r="AP60" s="3">
        <v>0</v>
      </c>
      <c r="AQ60" s="449">
        <v>0</v>
      </c>
      <c r="AR60" s="101">
        <f t="shared" si="153"/>
        <v>0</v>
      </c>
      <c r="AS60" s="343">
        <f>DG60*$BL65</f>
        <v>0</v>
      </c>
      <c r="AT60" s="343">
        <f>DH60*$BM65</f>
        <v>0</v>
      </c>
      <c r="AU60" s="79">
        <f t="shared" si="154"/>
        <v>0</v>
      </c>
      <c r="AW60" s="721"/>
      <c r="AX60" s="217" t="s">
        <v>58</v>
      </c>
      <c r="AY60" s="3">
        <v>0</v>
      </c>
      <c r="AZ60" s="3">
        <v>0</v>
      </c>
      <c r="BA60" s="3">
        <v>0</v>
      </c>
      <c r="BB60" s="3">
        <v>0</v>
      </c>
      <c r="BC60" s="3">
        <v>0</v>
      </c>
      <c r="BD60" s="3">
        <v>0</v>
      </c>
      <c r="BE60" s="3">
        <v>0</v>
      </c>
      <c r="BF60" s="3">
        <v>0</v>
      </c>
      <c r="BG60" s="449">
        <v>0</v>
      </c>
      <c r="BH60" s="101">
        <f t="shared" si="155"/>
        <v>0</v>
      </c>
      <c r="BI60" s="343">
        <f>DW60*$BL65</f>
        <v>0</v>
      </c>
      <c r="BJ60" s="343">
        <f>DX60*$BM65</f>
        <v>0</v>
      </c>
      <c r="BK60" s="79">
        <f t="shared" si="156"/>
        <v>0</v>
      </c>
      <c r="BO60" s="748"/>
      <c r="BP60" s="3" t="s">
        <v>58</v>
      </c>
      <c r="BQ60" s="566"/>
      <c r="BR60" s="542"/>
      <c r="BS60" s="542"/>
      <c r="BT60" s="542"/>
      <c r="BU60" s="542"/>
      <c r="BV60" s="542"/>
      <c r="BW60" s="542"/>
      <c r="BX60" s="542"/>
      <c r="BY60" s="542"/>
      <c r="BZ60" s="542"/>
      <c r="CA60" s="542">
        <v>0</v>
      </c>
      <c r="CB60" s="567">
        <v>0</v>
      </c>
      <c r="CC60" s="568"/>
      <c r="CE60" s="748"/>
      <c r="CF60" s="3" t="s">
        <v>58</v>
      </c>
      <c r="CG60" s="566"/>
      <c r="CH60" s="542"/>
      <c r="CI60" s="542"/>
      <c r="CJ60" s="542"/>
      <c r="CK60" s="542"/>
      <c r="CL60" s="542"/>
      <c r="CM60" s="542"/>
      <c r="CN60" s="542"/>
      <c r="CO60" s="542"/>
      <c r="CP60" s="542"/>
      <c r="CQ60" s="542">
        <v>0</v>
      </c>
      <c r="CR60" s="567">
        <v>0</v>
      </c>
      <c r="CS60" s="568"/>
      <c r="CU60" s="748"/>
      <c r="CV60" s="3" t="s">
        <v>58</v>
      </c>
      <c r="CW60" s="566"/>
      <c r="CX60" s="542"/>
      <c r="CY60" s="542"/>
      <c r="CZ60" s="542"/>
      <c r="DA60" s="542"/>
      <c r="DB60" s="542"/>
      <c r="DC60" s="542"/>
      <c r="DD60" s="542"/>
      <c r="DE60" s="542"/>
      <c r="DF60" s="542"/>
      <c r="DG60" s="542">
        <v>0</v>
      </c>
      <c r="DH60" s="567">
        <v>0</v>
      </c>
      <c r="DI60" s="568"/>
      <c r="DK60" s="748"/>
      <c r="DL60" s="3" t="s">
        <v>58</v>
      </c>
      <c r="DM60" s="566"/>
      <c r="DN60" s="542"/>
      <c r="DO60" s="542"/>
      <c r="DP60" s="542"/>
      <c r="DQ60" s="542"/>
      <c r="DR60" s="542"/>
      <c r="DS60" s="542"/>
      <c r="DT60" s="542"/>
      <c r="DU60" s="542"/>
      <c r="DV60" s="542"/>
      <c r="DW60" s="542">
        <v>0</v>
      </c>
      <c r="DX60" s="567">
        <v>0</v>
      </c>
      <c r="DY60" s="568"/>
    </row>
    <row r="61" spans="1:129" x14ac:dyDescent="0.3">
      <c r="A61" s="721"/>
      <c r="B61" s="217" t="s">
        <v>57</v>
      </c>
      <c r="C61" s="3">
        <v>0</v>
      </c>
      <c r="D61" s="3">
        <v>0</v>
      </c>
      <c r="E61" s="3">
        <v>0</v>
      </c>
      <c r="F61" s="3">
        <v>0</v>
      </c>
      <c r="G61" s="3">
        <v>0</v>
      </c>
      <c r="H61" s="3">
        <v>0</v>
      </c>
      <c r="I61" s="3">
        <v>0</v>
      </c>
      <c r="J61" s="3">
        <v>0</v>
      </c>
      <c r="K61" s="449">
        <v>0</v>
      </c>
      <c r="L61" s="101">
        <v>0</v>
      </c>
      <c r="M61" s="343">
        <f>CA61*$BL65</f>
        <v>0</v>
      </c>
      <c r="N61" s="343">
        <f>CB61*$BM65</f>
        <v>0</v>
      </c>
      <c r="O61" s="79">
        <f t="shared" si="151"/>
        <v>0</v>
      </c>
      <c r="Q61" s="721"/>
      <c r="R61" s="217" t="s">
        <v>57</v>
      </c>
      <c r="S61" s="3">
        <v>0</v>
      </c>
      <c r="T61" s="3">
        <v>0</v>
      </c>
      <c r="U61" s="3">
        <v>0</v>
      </c>
      <c r="V61" s="3">
        <v>0</v>
      </c>
      <c r="W61" s="3">
        <v>0</v>
      </c>
      <c r="X61" s="3">
        <v>0</v>
      </c>
      <c r="Y61" s="3">
        <v>0</v>
      </c>
      <c r="Z61" s="3">
        <v>0</v>
      </c>
      <c r="AA61" s="449">
        <v>0</v>
      </c>
      <c r="AB61" s="101">
        <v>0</v>
      </c>
      <c r="AC61" s="343">
        <f>CQ61*$BL65</f>
        <v>0</v>
      </c>
      <c r="AD61" s="343">
        <f>CR61*$BM65</f>
        <v>0</v>
      </c>
      <c r="AE61" s="79">
        <f t="shared" si="152"/>
        <v>0</v>
      </c>
      <c r="AG61" s="721"/>
      <c r="AH61" s="217" t="s">
        <v>57</v>
      </c>
      <c r="AI61" s="3">
        <v>0</v>
      </c>
      <c r="AJ61" s="3">
        <v>0</v>
      </c>
      <c r="AK61" s="3">
        <v>0</v>
      </c>
      <c r="AL61" s="3">
        <v>0</v>
      </c>
      <c r="AM61" s="3">
        <v>0</v>
      </c>
      <c r="AN61" s="3">
        <v>0</v>
      </c>
      <c r="AO61" s="3">
        <v>0</v>
      </c>
      <c r="AP61" s="3">
        <v>0</v>
      </c>
      <c r="AQ61" s="449">
        <v>0</v>
      </c>
      <c r="AR61" s="101">
        <f t="shared" si="153"/>
        <v>0</v>
      </c>
      <c r="AS61" s="343">
        <f>DG61*$BL65</f>
        <v>0</v>
      </c>
      <c r="AT61" s="343">
        <f>DH61*$BM65</f>
        <v>0</v>
      </c>
      <c r="AU61" s="79">
        <f t="shared" si="154"/>
        <v>0</v>
      </c>
      <c r="AW61" s="721"/>
      <c r="AX61" s="217" t="s">
        <v>57</v>
      </c>
      <c r="AY61" s="3">
        <v>0</v>
      </c>
      <c r="AZ61" s="3">
        <v>0</v>
      </c>
      <c r="BA61" s="3">
        <v>0</v>
      </c>
      <c r="BB61" s="3">
        <v>0</v>
      </c>
      <c r="BC61" s="3">
        <v>0</v>
      </c>
      <c r="BD61" s="3">
        <v>0</v>
      </c>
      <c r="BE61" s="3">
        <v>0</v>
      </c>
      <c r="BF61" s="3">
        <v>0</v>
      </c>
      <c r="BG61" s="449">
        <v>0</v>
      </c>
      <c r="BH61" s="101">
        <f t="shared" si="155"/>
        <v>0</v>
      </c>
      <c r="BI61" s="343">
        <f>DW61*$BL65</f>
        <v>0</v>
      </c>
      <c r="BJ61" s="343">
        <f>DX61*$BM65</f>
        <v>0</v>
      </c>
      <c r="BK61" s="79">
        <f t="shared" si="156"/>
        <v>0</v>
      </c>
      <c r="BO61" s="748"/>
      <c r="BP61" s="3" t="s">
        <v>57</v>
      </c>
      <c r="BQ61" s="566"/>
      <c r="BR61" s="542"/>
      <c r="BS61" s="542"/>
      <c r="BT61" s="542"/>
      <c r="BU61" s="542"/>
      <c r="BV61" s="542"/>
      <c r="BW61" s="542"/>
      <c r="BX61" s="542"/>
      <c r="BY61" s="542"/>
      <c r="BZ61" s="542"/>
      <c r="CA61" s="542">
        <v>0</v>
      </c>
      <c r="CB61" s="567">
        <v>0</v>
      </c>
      <c r="CC61" s="568"/>
      <c r="CE61" s="748"/>
      <c r="CF61" s="3" t="s">
        <v>57</v>
      </c>
      <c r="CG61" s="566"/>
      <c r="CH61" s="542"/>
      <c r="CI61" s="542"/>
      <c r="CJ61" s="542"/>
      <c r="CK61" s="542"/>
      <c r="CL61" s="542"/>
      <c r="CM61" s="542"/>
      <c r="CN61" s="542"/>
      <c r="CO61" s="542"/>
      <c r="CP61" s="542"/>
      <c r="CQ61" s="542">
        <v>0</v>
      </c>
      <c r="CR61" s="567">
        <v>0</v>
      </c>
      <c r="CS61" s="568"/>
      <c r="CU61" s="748"/>
      <c r="CV61" s="3" t="s">
        <v>57</v>
      </c>
      <c r="CW61" s="566"/>
      <c r="CX61" s="542"/>
      <c r="CY61" s="542"/>
      <c r="CZ61" s="542"/>
      <c r="DA61" s="542"/>
      <c r="DB61" s="542"/>
      <c r="DC61" s="542"/>
      <c r="DD61" s="542"/>
      <c r="DE61" s="542"/>
      <c r="DF61" s="542"/>
      <c r="DG61" s="542">
        <v>0</v>
      </c>
      <c r="DH61" s="567">
        <v>0</v>
      </c>
      <c r="DI61" s="568"/>
      <c r="DK61" s="748"/>
      <c r="DL61" s="3" t="s">
        <v>57</v>
      </c>
      <c r="DM61" s="566"/>
      <c r="DN61" s="542"/>
      <c r="DO61" s="542"/>
      <c r="DP61" s="542"/>
      <c r="DQ61" s="542"/>
      <c r="DR61" s="542"/>
      <c r="DS61" s="542"/>
      <c r="DT61" s="542"/>
      <c r="DU61" s="542"/>
      <c r="DV61" s="542"/>
      <c r="DW61" s="542">
        <v>0</v>
      </c>
      <c r="DX61" s="567">
        <v>0</v>
      </c>
      <c r="DY61" s="568"/>
    </row>
    <row r="62" spans="1:129" x14ac:dyDescent="0.3">
      <c r="A62" s="721"/>
      <c r="B62" s="217" t="s">
        <v>56</v>
      </c>
      <c r="C62" s="3">
        <v>0</v>
      </c>
      <c r="D62" s="3">
        <v>0</v>
      </c>
      <c r="E62" s="3">
        <v>0</v>
      </c>
      <c r="F62" s="3">
        <v>0</v>
      </c>
      <c r="G62" s="3">
        <v>0</v>
      </c>
      <c r="H62" s="3">
        <v>0</v>
      </c>
      <c r="I62" s="3">
        <v>0</v>
      </c>
      <c r="J62" s="3">
        <v>0</v>
      </c>
      <c r="K62" s="449">
        <v>0</v>
      </c>
      <c r="L62" s="101">
        <v>0</v>
      </c>
      <c r="M62" s="343">
        <f>CA62*$BL65</f>
        <v>0</v>
      </c>
      <c r="N62" s="343">
        <f>CB62*$BM65</f>
        <v>0</v>
      </c>
      <c r="O62" s="79">
        <f t="shared" si="151"/>
        <v>0</v>
      </c>
      <c r="Q62" s="721"/>
      <c r="R62" s="217" t="s">
        <v>56</v>
      </c>
      <c r="S62" s="3">
        <v>0</v>
      </c>
      <c r="T62" s="3">
        <v>0</v>
      </c>
      <c r="U62" s="3">
        <v>0</v>
      </c>
      <c r="V62" s="3">
        <v>0</v>
      </c>
      <c r="W62" s="3">
        <v>0</v>
      </c>
      <c r="X62" s="3">
        <v>0</v>
      </c>
      <c r="Y62" s="3">
        <v>0</v>
      </c>
      <c r="Z62" s="3">
        <v>0</v>
      </c>
      <c r="AA62" s="449">
        <v>0</v>
      </c>
      <c r="AB62" s="101">
        <v>0</v>
      </c>
      <c r="AC62" s="343">
        <f>CQ62*$BL65</f>
        <v>0</v>
      </c>
      <c r="AD62" s="343">
        <f>CR62*$BM65</f>
        <v>0</v>
      </c>
      <c r="AE62" s="79">
        <f t="shared" si="152"/>
        <v>0</v>
      </c>
      <c r="AG62" s="721"/>
      <c r="AH62" s="217" t="s">
        <v>56</v>
      </c>
      <c r="AI62" s="3">
        <v>0</v>
      </c>
      <c r="AJ62" s="3">
        <v>0</v>
      </c>
      <c r="AK62" s="3">
        <v>0</v>
      </c>
      <c r="AL62" s="3">
        <v>0</v>
      </c>
      <c r="AM62" s="3">
        <v>0</v>
      </c>
      <c r="AN62" s="3">
        <v>0</v>
      </c>
      <c r="AO62" s="3">
        <v>0</v>
      </c>
      <c r="AP62" s="3">
        <v>0</v>
      </c>
      <c r="AQ62" s="449">
        <v>0</v>
      </c>
      <c r="AR62" s="101">
        <f t="shared" si="153"/>
        <v>0</v>
      </c>
      <c r="AS62" s="343">
        <f>DG62*$BL65</f>
        <v>0</v>
      </c>
      <c r="AT62" s="343">
        <f>DH62*$BM65</f>
        <v>0</v>
      </c>
      <c r="AU62" s="79">
        <f t="shared" si="154"/>
        <v>0</v>
      </c>
      <c r="AW62" s="721"/>
      <c r="AX62" s="217" t="s">
        <v>56</v>
      </c>
      <c r="AY62" s="3">
        <v>0</v>
      </c>
      <c r="AZ62" s="3">
        <v>0</v>
      </c>
      <c r="BA62" s="3">
        <v>0</v>
      </c>
      <c r="BB62" s="3">
        <v>0</v>
      </c>
      <c r="BC62" s="3">
        <v>0</v>
      </c>
      <c r="BD62" s="3">
        <v>0</v>
      </c>
      <c r="BE62" s="3">
        <v>0</v>
      </c>
      <c r="BF62" s="3">
        <v>0</v>
      </c>
      <c r="BG62" s="449">
        <v>0</v>
      </c>
      <c r="BH62" s="101">
        <f t="shared" si="155"/>
        <v>0</v>
      </c>
      <c r="BI62" s="343">
        <f>DW62*$BL65</f>
        <v>0</v>
      </c>
      <c r="BJ62" s="343">
        <f>DX62*$BM65</f>
        <v>0</v>
      </c>
      <c r="BK62" s="79">
        <f t="shared" si="156"/>
        <v>0</v>
      </c>
      <c r="BO62" s="748"/>
      <c r="BP62" s="3" t="s">
        <v>56</v>
      </c>
      <c r="BQ62" s="566"/>
      <c r="BR62" s="542"/>
      <c r="BS62" s="542"/>
      <c r="BT62" s="542"/>
      <c r="BU62" s="542"/>
      <c r="BV62" s="542"/>
      <c r="BW62" s="542"/>
      <c r="BX62" s="542"/>
      <c r="BY62" s="542"/>
      <c r="BZ62" s="542"/>
      <c r="CA62" s="542">
        <v>0</v>
      </c>
      <c r="CB62" s="567">
        <v>0</v>
      </c>
      <c r="CC62" s="568"/>
      <c r="CE62" s="748"/>
      <c r="CF62" s="3" t="s">
        <v>56</v>
      </c>
      <c r="CG62" s="566"/>
      <c r="CH62" s="542"/>
      <c r="CI62" s="542"/>
      <c r="CJ62" s="542"/>
      <c r="CK62" s="542"/>
      <c r="CL62" s="542"/>
      <c r="CM62" s="542"/>
      <c r="CN62" s="542"/>
      <c r="CO62" s="542"/>
      <c r="CP62" s="542"/>
      <c r="CQ62" s="542">
        <v>0</v>
      </c>
      <c r="CR62" s="567">
        <v>0</v>
      </c>
      <c r="CS62" s="568"/>
      <c r="CU62" s="748"/>
      <c r="CV62" s="3" t="s">
        <v>56</v>
      </c>
      <c r="CW62" s="566"/>
      <c r="CX62" s="542"/>
      <c r="CY62" s="542"/>
      <c r="CZ62" s="542"/>
      <c r="DA62" s="542"/>
      <c r="DB62" s="542"/>
      <c r="DC62" s="542"/>
      <c r="DD62" s="542"/>
      <c r="DE62" s="542"/>
      <c r="DF62" s="542"/>
      <c r="DG62" s="542">
        <v>0</v>
      </c>
      <c r="DH62" s="567">
        <v>0</v>
      </c>
      <c r="DI62" s="568"/>
      <c r="DK62" s="748"/>
      <c r="DL62" s="3" t="s">
        <v>56</v>
      </c>
      <c r="DM62" s="566"/>
      <c r="DN62" s="542"/>
      <c r="DO62" s="542"/>
      <c r="DP62" s="542"/>
      <c r="DQ62" s="542"/>
      <c r="DR62" s="542"/>
      <c r="DS62" s="542"/>
      <c r="DT62" s="542"/>
      <c r="DU62" s="542"/>
      <c r="DV62" s="542"/>
      <c r="DW62" s="542">
        <v>0</v>
      </c>
      <c r="DX62" s="567">
        <v>0</v>
      </c>
      <c r="DY62" s="568"/>
    </row>
    <row r="63" spans="1:129" x14ac:dyDescent="0.3">
      <c r="A63" s="721"/>
      <c r="B63" s="217" t="s">
        <v>55</v>
      </c>
      <c r="C63" s="3">
        <v>0</v>
      </c>
      <c r="D63" s="3">
        <v>0</v>
      </c>
      <c r="E63" s="3">
        <v>0</v>
      </c>
      <c r="F63" s="3">
        <v>0</v>
      </c>
      <c r="G63" s="3">
        <v>0</v>
      </c>
      <c r="H63" s="3">
        <v>0</v>
      </c>
      <c r="I63" s="3">
        <v>0</v>
      </c>
      <c r="J63" s="3">
        <v>0</v>
      </c>
      <c r="K63" s="449">
        <v>0</v>
      </c>
      <c r="L63" s="101">
        <v>0</v>
      </c>
      <c r="M63" s="343">
        <f>CA63*$BL65</f>
        <v>0</v>
      </c>
      <c r="N63" s="343">
        <f>CB63*$BM65</f>
        <v>0</v>
      </c>
      <c r="O63" s="79">
        <f t="shared" si="151"/>
        <v>0</v>
      </c>
      <c r="Q63" s="721"/>
      <c r="R63" s="217" t="s">
        <v>55</v>
      </c>
      <c r="S63" s="3">
        <v>0</v>
      </c>
      <c r="T63" s="3">
        <v>0</v>
      </c>
      <c r="U63" s="3">
        <v>0</v>
      </c>
      <c r="V63" s="3">
        <v>0</v>
      </c>
      <c r="W63" s="3">
        <v>0</v>
      </c>
      <c r="X63" s="3">
        <v>0</v>
      </c>
      <c r="Y63" s="3">
        <v>0</v>
      </c>
      <c r="Z63" s="3">
        <v>0</v>
      </c>
      <c r="AA63" s="449">
        <v>0</v>
      </c>
      <c r="AB63" s="101">
        <v>0</v>
      </c>
      <c r="AC63" s="343">
        <f>CQ63*$BL65</f>
        <v>0</v>
      </c>
      <c r="AD63" s="343">
        <f>CR63*$BM65</f>
        <v>0</v>
      </c>
      <c r="AE63" s="79">
        <f t="shared" si="152"/>
        <v>0</v>
      </c>
      <c r="AG63" s="721"/>
      <c r="AH63" s="217" t="s">
        <v>55</v>
      </c>
      <c r="AI63" s="3">
        <v>0</v>
      </c>
      <c r="AJ63" s="3">
        <v>0</v>
      </c>
      <c r="AK63" s="3">
        <v>0</v>
      </c>
      <c r="AL63" s="3">
        <v>0</v>
      </c>
      <c r="AM63" s="3">
        <v>0</v>
      </c>
      <c r="AN63" s="3">
        <v>0</v>
      </c>
      <c r="AO63" s="3">
        <v>0</v>
      </c>
      <c r="AP63" s="3">
        <v>0</v>
      </c>
      <c r="AQ63" s="449">
        <v>0</v>
      </c>
      <c r="AR63" s="101">
        <f t="shared" si="153"/>
        <v>0</v>
      </c>
      <c r="AS63" s="343">
        <f>DG63*$BL65</f>
        <v>0</v>
      </c>
      <c r="AT63" s="343">
        <f>DH63*$BM65</f>
        <v>0</v>
      </c>
      <c r="AU63" s="79">
        <f t="shared" si="154"/>
        <v>0</v>
      </c>
      <c r="AW63" s="721"/>
      <c r="AX63" s="217" t="s">
        <v>55</v>
      </c>
      <c r="AY63" s="3">
        <v>0</v>
      </c>
      <c r="AZ63" s="3">
        <v>0</v>
      </c>
      <c r="BA63" s="3">
        <v>0</v>
      </c>
      <c r="BB63" s="3">
        <v>0</v>
      </c>
      <c r="BC63" s="3">
        <v>0</v>
      </c>
      <c r="BD63" s="3">
        <v>0</v>
      </c>
      <c r="BE63" s="3">
        <v>0</v>
      </c>
      <c r="BF63" s="3">
        <v>0</v>
      </c>
      <c r="BG63" s="449">
        <v>0</v>
      </c>
      <c r="BH63" s="101">
        <f t="shared" si="155"/>
        <v>0</v>
      </c>
      <c r="BI63" s="343">
        <f>DW63*$BL65</f>
        <v>0</v>
      </c>
      <c r="BJ63" s="343">
        <f>DX63*$BM65</f>
        <v>0</v>
      </c>
      <c r="BK63" s="79">
        <f t="shared" si="156"/>
        <v>0</v>
      </c>
      <c r="BO63" s="748"/>
      <c r="BP63" s="3" t="s">
        <v>55</v>
      </c>
      <c r="BQ63" s="566"/>
      <c r="BR63" s="542"/>
      <c r="BS63" s="542"/>
      <c r="BT63" s="542"/>
      <c r="BU63" s="542"/>
      <c r="BV63" s="542"/>
      <c r="BW63" s="542"/>
      <c r="BX63" s="542"/>
      <c r="BY63" s="542"/>
      <c r="BZ63" s="542"/>
      <c r="CA63" s="542">
        <v>0</v>
      </c>
      <c r="CB63" s="567">
        <v>0</v>
      </c>
      <c r="CC63" s="568"/>
      <c r="CE63" s="748"/>
      <c r="CF63" s="3" t="s">
        <v>55</v>
      </c>
      <c r="CG63" s="566"/>
      <c r="CH63" s="542"/>
      <c r="CI63" s="542"/>
      <c r="CJ63" s="542"/>
      <c r="CK63" s="542"/>
      <c r="CL63" s="542"/>
      <c r="CM63" s="542"/>
      <c r="CN63" s="542"/>
      <c r="CO63" s="542"/>
      <c r="CP63" s="542"/>
      <c r="CQ63" s="542">
        <v>0</v>
      </c>
      <c r="CR63" s="567">
        <v>0</v>
      </c>
      <c r="CS63" s="568"/>
      <c r="CU63" s="748"/>
      <c r="CV63" s="3" t="s">
        <v>55</v>
      </c>
      <c r="CW63" s="566"/>
      <c r="CX63" s="542"/>
      <c r="CY63" s="542"/>
      <c r="CZ63" s="542"/>
      <c r="DA63" s="542"/>
      <c r="DB63" s="542"/>
      <c r="DC63" s="542"/>
      <c r="DD63" s="542"/>
      <c r="DE63" s="542"/>
      <c r="DF63" s="542"/>
      <c r="DG63" s="542">
        <v>0</v>
      </c>
      <c r="DH63" s="567">
        <v>0</v>
      </c>
      <c r="DI63" s="568"/>
      <c r="DK63" s="748"/>
      <c r="DL63" s="3" t="s">
        <v>55</v>
      </c>
      <c r="DM63" s="566"/>
      <c r="DN63" s="542"/>
      <c r="DO63" s="542"/>
      <c r="DP63" s="542"/>
      <c r="DQ63" s="542"/>
      <c r="DR63" s="542"/>
      <c r="DS63" s="542"/>
      <c r="DT63" s="542"/>
      <c r="DU63" s="542"/>
      <c r="DV63" s="542"/>
      <c r="DW63" s="542">
        <v>0</v>
      </c>
      <c r="DX63" s="567">
        <v>0</v>
      </c>
      <c r="DY63" s="568"/>
    </row>
    <row r="64" spans="1:129" ht="15" thickBot="1" x14ac:dyDescent="0.35">
      <c r="A64" s="722"/>
      <c r="B64" s="217" t="s">
        <v>54</v>
      </c>
      <c r="C64" s="3">
        <v>0</v>
      </c>
      <c r="D64" s="3">
        <v>0</v>
      </c>
      <c r="E64" s="3">
        <v>0</v>
      </c>
      <c r="F64" s="3">
        <v>0</v>
      </c>
      <c r="G64" s="3">
        <v>0</v>
      </c>
      <c r="H64" s="3">
        <v>0</v>
      </c>
      <c r="I64" s="3">
        <v>0</v>
      </c>
      <c r="J64" s="3">
        <v>0</v>
      </c>
      <c r="K64" s="449">
        <v>0</v>
      </c>
      <c r="L64" s="101">
        <v>0</v>
      </c>
      <c r="M64" s="343">
        <f>CA64*$BL65</f>
        <v>0</v>
      </c>
      <c r="N64" s="343">
        <f>CB64*$BM65</f>
        <v>0</v>
      </c>
      <c r="O64" s="79">
        <f t="shared" si="151"/>
        <v>0</v>
      </c>
      <c r="Q64" s="722"/>
      <c r="R64" s="217" t="s">
        <v>54</v>
      </c>
      <c r="S64" s="3">
        <v>0</v>
      </c>
      <c r="T64" s="3">
        <v>0</v>
      </c>
      <c r="U64" s="3">
        <v>0</v>
      </c>
      <c r="V64" s="3">
        <v>0</v>
      </c>
      <c r="W64" s="3">
        <v>0</v>
      </c>
      <c r="X64" s="3">
        <v>0</v>
      </c>
      <c r="Y64" s="3">
        <v>0</v>
      </c>
      <c r="Z64" s="3">
        <v>0</v>
      </c>
      <c r="AA64" s="449">
        <v>0</v>
      </c>
      <c r="AB64" s="101">
        <v>0</v>
      </c>
      <c r="AC64" s="343">
        <f>CQ64*$BL65</f>
        <v>0</v>
      </c>
      <c r="AD64" s="343">
        <f>CR64*$BM65</f>
        <v>0</v>
      </c>
      <c r="AE64" s="79">
        <f t="shared" si="152"/>
        <v>0</v>
      </c>
      <c r="AG64" s="722"/>
      <c r="AH64" s="217" t="s">
        <v>54</v>
      </c>
      <c r="AI64" s="3">
        <v>0</v>
      </c>
      <c r="AJ64" s="3">
        <v>0</v>
      </c>
      <c r="AK64" s="3">
        <v>0</v>
      </c>
      <c r="AL64" s="3">
        <v>0</v>
      </c>
      <c r="AM64" s="3">
        <v>0</v>
      </c>
      <c r="AN64" s="3">
        <v>0</v>
      </c>
      <c r="AO64" s="3">
        <v>0</v>
      </c>
      <c r="AP64" s="3">
        <v>0</v>
      </c>
      <c r="AQ64" s="449">
        <v>0</v>
      </c>
      <c r="AR64" s="101">
        <f t="shared" si="153"/>
        <v>0</v>
      </c>
      <c r="AS64" s="343">
        <f>DG64*$BL65</f>
        <v>0</v>
      </c>
      <c r="AT64" s="343">
        <f>DH64*$BM65</f>
        <v>0</v>
      </c>
      <c r="AU64" s="79">
        <f t="shared" si="154"/>
        <v>0</v>
      </c>
      <c r="AW64" s="722"/>
      <c r="AX64" s="217" t="s">
        <v>54</v>
      </c>
      <c r="AY64" s="3">
        <v>0</v>
      </c>
      <c r="AZ64" s="3">
        <v>0</v>
      </c>
      <c r="BA64" s="3">
        <v>0</v>
      </c>
      <c r="BB64" s="3">
        <v>0</v>
      </c>
      <c r="BC64" s="3">
        <v>0</v>
      </c>
      <c r="BD64" s="3">
        <v>0</v>
      </c>
      <c r="BE64" s="3">
        <v>0</v>
      </c>
      <c r="BF64" s="3">
        <v>0</v>
      </c>
      <c r="BG64" s="449">
        <v>0</v>
      </c>
      <c r="BH64" s="101">
        <f t="shared" si="155"/>
        <v>0</v>
      </c>
      <c r="BI64" s="343">
        <f>DW64*$BL65</f>
        <v>0</v>
      </c>
      <c r="BJ64" s="343">
        <f>DX64*$BM65</f>
        <v>0</v>
      </c>
      <c r="BK64" s="79">
        <f t="shared" si="156"/>
        <v>0</v>
      </c>
      <c r="BO64" s="749"/>
      <c r="BP64" s="3" t="s">
        <v>54</v>
      </c>
      <c r="BQ64" s="569"/>
      <c r="BR64" s="546"/>
      <c r="BS64" s="546"/>
      <c r="BT64" s="546"/>
      <c r="BU64" s="546"/>
      <c r="BV64" s="546"/>
      <c r="BW64" s="546"/>
      <c r="BX64" s="546"/>
      <c r="BY64" s="546"/>
      <c r="BZ64" s="546"/>
      <c r="CA64" s="546">
        <v>0</v>
      </c>
      <c r="CB64" s="570">
        <v>0</v>
      </c>
      <c r="CC64" s="568"/>
      <c r="CE64" s="749"/>
      <c r="CF64" s="3" t="s">
        <v>54</v>
      </c>
      <c r="CG64" s="569"/>
      <c r="CH64" s="546"/>
      <c r="CI64" s="546"/>
      <c r="CJ64" s="546"/>
      <c r="CK64" s="546"/>
      <c r="CL64" s="546"/>
      <c r="CM64" s="546"/>
      <c r="CN64" s="546"/>
      <c r="CO64" s="546"/>
      <c r="CP64" s="546"/>
      <c r="CQ64" s="546">
        <v>0</v>
      </c>
      <c r="CR64" s="570">
        <v>0</v>
      </c>
      <c r="CS64" s="568"/>
      <c r="CU64" s="749"/>
      <c r="CV64" s="3" t="s">
        <v>54</v>
      </c>
      <c r="CW64" s="569"/>
      <c r="CX64" s="546"/>
      <c r="CY64" s="546"/>
      <c r="CZ64" s="546"/>
      <c r="DA64" s="546"/>
      <c r="DB64" s="546"/>
      <c r="DC64" s="546"/>
      <c r="DD64" s="546"/>
      <c r="DE64" s="546"/>
      <c r="DF64" s="546"/>
      <c r="DG64" s="546">
        <v>0</v>
      </c>
      <c r="DH64" s="570">
        <v>0</v>
      </c>
      <c r="DI64" s="568"/>
      <c r="DK64" s="749"/>
      <c r="DL64" s="3" t="s">
        <v>54</v>
      </c>
      <c r="DM64" s="569"/>
      <c r="DN64" s="546"/>
      <c r="DO64" s="546"/>
      <c r="DP64" s="546"/>
      <c r="DQ64" s="546"/>
      <c r="DR64" s="546"/>
      <c r="DS64" s="546"/>
      <c r="DT64" s="546"/>
      <c r="DU64" s="546"/>
      <c r="DV64" s="546"/>
      <c r="DW64" s="546">
        <v>0</v>
      </c>
      <c r="DX64" s="570">
        <v>0</v>
      </c>
      <c r="DY64" s="568"/>
    </row>
    <row r="65" spans="1:129" ht="21.6" thickBot="1" x14ac:dyDescent="0.35">
      <c r="B65" s="218" t="s">
        <v>43</v>
      </c>
      <c r="C65" s="210">
        <f>SUM(C52:C64)</f>
        <v>0</v>
      </c>
      <c r="D65" s="210">
        <f t="shared" ref="D65" si="157">SUM(D52:D64)</f>
        <v>0</v>
      </c>
      <c r="E65" s="210">
        <f t="shared" ref="E65" si="158">SUM(E52:E64)</f>
        <v>0</v>
      </c>
      <c r="F65" s="210">
        <f t="shared" ref="F65" si="159">SUM(F52:F64)</f>
        <v>0</v>
      </c>
      <c r="G65" s="210">
        <f t="shared" ref="G65" si="160">SUM(G52:G64)</f>
        <v>0</v>
      </c>
      <c r="H65" s="210">
        <f t="shared" ref="H65" si="161">SUM(H52:H64)</f>
        <v>0</v>
      </c>
      <c r="I65" s="210">
        <f t="shared" ref="I65" si="162">SUM(I52:I64)</f>
        <v>0</v>
      </c>
      <c r="J65" s="210">
        <f t="shared" ref="J65" si="163">SUM(J52:J64)</f>
        <v>0</v>
      </c>
      <c r="K65" s="450">
        <f t="shared" ref="K65" si="164">SUM(K52:K64)</f>
        <v>0</v>
      </c>
      <c r="L65" s="613">
        <f t="shared" ref="L65" si="165">SUM(L52:L64)</f>
        <v>0</v>
      </c>
      <c r="M65" s="468">
        <f t="shared" ref="M65" si="166">SUM(M52:M64)</f>
        <v>0</v>
      </c>
      <c r="N65" s="468">
        <f t="shared" ref="N65" si="167">SUM(N52:N64)</f>
        <v>0</v>
      </c>
      <c r="O65" s="82">
        <f t="shared" si="151"/>
        <v>0</v>
      </c>
      <c r="Q65" s="83"/>
      <c r="R65" s="218" t="s">
        <v>43</v>
      </c>
      <c r="S65" s="210">
        <f>SUM(S52:S64)</f>
        <v>0</v>
      </c>
      <c r="T65" s="210">
        <f t="shared" ref="T65" si="168">SUM(T52:T64)</f>
        <v>0</v>
      </c>
      <c r="U65" s="210">
        <f t="shared" ref="U65" si="169">SUM(U52:U64)</f>
        <v>489822</v>
      </c>
      <c r="V65" s="210">
        <f t="shared" ref="V65" si="170">SUM(V52:V64)</f>
        <v>0</v>
      </c>
      <c r="W65" s="210">
        <f t="shared" ref="W65" si="171">SUM(W52:W64)</f>
        <v>297172</v>
      </c>
      <c r="X65" s="210">
        <f t="shared" ref="X65" si="172">SUM(X52:X64)</f>
        <v>26385</v>
      </c>
      <c r="Y65" s="210">
        <f t="shared" ref="Y65" si="173">SUM(Y52:Y64)</f>
        <v>0</v>
      </c>
      <c r="Z65" s="210">
        <f t="shared" ref="Z65" si="174">SUM(Z52:Z64)</f>
        <v>127165</v>
      </c>
      <c r="AA65" s="450">
        <f t="shared" ref="AA65" si="175">SUM(AA52:AA64)</f>
        <v>0</v>
      </c>
      <c r="AB65" s="613">
        <f t="shared" ref="AB65" si="176">SUM(AB52:AB64)</f>
        <v>606887</v>
      </c>
      <c r="AC65" s="468">
        <f t="shared" ref="AC65" si="177">SUM(AC52:AC64)</f>
        <v>727770.92217693792</v>
      </c>
      <c r="AD65" s="468">
        <f t="shared" ref="AD65" si="178">SUM(AD52:AD64)</f>
        <v>4506195.6545679867</v>
      </c>
      <c r="AE65" s="82">
        <f t="shared" si="152"/>
        <v>6781397.5767449252</v>
      </c>
      <c r="AG65" s="83"/>
      <c r="AH65" s="218" t="s">
        <v>43</v>
      </c>
      <c r="AI65" s="210">
        <f>SUM(AI52:AI64)</f>
        <v>0</v>
      </c>
      <c r="AJ65" s="210">
        <f t="shared" ref="AJ65" si="179">SUM(AJ52:AJ64)</f>
        <v>0</v>
      </c>
      <c r="AK65" s="210">
        <f t="shared" ref="AK65" si="180">SUM(AK52:AK64)</f>
        <v>0</v>
      </c>
      <c r="AL65" s="210">
        <f t="shared" ref="AL65" si="181">SUM(AL52:AL64)</f>
        <v>0</v>
      </c>
      <c r="AM65" s="210">
        <f t="shared" ref="AM65" si="182">SUM(AM52:AM64)</f>
        <v>0</v>
      </c>
      <c r="AN65" s="210">
        <f t="shared" ref="AN65" si="183">SUM(AN52:AN64)</f>
        <v>71771</v>
      </c>
      <c r="AO65" s="210">
        <f t="shared" ref="AO65" si="184">SUM(AO52:AO64)</f>
        <v>12464</v>
      </c>
      <c r="AP65" s="210">
        <f t="shared" ref="AP65" si="185">SUM(AP52:AP64)</f>
        <v>0</v>
      </c>
      <c r="AQ65" s="450">
        <f t="shared" ref="AQ65" si="186">SUM(AQ52:AQ64)</f>
        <v>0</v>
      </c>
      <c r="AR65" s="613">
        <f t="shared" ref="AR65" si="187">SUM(AR52:AR64)</f>
        <v>0</v>
      </c>
      <c r="AS65" s="468">
        <f t="shared" ref="AS65" si="188">SUM(AS52:AS64)</f>
        <v>185959.07837200374</v>
      </c>
      <c r="AT65" s="468">
        <f t="shared" ref="AT65" si="189">SUM(AT52:AT64)</f>
        <v>1151417.2459389104</v>
      </c>
      <c r="AU65" s="82">
        <f t="shared" si="154"/>
        <v>1421611.3243109141</v>
      </c>
      <c r="AW65" s="83"/>
      <c r="AX65" s="218" t="s">
        <v>43</v>
      </c>
      <c r="AY65" s="210">
        <f>SUM(AY52:AY64)</f>
        <v>0</v>
      </c>
      <c r="AZ65" s="210">
        <f t="shared" ref="AZ65" si="190">SUM(AZ52:AZ64)</f>
        <v>0</v>
      </c>
      <c r="BA65" s="210">
        <f t="shared" ref="BA65" si="191">SUM(BA52:BA64)</f>
        <v>0</v>
      </c>
      <c r="BB65" s="210">
        <f t="shared" ref="BB65" si="192">SUM(BB52:BB64)</f>
        <v>0</v>
      </c>
      <c r="BC65" s="210">
        <f t="shared" ref="BC65" si="193">SUM(BC52:BC64)</f>
        <v>0</v>
      </c>
      <c r="BD65" s="210">
        <f t="shared" ref="BD65" si="194">SUM(BD52:BD64)</f>
        <v>0</v>
      </c>
      <c r="BE65" s="210">
        <f t="shared" ref="BE65" si="195">SUM(BE52:BE64)</f>
        <v>0</v>
      </c>
      <c r="BF65" s="210">
        <f t="shared" ref="BF65" si="196">SUM(BF52:BF64)</f>
        <v>0</v>
      </c>
      <c r="BG65" s="450">
        <f t="shared" ref="BG65" si="197">SUM(BG52:BG64)</f>
        <v>0</v>
      </c>
      <c r="BH65" s="613">
        <f t="shared" ref="BH65" si="198">SUM(BH52:BH64)</f>
        <v>0</v>
      </c>
      <c r="BI65" s="468">
        <f t="shared" ref="BI65" si="199">SUM(BI52:BI64)</f>
        <v>117241.99945105831</v>
      </c>
      <c r="BJ65" s="468">
        <f t="shared" ref="BJ65" si="200">SUM(BJ52:BJ64)</f>
        <v>725936.37964938604</v>
      </c>
      <c r="BK65" s="82">
        <f t="shared" si="156"/>
        <v>843178.37910044438</v>
      </c>
      <c r="BL65" s="2">
        <f>'FORECAST OVERVIEW'!M21</f>
        <v>1030972</v>
      </c>
      <c r="BM65" s="2">
        <f>'FORECAST OVERVIEW'!N21</f>
        <v>6383549.2801562836</v>
      </c>
      <c r="BO65" s="84"/>
      <c r="BP65" s="72" t="s">
        <v>43</v>
      </c>
      <c r="BQ65" s="572">
        <v>0</v>
      </c>
      <c r="BR65" s="550">
        <v>0</v>
      </c>
      <c r="BS65" s="550">
        <v>0</v>
      </c>
      <c r="BT65" s="550">
        <v>0</v>
      </c>
      <c r="BU65" s="550">
        <v>0</v>
      </c>
      <c r="BV65" s="550">
        <v>0</v>
      </c>
      <c r="BW65" s="550">
        <v>0</v>
      </c>
      <c r="BX65" s="550">
        <v>0</v>
      </c>
      <c r="BY65" s="550">
        <v>0</v>
      </c>
      <c r="BZ65" s="550">
        <v>0</v>
      </c>
      <c r="CA65" s="550">
        <v>0</v>
      </c>
      <c r="CB65" s="550">
        <v>0</v>
      </c>
      <c r="CC65" s="575"/>
      <c r="CE65" s="83"/>
      <c r="CF65" s="72" t="s">
        <v>43</v>
      </c>
      <c r="CG65" s="572">
        <v>0</v>
      </c>
      <c r="CH65" s="550">
        <v>0</v>
      </c>
      <c r="CI65" s="550">
        <v>0</v>
      </c>
      <c r="CJ65" s="550">
        <v>0</v>
      </c>
      <c r="CK65" s="550">
        <v>0</v>
      </c>
      <c r="CL65" s="550">
        <v>0</v>
      </c>
      <c r="CM65" s="550">
        <v>0</v>
      </c>
      <c r="CN65" s="550">
        <v>0</v>
      </c>
      <c r="CO65" s="550">
        <v>0</v>
      </c>
      <c r="CP65" s="550">
        <v>0</v>
      </c>
      <c r="CQ65" s="550">
        <v>0.70590755343204081</v>
      </c>
      <c r="CR65" s="550">
        <v>0.70590755343204081</v>
      </c>
      <c r="CS65" s="575"/>
      <c r="CU65" s="83"/>
      <c r="CV65" s="72" t="s">
        <v>43</v>
      </c>
      <c r="CW65" s="572">
        <v>0</v>
      </c>
      <c r="CX65" s="550">
        <v>0</v>
      </c>
      <c r="CY65" s="550">
        <v>0</v>
      </c>
      <c r="CZ65" s="550">
        <v>0</v>
      </c>
      <c r="DA65" s="550">
        <v>0</v>
      </c>
      <c r="DB65" s="550">
        <v>0</v>
      </c>
      <c r="DC65" s="550">
        <v>0</v>
      </c>
      <c r="DD65" s="550">
        <v>0</v>
      </c>
      <c r="DE65" s="550">
        <v>0</v>
      </c>
      <c r="DF65" s="550">
        <v>0</v>
      </c>
      <c r="DG65" s="550">
        <v>0.18037257885956531</v>
      </c>
      <c r="DH65" s="550">
        <v>0.18037257885956531</v>
      </c>
      <c r="DI65" s="575"/>
      <c r="DK65" s="83"/>
      <c r="DL65" s="72" t="s">
        <v>43</v>
      </c>
      <c r="DM65" s="572">
        <v>0</v>
      </c>
      <c r="DN65" s="550">
        <v>0</v>
      </c>
      <c r="DO65" s="550">
        <v>0</v>
      </c>
      <c r="DP65" s="550">
        <v>0</v>
      </c>
      <c r="DQ65" s="550">
        <v>0</v>
      </c>
      <c r="DR65" s="550">
        <v>0</v>
      </c>
      <c r="DS65" s="550">
        <v>0</v>
      </c>
      <c r="DT65" s="550">
        <v>0</v>
      </c>
      <c r="DU65" s="550">
        <v>0</v>
      </c>
      <c r="DV65" s="550">
        <v>0</v>
      </c>
      <c r="DW65" s="550">
        <v>0.11371986770839394</v>
      </c>
      <c r="DX65" s="550">
        <v>0.11371986770839394</v>
      </c>
      <c r="DY65" s="575"/>
    </row>
    <row r="66" spans="1:129" ht="21.6" thickBot="1" x14ac:dyDescent="0.45">
      <c r="A66" s="85"/>
      <c r="M66" s="469"/>
      <c r="N66" s="469"/>
      <c r="Q66" s="85"/>
      <c r="AC66" s="469"/>
      <c r="AD66" s="469"/>
      <c r="AG66" s="85"/>
      <c r="AS66" s="469"/>
      <c r="AT66" s="469"/>
      <c r="AW66" s="85"/>
      <c r="BI66" s="469"/>
      <c r="BJ66" s="469"/>
      <c r="BO66" s="84"/>
      <c r="CE66" s="85"/>
      <c r="CU66" s="85"/>
      <c r="DK66" s="85"/>
    </row>
    <row r="67" spans="1:129" ht="21.6" thickBot="1" x14ac:dyDescent="0.45">
      <c r="A67" s="85"/>
      <c r="B67" s="205" t="s">
        <v>36</v>
      </c>
      <c r="C67" s="206">
        <f t="shared" ref="C67:N67" si="201">C$3</f>
        <v>44197</v>
      </c>
      <c r="D67" s="206">
        <f t="shared" si="201"/>
        <v>44228</v>
      </c>
      <c r="E67" s="206">
        <f t="shared" si="201"/>
        <v>44256</v>
      </c>
      <c r="F67" s="206">
        <f t="shared" si="201"/>
        <v>44287</v>
      </c>
      <c r="G67" s="206">
        <f t="shared" si="201"/>
        <v>44317</v>
      </c>
      <c r="H67" s="206">
        <f t="shared" si="201"/>
        <v>44348</v>
      </c>
      <c r="I67" s="206">
        <f t="shared" si="201"/>
        <v>44378</v>
      </c>
      <c r="J67" s="206">
        <f t="shared" si="201"/>
        <v>44409</v>
      </c>
      <c r="K67" s="447">
        <f t="shared" si="201"/>
        <v>44440</v>
      </c>
      <c r="L67" s="605">
        <f t="shared" si="201"/>
        <v>44470</v>
      </c>
      <c r="M67" s="464">
        <f t="shared" si="201"/>
        <v>44501</v>
      </c>
      <c r="N67" s="464" t="str">
        <f t="shared" si="201"/>
        <v>Dec-21 +</v>
      </c>
      <c r="O67" s="207" t="s">
        <v>34</v>
      </c>
      <c r="Q67" s="85"/>
      <c r="R67" s="205" t="s">
        <v>36</v>
      </c>
      <c r="S67" s="206">
        <f t="shared" ref="S67:AD67" si="202">S$3</f>
        <v>44197</v>
      </c>
      <c r="T67" s="206">
        <f t="shared" si="202"/>
        <v>44228</v>
      </c>
      <c r="U67" s="206">
        <f t="shared" si="202"/>
        <v>44256</v>
      </c>
      <c r="V67" s="206">
        <f t="shared" si="202"/>
        <v>44287</v>
      </c>
      <c r="W67" s="206">
        <f t="shared" si="202"/>
        <v>44317</v>
      </c>
      <c r="X67" s="206">
        <f t="shared" si="202"/>
        <v>44348</v>
      </c>
      <c r="Y67" s="206">
        <f t="shared" si="202"/>
        <v>44378</v>
      </c>
      <c r="Z67" s="206">
        <f t="shared" si="202"/>
        <v>44409</v>
      </c>
      <c r="AA67" s="447">
        <f t="shared" si="202"/>
        <v>44440</v>
      </c>
      <c r="AB67" s="605">
        <f t="shared" si="202"/>
        <v>44470</v>
      </c>
      <c r="AC67" s="464">
        <f t="shared" si="202"/>
        <v>44501</v>
      </c>
      <c r="AD67" s="464" t="str">
        <f t="shared" si="202"/>
        <v>Dec-21 +</v>
      </c>
      <c r="AE67" s="207" t="s">
        <v>34</v>
      </c>
      <c r="AG67" s="85"/>
      <c r="AH67" s="205" t="s">
        <v>36</v>
      </c>
      <c r="AI67" s="206">
        <f t="shared" ref="AI67:AT67" si="203">AI$3</f>
        <v>44197</v>
      </c>
      <c r="AJ67" s="206">
        <f t="shared" si="203"/>
        <v>44228</v>
      </c>
      <c r="AK67" s="206">
        <f t="shared" si="203"/>
        <v>44256</v>
      </c>
      <c r="AL67" s="206">
        <f t="shared" si="203"/>
        <v>44287</v>
      </c>
      <c r="AM67" s="206">
        <f t="shared" si="203"/>
        <v>44317</v>
      </c>
      <c r="AN67" s="206">
        <f t="shared" si="203"/>
        <v>44348</v>
      </c>
      <c r="AO67" s="206">
        <f t="shared" si="203"/>
        <v>44378</v>
      </c>
      <c r="AP67" s="206">
        <f t="shared" si="203"/>
        <v>44409</v>
      </c>
      <c r="AQ67" s="447">
        <f t="shared" si="203"/>
        <v>44440</v>
      </c>
      <c r="AR67" s="605">
        <f t="shared" si="203"/>
        <v>44470</v>
      </c>
      <c r="AS67" s="464">
        <f t="shared" si="203"/>
        <v>44501</v>
      </c>
      <c r="AT67" s="464" t="str">
        <f t="shared" si="203"/>
        <v>Dec-21 +</v>
      </c>
      <c r="AU67" s="207" t="s">
        <v>34</v>
      </c>
      <c r="AW67" s="85"/>
      <c r="AX67" s="205" t="s">
        <v>36</v>
      </c>
      <c r="AY67" s="206">
        <f t="shared" ref="AY67:BJ67" si="204">AY$3</f>
        <v>44197</v>
      </c>
      <c r="AZ67" s="206">
        <f t="shared" si="204"/>
        <v>44228</v>
      </c>
      <c r="BA67" s="206">
        <f t="shared" si="204"/>
        <v>44256</v>
      </c>
      <c r="BB67" s="206">
        <f t="shared" si="204"/>
        <v>44287</v>
      </c>
      <c r="BC67" s="206">
        <f t="shared" si="204"/>
        <v>44317</v>
      </c>
      <c r="BD67" s="206">
        <f t="shared" si="204"/>
        <v>44348</v>
      </c>
      <c r="BE67" s="206">
        <f t="shared" si="204"/>
        <v>44378</v>
      </c>
      <c r="BF67" s="206">
        <f t="shared" si="204"/>
        <v>44409</v>
      </c>
      <c r="BG67" s="447">
        <f t="shared" si="204"/>
        <v>44440</v>
      </c>
      <c r="BH67" s="605">
        <f t="shared" si="204"/>
        <v>44470</v>
      </c>
      <c r="BI67" s="464">
        <f t="shared" si="204"/>
        <v>44501</v>
      </c>
      <c r="BJ67" s="464" t="str">
        <f t="shared" si="204"/>
        <v>Dec-21 +</v>
      </c>
      <c r="BK67" s="207" t="s">
        <v>34</v>
      </c>
      <c r="BO67" s="84"/>
      <c r="BP67" s="340" t="s">
        <v>36</v>
      </c>
      <c r="BQ67" s="341" t="s">
        <v>210</v>
      </c>
      <c r="BR67" s="341" t="s">
        <v>211</v>
      </c>
      <c r="BS67" s="341" t="s">
        <v>212</v>
      </c>
      <c r="BT67" s="341" t="s">
        <v>213</v>
      </c>
      <c r="BU67" s="341" t="s">
        <v>44</v>
      </c>
      <c r="BV67" s="341" t="s">
        <v>214</v>
      </c>
      <c r="BW67" s="341" t="s">
        <v>215</v>
      </c>
      <c r="BX67" s="341" t="s">
        <v>216</v>
      </c>
      <c r="BY67" s="341" t="s">
        <v>217</v>
      </c>
      <c r="BZ67" s="341" t="s">
        <v>218</v>
      </c>
      <c r="CA67" s="341" t="s">
        <v>34</v>
      </c>
      <c r="CB67" s="341" t="s">
        <v>34</v>
      </c>
      <c r="CC67" s="342" t="s">
        <v>34</v>
      </c>
      <c r="CE67" s="85"/>
      <c r="CF67" s="340" t="s">
        <v>36</v>
      </c>
      <c r="CG67" s="341" t="s">
        <v>210</v>
      </c>
      <c r="CH67" s="341" t="s">
        <v>211</v>
      </c>
      <c r="CI67" s="341" t="s">
        <v>212</v>
      </c>
      <c r="CJ67" s="341" t="s">
        <v>213</v>
      </c>
      <c r="CK67" s="341" t="s">
        <v>44</v>
      </c>
      <c r="CL67" s="341" t="s">
        <v>214</v>
      </c>
      <c r="CM67" s="341" t="s">
        <v>215</v>
      </c>
      <c r="CN67" s="341" t="s">
        <v>216</v>
      </c>
      <c r="CO67" s="341" t="s">
        <v>217</v>
      </c>
      <c r="CP67" s="341" t="s">
        <v>218</v>
      </c>
      <c r="CQ67" s="341" t="s">
        <v>34</v>
      </c>
      <c r="CR67" s="341" t="s">
        <v>34</v>
      </c>
      <c r="CS67" s="342" t="s">
        <v>34</v>
      </c>
      <c r="CU67" s="85"/>
      <c r="CV67" s="340" t="s">
        <v>36</v>
      </c>
      <c r="CW67" s="341" t="s">
        <v>210</v>
      </c>
      <c r="CX67" s="341" t="s">
        <v>211</v>
      </c>
      <c r="CY67" s="341" t="s">
        <v>212</v>
      </c>
      <c r="CZ67" s="341" t="s">
        <v>213</v>
      </c>
      <c r="DA67" s="341" t="s">
        <v>44</v>
      </c>
      <c r="DB67" s="341" t="s">
        <v>214</v>
      </c>
      <c r="DC67" s="341" t="s">
        <v>215</v>
      </c>
      <c r="DD67" s="341" t="s">
        <v>216</v>
      </c>
      <c r="DE67" s="341" t="s">
        <v>217</v>
      </c>
      <c r="DF67" s="341" t="s">
        <v>218</v>
      </c>
      <c r="DG67" s="341" t="s">
        <v>34</v>
      </c>
      <c r="DH67" s="341" t="s">
        <v>34</v>
      </c>
      <c r="DI67" s="342" t="s">
        <v>34</v>
      </c>
      <c r="DK67" s="85"/>
      <c r="DL67" s="340" t="s">
        <v>36</v>
      </c>
      <c r="DM67" s="341" t="s">
        <v>210</v>
      </c>
      <c r="DN67" s="341" t="s">
        <v>211</v>
      </c>
      <c r="DO67" s="341" t="s">
        <v>212</v>
      </c>
      <c r="DP67" s="341" t="s">
        <v>213</v>
      </c>
      <c r="DQ67" s="341" t="s">
        <v>44</v>
      </c>
      <c r="DR67" s="341" t="s">
        <v>214</v>
      </c>
      <c r="DS67" s="341" t="s">
        <v>215</v>
      </c>
      <c r="DT67" s="341" t="s">
        <v>216</v>
      </c>
      <c r="DU67" s="341" t="s">
        <v>217</v>
      </c>
      <c r="DV67" s="341" t="s">
        <v>218</v>
      </c>
      <c r="DW67" s="341" t="s">
        <v>34</v>
      </c>
      <c r="DX67" s="341" t="s">
        <v>34</v>
      </c>
      <c r="DY67" s="342" t="s">
        <v>34</v>
      </c>
    </row>
    <row r="68" spans="1:129" ht="15" customHeight="1" x14ac:dyDescent="0.3">
      <c r="A68" s="732" t="s">
        <v>70</v>
      </c>
      <c r="B68" s="217" t="s">
        <v>66</v>
      </c>
      <c r="C68" s="3">
        <v>0</v>
      </c>
      <c r="D68" s="3">
        <v>0</v>
      </c>
      <c r="E68" s="3">
        <v>0</v>
      </c>
      <c r="F68" s="3">
        <v>0</v>
      </c>
      <c r="G68" s="3">
        <v>0</v>
      </c>
      <c r="H68" s="3">
        <v>0</v>
      </c>
      <c r="I68" s="3">
        <v>0</v>
      </c>
      <c r="J68" s="3">
        <v>0</v>
      </c>
      <c r="K68" s="449">
        <v>0</v>
      </c>
      <c r="L68" s="101">
        <v>0</v>
      </c>
      <c r="M68" s="343">
        <f>CA68*$BL81</f>
        <v>0</v>
      </c>
      <c r="N68" s="343">
        <f>CB68*$BM81</f>
        <v>0</v>
      </c>
      <c r="O68" s="79">
        <f t="shared" ref="O68:O81" si="205">SUM(C68:N68)</f>
        <v>0</v>
      </c>
      <c r="Q68" s="732" t="s">
        <v>70</v>
      </c>
      <c r="R68" s="217" t="s">
        <v>66</v>
      </c>
      <c r="S68" s="3">
        <v>0</v>
      </c>
      <c r="T68" s="3">
        <v>0</v>
      </c>
      <c r="U68" s="3">
        <v>0</v>
      </c>
      <c r="V68" s="3">
        <v>0</v>
      </c>
      <c r="W68" s="3">
        <v>0</v>
      </c>
      <c r="X68" s="3">
        <v>0</v>
      </c>
      <c r="Y68" s="3">
        <v>0</v>
      </c>
      <c r="Z68" s="3">
        <v>0</v>
      </c>
      <c r="AA68" s="449">
        <v>0</v>
      </c>
      <c r="AB68" s="101">
        <v>0</v>
      </c>
      <c r="AC68" s="343">
        <f>CQ68*$BL81</f>
        <v>0</v>
      </c>
      <c r="AD68" s="343">
        <f>CR68*$BM81</f>
        <v>0</v>
      </c>
      <c r="AE68" s="79">
        <f t="shared" ref="AE68:AE81" si="206">SUM(S68:AD68)</f>
        <v>0</v>
      </c>
      <c r="AG68" s="732" t="s">
        <v>70</v>
      </c>
      <c r="AH68" s="217" t="s">
        <v>66</v>
      </c>
      <c r="AI68" s="3">
        <v>0</v>
      </c>
      <c r="AJ68" s="3">
        <v>0</v>
      </c>
      <c r="AK68" s="3">
        <v>0</v>
      </c>
      <c r="AL68" s="3">
        <v>0</v>
      </c>
      <c r="AM68" s="3">
        <v>0</v>
      </c>
      <c r="AN68" s="3">
        <v>0</v>
      </c>
      <c r="AO68" s="3">
        <v>0</v>
      </c>
      <c r="AP68" s="3">
        <v>0</v>
      </c>
      <c r="AQ68" s="449">
        <v>0</v>
      </c>
      <c r="AR68" s="101">
        <f t="shared" ref="AR68:AR80" si="207">AQ68</f>
        <v>0</v>
      </c>
      <c r="AS68" s="343">
        <f>DG68*$BL81</f>
        <v>0</v>
      </c>
      <c r="AT68" s="343">
        <f>DH68*$BM81</f>
        <v>0</v>
      </c>
      <c r="AU68" s="79">
        <f t="shared" ref="AU68:AU81" si="208">SUM(AI68:AT68)</f>
        <v>0</v>
      </c>
      <c r="AW68" s="732" t="s">
        <v>70</v>
      </c>
      <c r="AX68" s="217" t="s">
        <v>66</v>
      </c>
      <c r="AY68" s="3">
        <v>0</v>
      </c>
      <c r="AZ68" s="3">
        <v>0</v>
      </c>
      <c r="BA68" s="3">
        <v>0</v>
      </c>
      <c r="BB68" s="3">
        <v>0</v>
      </c>
      <c r="BC68" s="3">
        <v>0</v>
      </c>
      <c r="BD68" s="3">
        <v>0</v>
      </c>
      <c r="BE68" s="3">
        <v>0</v>
      </c>
      <c r="BF68" s="3">
        <v>0</v>
      </c>
      <c r="BG68" s="449">
        <v>0</v>
      </c>
      <c r="BH68" s="101">
        <f t="shared" ref="BH68:BH80" si="209">BG68</f>
        <v>0</v>
      </c>
      <c r="BI68" s="343">
        <f>DW68*$BL81</f>
        <v>0</v>
      </c>
      <c r="BJ68" s="343">
        <f>DX68*$BM81</f>
        <v>0</v>
      </c>
      <c r="BK68" s="79">
        <f t="shared" ref="BK68:BK81" si="210">SUM(AY68:BJ68)</f>
        <v>0</v>
      </c>
      <c r="BL68" s="581"/>
      <c r="BO68" s="750" t="s">
        <v>70</v>
      </c>
      <c r="BP68" s="80" t="s">
        <v>66</v>
      </c>
      <c r="BQ68" s="562"/>
      <c r="BR68" s="540"/>
      <c r="BS68" s="540"/>
      <c r="BT68" s="540"/>
      <c r="BU68" s="540"/>
      <c r="BV68" s="540"/>
      <c r="BW68" s="540"/>
      <c r="BX68" s="540"/>
      <c r="BY68" s="540"/>
      <c r="BZ68" s="540"/>
      <c r="CA68" s="540">
        <v>0</v>
      </c>
      <c r="CB68" s="563">
        <v>0</v>
      </c>
      <c r="CC68" s="564"/>
      <c r="CE68" s="750" t="s">
        <v>70</v>
      </c>
      <c r="CF68" s="80" t="s">
        <v>66</v>
      </c>
      <c r="CG68" s="562"/>
      <c r="CH68" s="540"/>
      <c r="CI68" s="540"/>
      <c r="CJ68" s="540"/>
      <c r="CK68" s="540"/>
      <c r="CL68" s="540"/>
      <c r="CM68" s="540"/>
      <c r="CN68" s="540"/>
      <c r="CO68" s="540"/>
      <c r="CP68" s="540"/>
      <c r="CQ68" s="540">
        <v>0</v>
      </c>
      <c r="CR68" s="563">
        <v>0</v>
      </c>
      <c r="CS68" s="564"/>
      <c r="CU68" s="750" t="s">
        <v>70</v>
      </c>
      <c r="CV68" s="80" t="s">
        <v>66</v>
      </c>
      <c r="CW68" s="562"/>
      <c r="CX68" s="540"/>
      <c r="CY68" s="540"/>
      <c r="CZ68" s="540"/>
      <c r="DA68" s="540"/>
      <c r="DB68" s="540"/>
      <c r="DC68" s="540"/>
      <c r="DD68" s="540"/>
      <c r="DE68" s="540"/>
      <c r="DF68" s="540"/>
      <c r="DG68" s="540">
        <v>0</v>
      </c>
      <c r="DH68" s="563">
        <v>0</v>
      </c>
      <c r="DI68" s="564"/>
      <c r="DK68" s="750" t="s">
        <v>70</v>
      </c>
      <c r="DL68" s="80" t="s">
        <v>66</v>
      </c>
      <c r="DM68" s="562"/>
      <c r="DN68" s="540"/>
      <c r="DO68" s="540"/>
      <c r="DP68" s="540"/>
      <c r="DQ68" s="540"/>
      <c r="DR68" s="540"/>
      <c r="DS68" s="540"/>
      <c r="DT68" s="540"/>
      <c r="DU68" s="540"/>
      <c r="DV68" s="540"/>
      <c r="DW68" s="540">
        <v>0</v>
      </c>
      <c r="DX68" s="563">
        <v>0</v>
      </c>
      <c r="DY68" s="564"/>
    </row>
    <row r="69" spans="1:129" x14ac:dyDescent="0.3">
      <c r="A69" s="733"/>
      <c r="B69" s="217" t="s">
        <v>65</v>
      </c>
      <c r="C69" s="3">
        <v>0</v>
      </c>
      <c r="D69" s="3">
        <v>0</v>
      </c>
      <c r="E69" s="3">
        <v>0</v>
      </c>
      <c r="F69" s="3">
        <v>0</v>
      </c>
      <c r="G69" s="3">
        <v>0</v>
      </c>
      <c r="H69" s="3">
        <v>0</v>
      </c>
      <c r="I69" s="3">
        <v>0</v>
      </c>
      <c r="J69" s="3">
        <v>0</v>
      </c>
      <c r="K69" s="449">
        <v>0</v>
      </c>
      <c r="L69" s="101">
        <v>0</v>
      </c>
      <c r="M69" s="343">
        <f>CA69*$BL81</f>
        <v>0</v>
      </c>
      <c r="N69" s="343">
        <f>CB69*$BM81</f>
        <v>0</v>
      </c>
      <c r="O69" s="79">
        <f t="shared" si="205"/>
        <v>0</v>
      </c>
      <c r="Q69" s="733"/>
      <c r="R69" s="217" t="s">
        <v>65</v>
      </c>
      <c r="S69" s="3">
        <v>0</v>
      </c>
      <c r="T69" s="3">
        <v>0</v>
      </c>
      <c r="U69" s="3">
        <v>0</v>
      </c>
      <c r="V69" s="3">
        <v>0</v>
      </c>
      <c r="W69" s="3">
        <v>0</v>
      </c>
      <c r="X69" s="3">
        <v>0</v>
      </c>
      <c r="Y69" s="3">
        <v>0</v>
      </c>
      <c r="Z69" s="3">
        <v>0</v>
      </c>
      <c r="AA69" s="449">
        <v>0</v>
      </c>
      <c r="AB69" s="101">
        <v>0</v>
      </c>
      <c r="AC69" s="343">
        <f>CQ69*$BL81</f>
        <v>0</v>
      </c>
      <c r="AD69" s="343">
        <f>CR69*$BM81</f>
        <v>0</v>
      </c>
      <c r="AE69" s="79">
        <f t="shared" si="206"/>
        <v>0</v>
      </c>
      <c r="AG69" s="733"/>
      <c r="AH69" s="217" t="s">
        <v>65</v>
      </c>
      <c r="AI69" s="3">
        <v>0</v>
      </c>
      <c r="AJ69" s="3">
        <v>0</v>
      </c>
      <c r="AK69" s="3">
        <v>0</v>
      </c>
      <c r="AL69" s="3">
        <v>0</v>
      </c>
      <c r="AM69" s="3">
        <v>0</v>
      </c>
      <c r="AN69" s="3">
        <v>0</v>
      </c>
      <c r="AO69" s="3">
        <v>0</v>
      </c>
      <c r="AP69" s="3">
        <v>0</v>
      </c>
      <c r="AQ69" s="449">
        <v>0</v>
      </c>
      <c r="AR69" s="101">
        <f t="shared" si="207"/>
        <v>0</v>
      </c>
      <c r="AS69" s="343">
        <f>DG69*$BL81</f>
        <v>0</v>
      </c>
      <c r="AT69" s="343">
        <f>DH69*$BM81</f>
        <v>0</v>
      </c>
      <c r="AU69" s="79">
        <f t="shared" si="208"/>
        <v>0</v>
      </c>
      <c r="AW69" s="733"/>
      <c r="AX69" s="217" t="s">
        <v>65</v>
      </c>
      <c r="AY69" s="3">
        <v>0</v>
      </c>
      <c r="AZ69" s="3">
        <v>0</v>
      </c>
      <c r="BA69" s="3">
        <v>0</v>
      </c>
      <c r="BB69" s="3">
        <v>0</v>
      </c>
      <c r="BC69" s="3">
        <v>0</v>
      </c>
      <c r="BD69" s="3">
        <v>0</v>
      </c>
      <c r="BE69" s="3">
        <v>0</v>
      </c>
      <c r="BF69" s="3">
        <v>0</v>
      </c>
      <c r="BG69" s="449">
        <v>0</v>
      </c>
      <c r="BH69" s="101">
        <f t="shared" si="209"/>
        <v>0</v>
      </c>
      <c r="BI69" s="343">
        <f>DW69*$BL81</f>
        <v>0</v>
      </c>
      <c r="BJ69" s="343">
        <f>DX69*$BM81</f>
        <v>0</v>
      </c>
      <c r="BK69" s="79">
        <f t="shared" si="210"/>
        <v>0</v>
      </c>
      <c r="BO69" s="751"/>
      <c r="BP69" s="3" t="s">
        <v>65</v>
      </c>
      <c r="BQ69" s="566"/>
      <c r="BR69" s="542"/>
      <c r="BS69" s="542"/>
      <c r="BT69" s="542"/>
      <c r="BU69" s="542"/>
      <c r="BV69" s="542"/>
      <c r="BW69" s="542"/>
      <c r="BX69" s="542"/>
      <c r="BY69" s="542"/>
      <c r="BZ69" s="542"/>
      <c r="CA69" s="542">
        <v>0</v>
      </c>
      <c r="CB69" s="567">
        <v>0</v>
      </c>
      <c r="CC69" s="568"/>
      <c r="CE69" s="751"/>
      <c r="CF69" s="3" t="s">
        <v>65</v>
      </c>
      <c r="CG69" s="566"/>
      <c r="CH69" s="542"/>
      <c r="CI69" s="542"/>
      <c r="CJ69" s="542"/>
      <c r="CK69" s="542"/>
      <c r="CL69" s="542"/>
      <c r="CM69" s="542"/>
      <c r="CN69" s="542"/>
      <c r="CO69" s="542"/>
      <c r="CP69" s="542"/>
      <c r="CQ69" s="542">
        <v>0</v>
      </c>
      <c r="CR69" s="567">
        <v>0</v>
      </c>
      <c r="CS69" s="568"/>
      <c r="CU69" s="751"/>
      <c r="CV69" s="3" t="s">
        <v>65</v>
      </c>
      <c r="CW69" s="566"/>
      <c r="CX69" s="542"/>
      <c r="CY69" s="542"/>
      <c r="CZ69" s="542"/>
      <c r="DA69" s="542"/>
      <c r="DB69" s="542"/>
      <c r="DC69" s="542"/>
      <c r="DD69" s="542"/>
      <c r="DE69" s="542"/>
      <c r="DF69" s="542"/>
      <c r="DG69" s="542">
        <v>0</v>
      </c>
      <c r="DH69" s="567">
        <v>0</v>
      </c>
      <c r="DI69" s="568"/>
      <c r="DK69" s="751"/>
      <c r="DL69" s="3" t="s">
        <v>65</v>
      </c>
      <c r="DM69" s="566"/>
      <c r="DN69" s="542"/>
      <c r="DO69" s="542"/>
      <c r="DP69" s="542"/>
      <c r="DQ69" s="542"/>
      <c r="DR69" s="542"/>
      <c r="DS69" s="542"/>
      <c r="DT69" s="542"/>
      <c r="DU69" s="542"/>
      <c r="DV69" s="542"/>
      <c r="DW69" s="542">
        <v>0</v>
      </c>
      <c r="DX69" s="567">
        <v>0</v>
      </c>
      <c r="DY69" s="568"/>
    </row>
    <row r="70" spans="1:129" x14ac:dyDescent="0.3">
      <c r="A70" s="733"/>
      <c r="B70" s="217" t="s">
        <v>64</v>
      </c>
      <c r="C70" s="3">
        <v>0</v>
      </c>
      <c r="D70" s="3">
        <v>0</v>
      </c>
      <c r="E70" s="3">
        <v>0</v>
      </c>
      <c r="F70" s="3">
        <v>0</v>
      </c>
      <c r="G70" s="3">
        <v>0</v>
      </c>
      <c r="H70" s="3">
        <v>0</v>
      </c>
      <c r="I70" s="3">
        <v>0</v>
      </c>
      <c r="J70" s="3">
        <v>0</v>
      </c>
      <c r="K70" s="449">
        <v>0</v>
      </c>
      <c r="L70" s="101">
        <v>0</v>
      </c>
      <c r="M70" s="343">
        <f>CA70*$BL81</f>
        <v>0</v>
      </c>
      <c r="N70" s="343">
        <f>CB70*$BM81</f>
        <v>0</v>
      </c>
      <c r="O70" s="79">
        <f t="shared" si="205"/>
        <v>0</v>
      </c>
      <c r="Q70" s="733"/>
      <c r="R70" s="217" t="s">
        <v>64</v>
      </c>
      <c r="S70" s="3">
        <v>0</v>
      </c>
      <c r="T70" s="3">
        <v>0</v>
      </c>
      <c r="U70" s="3">
        <v>0</v>
      </c>
      <c r="V70" s="3">
        <v>0</v>
      </c>
      <c r="W70" s="3">
        <v>0</v>
      </c>
      <c r="X70" s="3">
        <v>0</v>
      </c>
      <c r="Y70" s="3">
        <v>0</v>
      </c>
      <c r="Z70" s="3">
        <v>0</v>
      </c>
      <c r="AA70" s="449">
        <v>0</v>
      </c>
      <c r="AB70" s="101">
        <v>0</v>
      </c>
      <c r="AC70" s="343">
        <f>CQ70*$BL81</f>
        <v>0</v>
      </c>
      <c r="AD70" s="343">
        <f>CR70*$BM81</f>
        <v>0</v>
      </c>
      <c r="AE70" s="79">
        <f t="shared" si="206"/>
        <v>0</v>
      </c>
      <c r="AG70" s="733"/>
      <c r="AH70" s="217" t="s">
        <v>64</v>
      </c>
      <c r="AI70" s="3">
        <v>0</v>
      </c>
      <c r="AJ70" s="3">
        <v>0</v>
      </c>
      <c r="AK70" s="3">
        <v>0</v>
      </c>
      <c r="AL70" s="3">
        <v>0</v>
      </c>
      <c r="AM70" s="3">
        <v>0</v>
      </c>
      <c r="AN70" s="3">
        <v>0</v>
      </c>
      <c r="AO70" s="3">
        <v>0</v>
      </c>
      <c r="AP70" s="3">
        <v>0</v>
      </c>
      <c r="AQ70" s="449">
        <v>0</v>
      </c>
      <c r="AR70" s="101">
        <f t="shared" si="207"/>
        <v>0</v>
      </c>
      <c r="AS70" s="343">
        <f>DG70*$BL81</f>
        <v>0</v>
      </c>
      <c r="AT70" s="343">
        <f>DH70*$BM81</f>
        <v>0</v>
      </c>
      <c r="AU70" s="79">
        <f t="shared" si="208"/>
        <v>0</v>
      </c>
      <c r="AW70" s="733"/>
      <c r="AX70" s="217" t="s">
        <v>64</v>
      </c>
      <c r="AY70" s="3">
        <v>0</v>
      </c>
      <c r="AZ70" s="3">
        <v>0</v>
      </c>
      <c r="BA70" s="3">
        <v>0</v>
      </c>
      <c r="BB70" s="3">
        <v>0</v>
      </c>
      <c r="BC70" s="3">
        <v>0</v>
      </c>
      <c r="BD70" s="3">
        <v>0</v>
      </c>
      <c r="BE70" s="3">
        <v>0</v>
      </c>
      <c r="BF70" s="3">
        <v>0</v>
      </c>
      <c r="BG70" s="449">
        <v>0</v>
      </c>
      <c r="BH70" s="101">
        <f t="shared" si="209"/>
        <v>0</v>
      </c>
      <c r="BI70" s="343">
        <f>DW70*$BL81</f>
        <v>0</v>
      </c>
      <c r="BJ70" s="343">
        <f>DX70*$BM81</f>
        <v>0</v>
      </c>
      <c r="BK70" s="79">
        <f t="shared" si="210"/>
        <v>0</v>
      </c>
      <c r="BO70" s="751"/>
      <c r="BP70" s="3" t="s">
        <v>64</v>
      </c>
      <c r="BQ70" s="566"/>
      <c r="BR70" s="542"/>
      <c r="BS70" s="542"/>
      <c r="BT70" s="542"/>
      <c r="BU70" s="542"/>
      <c r="BV70" s="542"/>
      <c r="BW70" s="542"/>
      <c r="BX70" s="542"/>
      <c r="BY70" s="542"/>
      <c r="BZ70" s="542"/>
      <c r="CA70" s="542">
        <v>0</v>
      </c>
      <c r="CB70" s="567">
        <v>0</v>
      </c>
      <c r="CC70" s="568"/>
      <c r="CE70" s="751"/>
      <c r="CF70" s="3" t="s">
        <v>64</v>
      </c>
      <c r="CG70" s="566"/>
      <c r="CH70" s="542"/>
      <c r="CI70" s="542"/>
      <c r="CJ70" s="542"/>
      <c r="CK70" s="542"/>
      <c r="CL70" s="542"/>
      <c r="CM70" s="542"/>
      <c r="CN70" s="542"/>
      <c r="CO70" s="542"/>
      <c r="CP70" s="542"/>
      <c r="CQ70" s="542">
        <v>0</v>
      </c>
      <c r="CR70" s="567">
        <v>0</v>
      </c>
      <c r="CS70" s="568"/>
      <c r="CU70" s="751"/>
      <c r="CV70" s="3" t="s">
        <v>64</v>
      </c>
      <c r="CW70" s="566"/>
      <c r="CX70" s="542"/>
      <c r="CY70" s="542"/>
      <c r="CZ70" s="542"/>
      <c r="DA70" s="542"/>
      <c r="DB70" s="542"/>
      <c r="DC70" s="542"/>
      <c r="DD70" s="542"/>
      <c r="DE70" s="542"/>
      <c r="DF70" s="542"/>
      <c r="DG70" s="542">
        <v>0</v>
      </c>
      <c r="DH70" s="567">
        <v>0</v>
      </c>
      <c r="DI70" s="568"/>
      <c r="DK70" s="751"/>
      <c r="DL70" s="3" t="s">
        <v>64</v>
      </c>
      <c r="DM70" s="566"/>
      <c r="DN70" s="542"/>
      <c r="DO70" s="542"/>
      <c r="DP70" s="542"/>
      <c r="DQ70" s="542"/>
      <c r="DR70" s="542"/>
      <c r="DS70" s="542"/>
      <c r="DT70" s="542"/>
      <c r="DU70" s="542"/>
      <c r="DV70" s="542"/>
      <c r="DW70" s="542">
        <v>0</v>
      </c>
      <c r="DX70" s="567">
        <v>0</v>
      </c>
      <c r="DY70" s="568"/>
    </row>
    <row r="71" spans="1:129" x14ac:dyDescent="0.3">
      <c r="A71" s="733"/>
      <c r="B71" s="217" t="s">
        <v>63</v>
      </c>
      <c r="C71" s="3">
        <v>0</v>
      </c>
      <c r="D71" s="3">
        <v>0</v>
      </c>
      <c r="E71" s="3">
        <v>0</v>
      </c>
      <c r="F71" s="3">
        <v>0</v>
      </c>
      <c r="G71" s="3">
        <v>0</v>
      </c>
      <c r="H71" s="3">
        <v>0</v>
      </c>
      <c r="I71" s="3">
        <v>0</v>
      </c>
      <c r="J71" s="3">
        <v>0</v>
      </c>
      <c r="K71" s="449">
        <v>0</v>
      </c>
      <c r="L71" s="101">
        <v>0</v>
      </c>
      <c r="M71" s="343">
        <f>CA71*$BL81</f>
        <v>0</v>
      </c>
      <c r="N71" s="343">
        <f>CB71*$BM81</f>
        <v>0</v>
      </c>
      <c r="O71" s="79">
        <f t="shared" si="205"/>
        <v>0</v>
      </c>
      <c r="Q71" s="733"/>
      <c r="R71" s="217" t="s">
        <v>63</v>
      </c>
      <c r="S71" s="3">
        <v>0</v>
      </c>
      <c r="T71" s="3">
        <v>0</v>
      </c>
      <c r="U71" s="3">
        <v>0</v>
      </c>
      <c r="V71" s="3">
        <v>0</v>
      </c>
      <c r="W71" s="3">
        <v>0</v>
      </c>
      <c r="X71" s="3">
        <v>0</v>
      </c>
      <c r="Y71" s="3">
        <v>0</v>
      </c>
      <c r="Z71" s="3">
        <v>0</v>
      </c>
      <c r="AA71" s="449">
        <v>0</v>
      </c>
      <c r="AB71" s="101">
        <v>0</v>
      </c>
      <c r="AC71" s="343">
        <f>CQ71*$BL81</f>
        <v>0</v>
      </c>
      <c r="AD71" s="343">
        <f>CR71*$BM81</f>
        <v>0</v>
      </c>
      <c r="AE71" s="79">
        <f t="shared" si="206"/>
        <v>0</v>
      </c>
      <c r="AG71" s="733"/>
      <c r="AH71" s="217" t="s">
        <v>63</v>
      </c>
      <c r="AI71" s="3">
        <v>0</v>
      </c>
      <c r="AJ71" s="3">
        <v>0</v>
      </c>
      <c r="AK71" s="3">
        <v>0</v>
      </c>
      <c r="AL71" s="3">
        <v>0</v>
      </c>
      <c r="AM71" s="3">
        <v>0</v>
      </c>
      <c r="AN71" s="3">
        <v>0</v>
      </c>
      <c r="AO71" s="3">
        <v>0</v>
      </c>
      <c r="AP71" s="3">
        <v>0</v>
      </c>
      <c r="AQ71" s="449">
        <v>0</v>
      </c>
      <c r="AR71" s="101">
        <f t="shared" si="207"/>
        <v>0</v>
      </c>
      <c r="AS71" s="343">
        <f>DG71*$BL81</f>
        <v>0</v>
      </c>
      <c r="AT71" s="343">
        <f>DH71*$BM81</f>
        <v>0</v>
      </c>
      <c r="AU71" s="79">
        <f t="shared" si="208"/>
        <v>0</v>
      </c>
      <c r="AW71" s="733"/>
      <c r="AX71" s="217" t="s">
        <v>63</v>
      </c>
      <c r="AY71" s="3">
        <v>0</v>
      </c>
      <c r="AZ71" s="3">
        <v>0</v>
      </c>
      <c r="BA71" s="3">
        <v>0</v>
      </c>
      <c r="BB71" s="3">
        <v>0</v>
      </c>
      <c r="BC71" s="3">
        <v>0</v>
      </c>
      <c r="BD71" s="3">
        <v>0</v>
      </c>
      <c r="BE71" s="3">
        <v>0</v>
      </c>
      <c r="BF71" s="3">
        <v>0</v>
      </c>
      <c r="BG71" s="449">
        <v>0</v>
      </c>
      <c r="BH71" s="101">
        <f t="shared" si="209"/>
        <v>0</v>
      </c>
      <c r="BI71" s="343">
        <f>DW71*$BL81</f>
        <v>0</v>
      </c>
      <c r="BJ71" s="343">
        <f>DX71*$BM81</f>
        <v>0</v>
      </c>
      <c r="BK71" s="79">
        <f t="shared" si="210"/>
        <v>0</v>
      </c>
      <c r="BO71" s="751"/>
      <c r="BP71" s="3" t="s">
        <v>63</v>
      </c>
      <c r="BQ71" s="566"/>
      <c r="BR71" s="542"/>
      <c r="BS71" s="542"/>
      <c r="BT71" s="542"/>
      <c r="BU71" s="542"/>
      <c r="BV71" s="542"/>
      <c r="BW71" s="542"/>
      <c r="BX71" s="542"/>
      <c r="BY71" s="542"/>
      <c r="BZ71" s="542"/>
      <c r="CA71" s="542">
        <v>0</v>
      </c>
      <c r="CB71" s="567">
        <v>0</v>
      </c>
      <c r="CC71" s="568"/>
      <c r="CE71" s="751"/>
      <c r="CF71" s="3" t="s">
        <v>63</v>
      </c>
      <c r="CG71" s="566"/>
      <c r="CH71" s="542"/>
      <c r="CI71" s="542"/>
      <c r="CJ71" s="542"/>
      <c r="CK71" s="542"/>
      <c r="CL71" s="542"/>
      <c r="CM71" s="542"/>
      <c r="CN71" s="542"/>
      <c r="CO71" s="542"/>
      <c r="CP71" s="542"/>
      <c r="CQ71" s="542">
        <v>0</v>
      </c>
      <c r="CR71" s="567">
        <v>0</v>
      </c>
      <c r="CS71" s="568"/>
      <c r="CU71" s="751"/>
      <c r="CV71" s="3" t="s">
        <v>63</v>
      </c>
      <c r="CW71" s="566"/>
      <c r="CX71" s="542"/>
      <c r="CY71" s="542"/>
      <c r="CZ71" s="542"/>
      <c r="DA71" s="542"/>
      <c r="DB71" s="542"/>
      <c r="DC71" s="542"/>
      <c r="DD71" s="542"/>
      <c r="DE71" s="542"/>
      <c r="DF71" s="542"/>
      <c r="DG71" s="542">
        <v>0</v>
      </c>
      <c r="DH71" s="567">
        <v>0</v>
      </c>
      <c r="DI71" s="568"/>
      <c r="DK71" s="751"/>
      <c r="DL71" s="3" t="s">
        <v>63</v>
      </c>
      <c r="DM71" s="566"/>
      <c r="DN71" s="542"/>
      <c r="DO71" s="542"/>
      <c r="DP71" s="542"/>
      <c r="DQ71" s="542"/>
      <c r="DR71" s="542"/>
      <c r="DS71" s="542"/>
      <c r="DT71" s="542"/>
      <c r="DU71" s="542"/>
      <c r="DV71" s="542"/>
      <c r="DW71" s="542">
        <v>0</v>
      </c>
      <c r="DX71" s="567">
        <v>0</v>
      </c>
      <c r="DY71" s="568"/>
    </row>
    <row r="72" spans="1:129" x14ac:dyDescent="0.3">
      <c r="A72" s="733"/>
      <c r="B72" s="217" t="s">
        <v>62</v>
      </c>
      <c r="C72" s="3">
        <v>0</v>
      </c>
      <c r="D72" s="3">
        <v>0</v>
      </c>
      <c r="E72" s="3">
        <v>0</v>
      </c>
      <c r="F72" s="3">
        <v>0</v>
      </c>
      <c r="G72" s="3">
        <v>0</v>
      </c>
      <c r="H72" s="3">
        <v>0</v>
      </c>
      <c r="I72" s="3">
        <v>0</v>
      </c>
      <c r="J72" s="3">
        <v>0</v>
      </c>
      <c r="K72" s="449">
        <v>0</v>
      </c>
      <c r="L72" s="101">
        <v>0</v>
      </c>
      <c r="M72" s="343">
        <f>CA72*$BL81</f>
        <v>0</v>
      </c>
      <c r="N72" s="343">
        <f>CB72*$BM81</f>
        <v>0</v>
      </c>
      <c r="O72" s="79">
        <f t="shared" si="205"/>
        <v>0</v>
      </c>
      <c r="Q72" s="733"/>
      <c r="R72" s="217" t="s">
        <v>62</v>
      </c>
      <c r="S72" s="3">
        <v>0</v>
      </c>
      <c r="T72" s="3">
        <v>0</v>
      </c>
      <c r="U72" s="3">
        <v>0</v>
      </c>
      <c r="V72" s="3">
        <v>0</v>
      </c>
      <c r="W72" s="3">
        <v>0</v>
      </c>
      <c r="X72" s="3">
        <v>0</v>
      </c>
      <c r="Y72" s="3">
        <v>0</v>
      </c>
      <c r="Z72" s="3">
        <v>0</v>
      </c>
      <c r="AA72" s="449">
        <v>0</v>
      </c>
      <c r="AB72" s="101">
        <v>0</v>
      </c>
      <c r="AC72" s="343">
        <f>CQ72*$BL81</f>
        <v>0</v>
      </c>
      <c r="AD72" s="343">
        <f>CR72*$BM81</f>
        <v>0</v>
      </c>
      <c r="AE72" s="79">
        <f t="shared" si="206"/>
        <v>0</v>
      </c>
      <c r="AG72" s="733"/>
      <c r="AH72" s="217" t="s">
        <v>62</v>
      </c>
      <c r="AI72" s="3">
        <v>0</v>
      </c>
      <c r="AJ72" s="3">
        <v>0</v>
      </c>
      <c r="AK72" s="3">
        <v>0</v>
      </c>
      <c r="AL72" s="3">
        <v>0</v>
      </c>
      <c r="AM72" s="3">
        <v>0</v>
      </c>
      <c r="AN72" s="3">
        <v>0</v>
      </c>
      <c r="AO72" s="3">
        <v>0</v>
      </c>
      <c r="AP72" s="3">
        <v>0</v>
      </c>
      <c r="AQ72" s="449">
        <v>0</v>
      </c>
      <c r="AR72" s="101">
        <f t="shared" si="207"/>
        <v>0</v>
      </c>
      <c r="AS72" s="343">
        <f>DG72*$BL81</f>
        <v>0</v>
      </c>
      <c r="AT72" s="343">
        <f>DH72*$BM81</f>
        <v>0</v>
      </c>
      <c r="AU72" s="79">
        <f t="shared" si="208"/>
        <v>0</v>
      </c>
      <c r="AW72" s="733"/>
      <c r="AX72" s="217" t="s">
        <v>62</v>
      </c>
      <c r="AY72" s="3">
        <v>0</v>
      </c>
      <c r="AZ72" s="3">
        <v>0</v>
      </c>
      <c r="BA72" s="3">
        <v>0</v>
      </c>
      <c r="BB72" s="3">
        <v>0</v>
      </c>
      <c r="BC72" s="3">
        <v>0</v>
      </c>
      <c r="BD72" s="3">
        <v>0</v>
      </c>
      <c r="BE72" s="3">
        <v>0</v>
      </c>
      <c r="BF72" s="3">
        <v>0</v>
      </c>
      <c r="BG72" s="449">
        <v>0</v>
      </c>
      <c r="BH72" s="101">
        <f t="shared" si="209"/>
        <v>0</v>
      </c>
      <c r="BI72" s="343">
        <f>DW72*$BL81</f>
        <v>0</v>
      </c>
      <c r="BJ72" s="343">
        <f>DX72*$BM81</f>
        <v>0</v>
      </c>
      <c r="BK72" s="79">
        <f t="shared" si="210"/>
        <v>0</v>
      </c>
      <c r="BO72" s="751"/>
      <c r="BP72" s="3" t="s">
        <v>62</v>
      </c>
      <c r="BQ72" s="566"/>
      <c r="BR72" s="542"/>
      <c r="BS72" s="542"/>
      <c r="BT72" s="542"/>
      <c r="BU72" s="542"/>
      <c r="BV72" s="542"/>
      <c r="BW72" s="542"/>
      <c r="BX72" s="542"/>
      <c r="BY72" s="542"/>
      <c r="BZ72" s="542"/>
      <c r="CA72" s="542">
        <v>0</v>
      </c>
      <c r="CB72" s="567">
        <v>0</v>
      </c>
      <c r="CC72" s="568"/>
      <c r="CE72" s="751"/>
      <c r="CF72" s="3" t="s">
        <v>62</v>
      </c>
      <c r="CG72" s="566"/>
      <c r="CH72" s="542"/>
      <c r="CI72" s="542"/>
      <c r="CJ72" s="542"/>
      <c r="CK72" s="542"/>
      <c r="CL72" s="542"/>
      <c r="CM72" s="542"/>
      <c r="CN72" s="542"/>
      <c r="CO72" s="542"/>
      <c r="CP72" s="542"/>
      <c r="CQ72" s="542">
        <v>0</v>
      </c>
      <c r="CR72" s="567">
        <v>0</v>
      </c>
      <c r="CS72" s="568"/>
      <c r="CU72" s="751"/>
      <c r="CV72" s="3" t="s">
        <v>62</v>
      </c>
      <c r="CW72" s="566"/>
      <c r="CX72" s="542"/>
      <c r="CY72" s="542"/>
      <c r="CZ72" s="542"/>
      <c r="DA72" s="542"/>
      <c r="DB72" s="542"/>
      <c r="DC72" s="542"/>
      <c r="DD72" s="542"/>
      <c r="DE72" s="542"/>
      <c r="DF72" s="542"/>
      <c r="DG72" s="542">
        <v>0</v>
      </c>
      <c r="DH72" s="567">
        <v>0</v>
      </c>
      <c r="DI72" s="568"/>
      <c r="DK72" s="751"/>
      <c r="DL72" s="3" t="s">
        <v>62</v>
      </c>
      <c r="DM72" s="566"/>
      <c r="DN72" s="542"/>
      <c r="DO72" s="542"/>
      <c r="DP72" s="542"/>
      <c r="DQ72" s="542"/>
      <c r="DR72" s="542"/>
      <c r="DS72" s="542"/>
      <c r="DT72" s="542"/>
      <c r="DU72" s="542"/>
      <c r="DV72" s="542"/>
      <c r="DW72" s="542">
        <v>0</v>
      </c>
      <c r="DX72" s="567">
        <v>0</v>
      </c>
      <c r="DY72" s="568"/>
    </row>
    <row r="73" spans="1:129" x14ac:dyDescent="0.3">
      <c r="A73" s="733"/>
      <c r="B73" s="217" t="s">
        <v>61</v>
      </c>
      <c r="C73" s="3">
        <v>0</v>
      </c>
      <c r="D73" s="3">
        <v>0</v>
      </c>
      <c r="E73" s="3">
        <v>0</v>
      </c>
      <c r="F73" s="3">
        <v>0</v>
      </c>
      <c r="G73" s="3">
        <v>0</v>
      </c>
      <c r="H73" s="3">
        <v>0</v>
      </c>
      <c r="I73" s="3">
        <v>0</v>
      </c>
      <c r="J73" s="3">
        <v>0</v>
      </c>
      <c r="K73" s="449">
        <v>0</v>
      </c>
      <c r="L73" s="101">
        <v>0</v>
      </c>
      <c r="M73" s="343">
        <f>CA73*$BL81</f>
        <v>0</v>
      </c>
      <c r="N73" s="343">
        <f>CB73*$BM81</f>
        <v>0</v>
      </c>
      <c r="O73" s="79">
        <f t="shared" si="205"/>
        <v>0</v>
      </c>
      <c r="Q73" s="733"/>
      <c r="R73" s="217" t="s">
        <v>61</v>
      </c>
      <c r="S73" s="3">
        <v>0</v>
      </c>
      <c r="T73" s="3">
        <v>0</v>
      </c>
      <c r="U73" s="3">
        <v>0</v>
      </c>
      <c r="V73" s="3">
        <v>0</v>
      </c>
      <c r="W73" s="3">
        <v>0</v>
      </c>
      <c r="X73" s="3">
        <v>0</v>
      </c>
      <c r="Y73" s="3">
        <v>0</v>
      </c>
      <c r="Z73" s="3">
        <v>0</v>
      </c>
      <c r="AA73" s="449">
        <v>0</v>
      </c>
      <c r="AB73" s="101">
        <v>0</v>
      </c>
      <c r="AC73" s="343">
        <f>CQ73*$BL81</f>
        <v>0</v>
      </c>
      <c r="AD73" s="343">
        <f>CR73*$BM81</f>
        <v>0</v>
      </c>
      <c r="AE73" s="79">
        <f t="shared" si="206"/>
        <v>0</v>
      </c>
      <c r="AG73" s="733"/>
      <c r="AH73" s="217" t="s">
        <v>61</v>
      </c>
      <c r="AI73" s="3">
        <v>0</v>
      </c>
      <c r="AJ73" s="3">
        <v>0</v>
      </c>
      <c r="AK73" s="3">
        <v>0</v>
      </c>
      <c r="AL73" s="3">
        <v>0</v>
      </c>
      <c r="AM73" s="3">
        <v>0</v>
      </c>
      <c r="AN73" s="3">
        <v>0</v>
      </c>
      <c r="AO73" s="3">
        <v>0</v>
      </c>
      <c r="AP73" s="3">
        <v>0</v>
      </c>
      <c r="AQ73" s="449">
        <v>0</v>
      </c>
      <c r="AR73" s="101">
        <f t="shared" si="207"/>
        <v>0</v>
      </c>
      <c r="AS73" s="343">
        <f>DG73*$BL81</f>
        <v>0</v>
      </c>
      <c r="AT73" s="343">
        <f>DH73*$BM81</f>
        <v>0</v>
      </c>
      <c r="AU73" s="79">
        <f t="shared" si="208"/>
        <v>0</v>
      </c>
      <c r="AW73" s="733"/>
      <c r="AX73" s="217" t="s">
        <v>61</v>
      </c>
      <c r="AY73" s="3">
        <v>0</v>
      </c>
      <c r="AZ73" s="3">
        <v>0</v>
      </c>
      <c r="BA73" s="3">
        <v>0</v>
      </c>
      <c r="BB73" s="3">
        <v>0</v>
      </c>
      <c r="BC73" s="3">
        <v>0</v>
      </c>
      <c r="BD73" s="3">
        <v>0</v>
      </c>
      <c r="BE73" s="3">
        <v>0</v>
      </c>
      <c r="BF73" s="3">
        <v>0</v>
      </c>
      <c r="BG73" s="449">
        <v>0</v>
      </c>
      <c r="BH73" s="101">
        <f t="shared" si="209"/>
        <v>0</v>
      </c>
      <c r="BI73" s="343">
        <f>DW73*$BL81</f>
        <v>0</v>
      </c>
      <c r="BJ73" s="343">
        <f>DX73*$BM81</f>
        <v>0</v>
      </c>
      <c r="BK73" s="79">
        <f t="shared" si="210"/>
        <v>0</v>
      </c>
      <c r="BO73" s="751"/>
      <c r="BP73" s="3" t="s">
        <v>61</v>
      </c>
      <c r="BQ73" s="566"/>
      <c r="BR73" s="542"/>
      <c r="BS73" s="542"/>
      <c r="BT73" s="542"/>
      <c r="BU73" s="542"/>
      <c r="BV73" s="542"/>
      <c r="BW73" s="542"/>
      <c r="BX73" s="542"/>
      <c r="BY73" s="542"/>
      <c r="BZ73" s="542"/>
      <c r="CA73" s="542">
        <v>0</v>
      </c>
      <c r="CB73" s="567">
        <v>0</v>
      </c>
      <c r="CC73" s="568"/>
      <c r="CE73" s="751"/>
      <c r="CF73" s="3" t="s">
        <v>61</v>
      </c>
      <c r="CG73" s="566"/>
      <c r="CH73" s="542"/>
      <c r="CI73" s="542"/>
      <c r="CJ73" s="542"/>
      <c r="CK73" s="542"/>
      <c r="CL73" s="542"/>
      <c r="CM73" s="542"/>
      <c r="CN73" s="542"/>
      <c r="CO73" s="542"/>
      <c r="CP73" s="542"/>
      <c r="CQ73" s="542">
        <v>0</v>
      </c>
      <c r="CR73" s="567">
        <v>0</v>
      </c>
      <c r="CS73" s="568"/>
      <c r="CU73" s="751"/>
      <c r="CV73" s="3" t="s">
        <v>61</v>
      </c>
      <c r="CW73" s="566"/>
      <c r="CX73" s="542"/>
      <c r="CY73" s="542"/>
      <c r="CZ73" s="542"/>
      <c r="DA73" s="542"/>
      <c r="DB73" s="542"/>
      <c r="DC73" s="542"/>
      <c r="DD73" s="542"/>
      <c r="DE73" s="542"/>
      <c r="DF73" s="542"/>
      <c r="DG73" s="542">
        <v>0</v>
      </c>
      <c r="DH73" s="567">
        <v>0</v>
      </c>
      <c r="DI73" s="568"/>
      <c r="DK73" s="751"/>
      <c r="DL73" s="3" t="s">
        <v>61</v>
      </c>
      <c r="DM73" s="566"/>
      <c r="DN73" s="542"/>
      <c r="DO73" s="542"/>
      <c r="DP73" s="542"/>
      <c r="DQ73" s="542"/>
      <c r="DR73" s="542"/>
      <c r="DS73" s="542"/>
      <c r="DT73" s="542"/>
      <c r="DU73" s="542"/>
      <c r="DV73" s="542"/>
      <c r="DW73" s="542">
        <v>0</v>
      </c>
      <c r="DX73" s="567">
        <v>0</v>
      </c>
      <c r="DY73" s="568"/>
    </row>
    <row r="74" spans="1:129" x14ac:dyDescent="0.3">
      <c r="A74" s="733"/>
      <c r="B74" s="217" t="s">
        <v>60</v>
      </c>
      <c r="C74" s="3">
        <v>0</v>
      </c>
      <c r="D74" s="3">
        <v>0</v>
      </c>
      <c r="E74" s="3">
        <v>0</v>
      </c>
      <c r="F74" s="3">
        <v>0</v>
      </c>
      <c r="G74" s="3">
        <v>0</v>
      </c>
      <c r="H74" s="3">
        <v>0</v>
      </c>
      <c r="I74" s="3">
        <v>0</v>
      </c>
      <c r="J74" s="3">
        <v>0</v>
      </c>
      <c r="K74" s="449">
        <v>0</v>
      </c>
      <c r="L74" s="101">
        <v>0</v>
      </c>
      <c r="M74" s="343">
        <f>CA74*$BL81</f>
        <v>239.51412445702087</v>
      </c>
      <c r="N74" s="343">
        <f>CB74*$BM81</f>
        <v>1730.7694503161267</v>
      </c>
      <c r="O74" s="79">
        <f t="shared" si="205"/>
        <v>1970.2835747731476</v>
      </c>
      <c r="Q74" s="733"/>
      <c r="R74" s="217" t="s">
        <v>60</v>
      </c>
      <c r="S74" s="3">
        <v>0</v>
      </c>
      <c r="T74" s="3">
        <v>0</v>
      </c>
      <c r="U74" s="3">
        <v>0</v>
      </c>
      <c r="V74" s="3">
        <v>0</v>
      </c>
      <c r="W74" s="3">
        <v>0</v>
      </c>
      <c r="X74" s="3">
        <v>0</v>
      </c>
      <c r="Y74" s="3">
        <v>0</v>
      </c>
      <c r="Z74" s="3">
        <v>0</v>
      </c>
      <c r="AA74" s="449">
        <v>0</v>
      </c>
      <c r="AB74" s="101">
        <v>0</v>
      </c>
      <c r="AC74" s="343">
        <f>CQ74*$BL81</f>
        <v>0</v>
      </c>
      <c r="AD74" s="343">
        <f>CR74*$BM81</f>
        <v>0</v>
      </c>
      <c r="AE74" s="79">
        <f t="shared" si="206"/>
        <v>0</v>
      </c>
      <c r="AG74" s="733"/>
      <c r="AH74" s="217" t="s">
        <v>60</v>
      </c>
      <c r="AI74" s="3">
        <v>0</v>
      </c>
      <c r="AJ74" s="3">
        <v>0</v>
      </c>
      <c r="AK74" s="3">
        <v>0</v>
      </c>
      <c r="AL74" s="3">
        <v>0</v>
      </c>
      <c r="AM74" s="3">
        <v>0</v>
      </c>
      <c r="AN74" s="3">
        <v>0</v>
      </c>
      <c r="AO74" s="3">
        <v>0</v>
      </c>
      <c r="AP74" s="3">
        <v>0</v>
      </c>
      <c r="AQ74" s="449">
        <v>0</v>
      </c>
      <c r="AR74" s="101">
        <f t="shared" si="207"/>
        <v>0</v>
      </c>
      <c r="AS74" s="343">
        <f>DG74*$BL81</f>
        <v>0</v>
      </c>
      <c r="AT74" s="343">
        <f>DH74*$BM81</f>
        <v>0</v>
      </c>
      <c r="AU74" s="79">
        <f t="shared" si="208"/>
        <v>0</v>
      </c>
      <c r="AW74" s="733"/>
      <c r="AX74" s="217" t="s">
        <v>60</v>
      </c>
      <c r="AY74" s="3">
        <v>0</v>
      </c>
      <c r="AZ74" s="3">
        <v>0</v>
      </c>
      <c r="BA74" s="3">
        <v>0</v>
      </c>
      <c r="BB74" s="3">
        <v>0</v>
      </c>
      <c r="BC74" s="3">
        <v>0</v>
      </c>
      <c r="BD74" s="3">
        <v>0</v>
      </c>
      <c r="BE74" s="3">
        <v>0</v>
      </c>
      <c r="BF74" s="3">
        <v>0</v>
      </c>
      <c r="BG74" s="449">
        <v>0</v>
      </c>
      <c r="BH74" s="101">
        <f t="shared" si="209"/>
        <v>0</v>
      </c>
      <c r="BI74" s="343">
        <f>DW74*$BL81</f>
        <v>0</v>
      </c>
      <c r="BJ74" s="343">
        <f>DX74*$BM81</f>
        <v>0</v>
      </c>
      <c r="BK74" s="79">
        <f t="shared" si="210"/>
        <v>0</v>
      </c>
      <c r="BO74" s="751"/>
      <c r="BP74" s="3" t="s">
        <v>60</v>
      </c>
      <c r="BQ74" s="566"/>
      <c r="BR74" s="542"/>
      <c r="BS74" s="542"/>
      <c r="BT74" s="542"/>
      <c r="BU74" s="542"/>
      <c r="BV74" s="542"/>
      <c r="BW74" s="542"/>
      <c r="BX74" s="542"/>
      <c r="BY74" s="542"/>
      <c r="BZ74" s="542"/>
      <c r="CA74" s="542">
        <v>8.1884330915245611E-4</v>
      </c>
      <c r="CB74" s="567">
        <v>8.1884330915245611E-4</v>
      </c>
      <c r="CC74" s="568"/>
      <c r="CE74" s="751"/>
      <c r="CF74" s="3" t="s">
        <v>60</v>
      </c>
      <c r="CG74" s="566"/>
      <c r="CH74" s="542"/>
      <c r="CI74" s="542"/>
      <c r="CJ74" s="542"/>
      <c r="CK74" s="542"/>
      <c r="CL74" s="542"/>
      <c r="CM74" s="542"/>
      <c r="CN74" s="542"/>
      <c r="CO74" s="542"/>
      <c r="CP74" s="542"/>
      <c r="CQ74" s="542">
        <v>0</v>
      </c>
      <c r="CR74" s="567">
        <v>0</v>
      </c>
      <c r="CS74" s="568"/>
      <c r="CU74" s="751"/>
      <c r="CV74" s="3" t="s">
        <v>60</v>
      </c>
      <c r="CW74" s="566"/>
      <c r="CX74" s="542"/>
      <c r="CY74" s="542"/>
      <c r="CZ74" s="542"/>
      <c r="DA74" s="542"/>
      <c r="DB74" s="542"/>
      <c r="DC74" s="542"/>
      <c r="DD74" s="542"/>
      <c r="DE74" s="542"/>
      <c r="DF74" s="542"/>
      <c r="DG74" s="542">
        <v>0</v>
      </c>
      <c r="DH74" s="567">
        <v>0</v>
      </c>
      <c r="DI74" s="568"/>
      <c r="DK74" s="751"/>
      <c r="DL74" s="3" t="s">
        <v>60</v>
      </c>
      <c r="DM74" s="566"/>
      <c r="DN74" s="542"/>
      <c r="DO74" s="542"/>
      <c r="DP74" s="542"/>
      <c r="DQ74" s="542"/>
      <c r="DR74" s="542"/>
      <c r="DS74" s="542"/>
      <c r="DT74" s="542"/>
      <c r="DU74" s="542"/>
      <c r="DV74" s="542"/>
      <c r="DW74" s="542">
        <v>0</v>
      </c>
      <c r="DX74" s="567">
        <v>0</v>
      </c>
      <c r="DY74" s="568"/>
    </row>
    <row r="75" spans="1:129" x14ac:dyDescent="0.3">
      <c r="A75" s="733"/>
      <c r="B75" s="217" t="s">
        <v>59</v>
      </c>
      <c r="C75" s="3">
        <v>0</v>
      </c>
      <c r="D75" s="3">
        <v>486075</v>
      </c>
      <c r="E75" s="3">
        <v>311952</v>
      </c>
      <c r="F75" s="3">
        <v>1311096</v>
      </c>
      <c r="G75" s="3">
        <v>452828</v>
      </c>
      <c r="H75" s="3">
        <v>566421</v>
      </c>
      <c r="I75" s="3">
        <v>495266</v>
      </c>
      <c r="J75" s="3">
        <v>185191</v>
      </c>
      <c r="K75" s="449">
        <v>206403</v>
      </c>
      <c r="L75" s="101">
        <v>324234</v>
      </c>
      <c r="M75" s="343">
        <f>CA75*$BL81</f>
        <v>287373.76491131488</v>
      </c>
      <c r="N75" s="343">
        <f>CB75*$BM81</f>
        <v>2076611.2823550133</v>
      </c>
      <c r="O75" s="79">
        <f t="shared" si="205"/>
        <v>6703451.0472663278</v>
      </c>
      <c r="Q75" s="733"/>
      <c r="R75" s="217" t="s">
        <v>59</v>
      </c>
      <c r="S75" s="3">
        <v>0</v>
      </c>
      <c r="T75" s="3">
        <v>0</v>
      </c>
      <c r="U75" s="3">
        <v>0</v>
      </c>
      <c r="V75" s="3">
        <v>52073</v>
      </c>
      <c r="W75" s="3">
        <v>0</v>
      </c>
      <c r="X75" s="3">
        <v>0</v>
      </c>
      <c r="Y75" s="3">
        <v>0</v>
      </c>
      <c r="Z75" s="3">
        <v>0</v>
      </c>
      <c r="AA75" s="449">
        <v>0</v>
      </c>
      <c r="AB75" s="101">
        <v>0</v>
      </c>
      <c r="AC75" s="343">
        <f>CQ75*$BL81</f>
        <v>4889.7209642280795</v>
      </c>
      <c r="AD75" s="343">
        <f>CR75*$BM81</f>
        <v>35333.948194670651</v>
      </c>
      <c r="AE75" s="79">
        <f t="shared" si="206"/>
        <v>92296.669158898731</v>
      </c>
      <c r="AG75" s="733"/>
      <c r="AH75" s="217" t="s">
        <v>59</v>
      </c>
      <c r="AI75" s="3">
        <v>0</v>
      </c>
      <c r="AJ75" s="3">
        <v>0</v>
      </c>
      <c r="AK75" s="3">
        <v>0</v>
      </c>
      <c r="AL75" s="3">
        <v>0</v>
      </c>
      <c r="AM75" s="3">
        <v>0</v>
      </c>
      <c r="AN75" s="3">
        <v>0</v>
      </c>
      <c r="AO75" s="3">
        <v>0</v>
      </c>
      <c r="AP75" s="3">
        <v>0</v>
      </c>
      <c r="AQ75" s="449">
        <v>0</v>
      </c>
      <c r="AR75" s="101">
        <f t="shared" si="207"/>
        <v>0</v>
      </c>
      <c r="AS75" s="343">
        <f>DG75*$BL81</f>
        <v>0</v>
      </c>
      <c r="AT75" s="343">
        <f>DH75*$BM81</f>
        <v>0</v>
      </c>
      <c r="AU75" s="79">
        <f t="shared" si="208"/>
        <v>0</v>
      </c>
      <c r="AW75" s="733"/>
      <c r="AX75" s="217" t="s">
        <v>59</v>
      </c>
      <c r="AY75" s="3">
        <v>0</v>
      </c>
      <c r="AZ75" s="3">
        <v>0</v>
      </c>
      <c r="BA75" s="3">
        <v>0</v>
      </c>
      <c r="BB75" s="3">
        <v>0</v>
      </c>
      <c r="BC75" s="3">
        <v>0</v>
      </c>
      <c r="BD75" s="3">
        <v>0</v>
      </c>
      <c r="BE75" s="3">
        <v>0</v>
      </c>
      <c r="BF75" s="3">
        <v>0</v>
      </c>
      <c r="BG75" s="449">
        <v>0</v>
      </c>
      <c r="BH75" s="101">
        <f t="shared" si="209"/>
        <v>0</v>
      </c>
      <c r="BI75" s="343">
        <f>DW75*$BL81</f>
        <v>0</v>
      </c>
      <c r="BJ75" s="343">
        <f>DX75*$BM81</f>
        <v>0</v>
      </c>
      <c r="BK75" s="79">
        <f t="shared" si="210"/>
        <v>0</v>
      </c>
      <c r="BO75" s="751"/>
      <c r="BP75" s="3" t="s">
        <v>59</v>
      </c>
      <c r="BQ75" s="566"/>
      <c r="BR75" s="542"/>
      <c r="BS75" s="542"/>
      <c r="BT75" s="542"/>
      <c r="BU75" s="542"/>
      <c r="BV75" s="542"/>
      <c r="BW75" s="542"/>
      <c r="BX75" s="542"/>
      <c r="BY75" s="542"/>
      <c r="BZ75" s="542"/>
      <c r="CA75" s="542">
        <v>0.98246433339594774</v>
      </c>
      <c r="CB75" s="567">
        <v>0.98246433339594774</v>
      </c>
      <c r="CC75" s="568"/>
      <c r="CE75" s="751"/>
      <c r="CF75" s="3" t="s">
        <v>59</v>
      </c>
      <c r="CG75" s="566"/>
      <c r="CH75" s="542"/>
      <c r="CI75" s="542"/>
      <c r="CJ75" s="542"/>
      <c r="CK75" s="542"/>
      <c r="CL75" s="542"/>
      <c r="CM75" s="542"/>
      <c r="CN75" s="542"/>
      <c r="CO75" s="542"/>
      <c r="CP75" s="542"/>
      <c r="CQ75" s="542">
        <v>1.6716823294899812E-2</v>
      </c>
      <c r="CR75" s="567">
        <v>1.6716823294899812E-2</v>
      </c>
      <c r="CS75" s="568"/>
      <c r="CU75" s="751"/>
      <c r="CV75" s="3" t="s">
        <v>59</v>
      </c>
      <c r="CW75" s="566"/>
      <c r="CX75" s="542"/>
      <c r="CY75" s="542"/>
      <c r="CZ75" s="542"/>
      <c r="DA75" s="542"/>
      <c r="DB75" s="542"/>
      <c r="DC75" s="542"/>
      <c r="DD75" s="542"/>
      <c r="DE75" s="542"/>
      <c r="DF75" s="542"/>
      <c r="DG75" s="542">
        <v>0</v>
      </c>
      <c r="DH75" s="567">
        <v>0</v>
      </c>
      <c r="DI75" s="568"/>
      <c r="DK75" s="751"/>
      <c r="DL75" s="3" t="s">
        <v>59</v>
      </c>
      <c r="DM75" s="566"/>
      <c r="DN75" s="542"/>
      <c r="DO75" s="542"/>
      <c r="DP75" s="542"/>
      <c r="DQ75" s="542"/>
      <c r="DR75" s="542"/>
      <c r="DS75" s="542"/>
      <c r="DT75" s="542"/>
      <c r="DU75" s="542"/>
      <c r="DV75" s="542"/>
      <c r="DW75" s="542">
        <v>0</v>
      </c>
      <c r="DX75" s="567">
        <v>0</v>
      </c>
      <c r="DY75" s="568"/>
    </row>
    <row r="76" spans="1:129" x14ac:dyDescent="0.3">
      <c r="A76" s="733"/>
      <c r="B76" s="217" t="s">
        <v>58</v>
      </c>
      <c r="C76" s="3">
        <v>0</v>
      </c>
      <c r="D76" s="3">
        <v>0</v>
      </c>
      <c r="E76" s="3">
        <v>0</v>
      </c>
      <c r="F76" s="3">
        <v>0</v>
      </c>
      <c r="G76" s="3">
        <v>0</v>
      </c>
      <c r="H76" s="3">
        <v>0</v>
      </c>
      <c r="I76" s="3">
        <v>0</v>
      </c>
      <c r="J76" s="3">
        <v>0</v>
      </c>
      <c r="K76" s="449">
        <v>0</v>
      </c>
      <c r="L76" s="101">
        <v>0</v>
      </c>
      <c r="M76" s="343">
        <f>CA76*$BL81</f>
        <v>0</v>
      </c>
      <c r="N76" s="343">
        <f>CB76*$BM81</f>
        <v>0</v>
      </c>
      <c r="O76" s="79">
        <f t="shared" si="205"/>
        <v>0</v>
      </c>
      <c r="Q76" s="733"/>
      <c r="R76" s="217" t="s">
        <v>58</v>
      </c>
      <c r="S76" s="3">
        <v>0</v>
      </c>
      <c r="T76" s="3">
        <v>0</v>
      </c>
      <c r="U76" s="3">
        <v>0</v>
      </c>
      <c r="V76" s="3">
        <v>0</v>
      </c>
      <c r="W76" s="3">
        <v>0</v>
      </c>
      <c r="X76" s="3">
        <v>0</v>
      </c>
      <c r="Y76" s="3">
        <v>0</v>
      </c>
      <c r="Z76" s="3">
        <v>0</v>
      </c>
      <c r="AA76" s="449">
        <v>0</v>
      </c>
      <c r="AB76" s="101">
        <v>0</v>
      </c>
      <c r="AC76" s="343">
        <f>CQ76*$BL81</f>
        <v>0</v>
      </c>
      <c r="AD76" s="343">
        <f>CR76*$BM81</f>
        <v>0</v>
      </c>
      <c r="AE76" s="79">
        <f t="shared" si="206"/>
        <v>0</v>
      </c>
      <c r="AG76" s="733"/>
      <c r="AH76" s="217" t="s">
        <v>58</v>
      </c>
      <c r="AI76" s="3">
        <v>0</v>
      </c>
      <c r="AJ76" s="3">
        <v>0</v>
      </c>
      <c r="AK76" s="3">
        <v>0</v>
      </c>
      <c r="AL76" s="3">
        <v>0</v>
      </c>
      <c r="AM76" s="3">
        <v>0</v>
      </c>
      <c r="AN76" s="3">
        <v>0</v>
      </c>
      <c r="AO76" s="3">
        <v>0</v>
      </c>
      <c r="AP76" s="3">
        <v>0</v>
      </c>
      <c r="AQ76" s="449">
        <v>0</v>
      </c>
      <c r="AR76" s="101">
        <f t="shared" si="207"/>
        <v>0</v>
      </c>
      <c r="AS76" s="343">
        <f>DG76*$BL81</f>
        <v>0</v>
      </c>
      <c r="AT76" s="343">
        <f>DH76*$BM81</f>
        <v>0</v>
      </c>
      <c r="AU76" s="79">
        <f t="shared" si="208"/>
        <v>0</v>
      </c>
      <c r="AW76" s="733"/>
      <c r="AX76" s="217" t="s">
        <v>58</v>
      </c>
      <c r="AY76" s="3">
        <v>0</v>
      </c>
      <c r="AZ76" s="3">
        <v>0</v>
      </c>
      <c r="BA76" s="3">
        <v>0</v>
      </c>
      <c r="BB76" s="3">
        <v>0</v>
      </c>
      <c r="BC76" s="3">
        <v>0</v>
      </c>
      <c r="BD76" s="3">
        <v>0</v>
      </c>
      <c r="BE76" s="3">
        <v>0</v>
      </c>
      <c r="BF76" s="3">
        <v>0</v>
      </c>
      <c r="BG76" s="449">
        <v>0</v>
      </c>
      <c r="BH76" s="101">
        <f t="shared" si="209"/>
        <v>0</v>
      </c>
      <c r="BI76" s="343">
        <f>DW76*$BL81</f>
        <v>0</v>
      </c>
      <c r="BJ76" s="343">
        <f>DX76*$BM81</f>
        <v>0</v>
      </c>
      <c r="BK76" s="79">
        <f t="shared" si="210"/>
        <v>0</v>
      </c>
      <c r="BO76" s="751"/>
      <c r="BP76" s="3" t="s">
        <v>58</v>
      </c>
      <c r="BQ76" s="566"/>
      <c r="BR76" s="542"/>
      <c r="BS76" s="542"/>
      <c r="BT76" s="542"/>
      <c r="BU76" s="542"/>
      <c r="BV76" s="542"/>
      <c r="BW76" s="542"/>
      <c r="BX76" s="542"/>
      <c r="BY76" s="542"/>
      <c r="BZ76" s="542"/>
      <c r="CA76" s="542">
        <v>0</v>
      </c>
      <c r="CB76" s="567">
        <v>0</v>
      </c>
      <c r="CC76" s="568"/>
      <c r="CE76" s="751"/>
      <c r="CF76" s="3" t="s">
        <v>58</v>
      </c>
      <c r="CG76" s="566"/>
      <c r="CH76" s="542"/>
      <c r="CI76" s="542"/>
      <c r="CJ76" s="542"/>
      <c r="CK76" s="542"/>
      <c r="CL76" s="542"/>
      <c r="CM76" s="542"/>
      <c r="CN76" s="542"/>
      <c r="CO76" s="542"/>
      <c r="CP76" s="542"/>
      <c r="CQ76" s="542">
        <v>0</v>
      </c>
      <c r="CR76" s="567">
        <v>0</v>
      </c>
      <c r="CS76" s="568"/>
      <c r="CU76" s="751"/>
      <c r="CV76" s="3" t="s">
        <v>58</v>
      </c>
      <c r="CW76" s="566"/>
      <c r="CX76" s="542"/>
      <c r="CY76" s="542"/>
      <c r="CZ76" s="542"/>
      <c r="DA76" s="542"/>
      <c r="DB76" s="542"/>
      <c r="DC76" s="542"/>
      <c r="DD76" s="542"/>
      <c r="DE76" s="542"/>
      <c r="DF76" s="542"/>
      <c r="DG76" s="542">
        <v>0</v>
      </c>
      <c r="DH76" s="567">
        <v>0</v>
      </c>
      <c r="DI76" s="568"/>
      <c r="DK76" s="751"/>
      <c r="DL76" s="3" t="s">
        <v>58</v>
      </c>
      <c r="DM76" s="566"/>
      <c r="DN76" s="542"/>
      <c r="DO76" s="542"/>
      <c r="DP76" s="542"/>
      <c r="DQ76" s="542"/>
      <c r="DR76" s="542"/>
      <c r="DS76" s="542"/>
      <c r="DT76" s="542"/>
      <c r="DU76" s="542"/>
      <c r="DV76" s="542"/>
      <c r="DW76" s="542">
        <v>0</v>
      </c>
      <c r="DX76" s="567">
        <v>0</v>
      </c>
      <c r="DY76" s="568"/>
    </row>
    <row r="77" spans="1:129" x14ac:dyDescent="0.3">
      <c r="A77" s="733"/>
      <c r="B77" s="217" t="s">
        <v>57</v>
      </c>
      <c r="C77" s="3">
        <v>0</v>
      </c>
      <c r="D77" s="3">
        <v>0</v>
      </c>
      <c r="E77" s="3">
        <v>0</v>
      </c>
      <c r="F77" s="3">
        <v>0</v>
      </c>
      <c r="G77" s="3">
        <v>0</v>
      </c>
      <c r="H77" s="3">
        <v>0</v>
      </c>
      <c r="I77" s="3">
        <v>0</v>
      </c>
      <c r="J77" s="3">
        <v>0</v>
      </c>
      <c r="K77" s="449">
        <v>0</v>
      </c>
      <c r="L77" s="101">
        <v>0</v>
      </c>
      <c r="M77" s="343">
        <f>CA77*$BL81</f>
        <v>0</v>
      </c>
      <c r="N77" s="343">
        <f>CB77*$BM81</f>
        <v>0</v>
      </c>
      <c r="O77" s="79">
        <f t="shared" si="205"/>
        <v>0</v>
      </c>
      <c r="Q77" s="733"/>
      <c r="R77" s="217" t="s">
        <v>57</v>
      </c>
      <c r="S77" s="3">
        <v>0</v>
      </c>
      <c r="T77" s="3">
        <v>0</v>
      </c>
      <c r="U77" s="3">
        <v>0</v>
      </c>
      <c r="V77" s="3">
        <v>0</v>
      </c>
      <c r="W77" s="3">
        <v>0</v>
      </c>
      <c r="X77" s="3">
        <v>0</v>
      </c>
      <c r="Y77" s="3">
        <v>0</v>
      </c>
      <c r="Z77" s="3">
        <v>0</v>
      </c>
      <c r="AA77" s="449">
        <v>0</v>
      </c>
      <c r="AB77" s="101">
        <v>0</v>
      </c>
      <c r="AC77" s="343">
        <f>CQ77*$BL81</f>
        <v>0</v>
      </c>
      <c r="AD77" s="343">
        <f>CR77*$BM81</f>
        <v>0</v>
      </c>
      <c r="AE77" s="79">
        <f t="shared" si="206"/>
        <v>0</v>
      </c>
      <c r="AG77" s="733"/>
      <c r="AH77" s="217" t="s">
        <v>57</v>
      </c>
      <c r="AI77" s="3">
        <v>0</v>
      </c>
      <c r="AJ77" s="3">
        <v>0</v>
      </c>
      <c r="AK77" s="3">
        <v>0</v>
      </c>
      <c r="AL77" s="3">
        <v>0</v>
      </c>
      <c r="AM77" s="3">
        <v>0</v>
      </c>
      <c r="AN77" s="3">
        <v>0</v>
      </c>
      <c r="AO77" s="3">
        <v>0</v>
      </c>
      <c r="AP77" s="3">
        <v>0</v>
      </c>
      <c r="AQ77" s="449">
        <v>0</v>
      </c>
      <c r="AR77" s="101">
        <f t="shared" si="207"/>
        <v>0</v>
      </c>
      <c r="AS77" s="343">
        <f>DG77*$BL81</f>
        <v>0</v>
      </c>
      <c r="AT77" s="343">
        <f>DH77*$BM81</f>
        <v>0</v>
      </c>
      <c r="AU77" s="79">
        <f t="shared" si="208"/>
        <v>0</v>
      </c>
      <c r="AW77" s="733"/>
      <c r="AX77" s="217" t="s">
        <v>57</v>
      </c>
      <c r="AY77" s="3">
        <v>0</v>
      </c>
      <c r="AZ77" s="3">
        <v>0</v>
      </c>
      <c r="BA77" s="3">
        <v>0</v>
      </c>
      <c r="BB77" s="3">
        <v>0</v>
      </c>
      <c r="BC77" s="3">
        <v>0</v>
      </c>
      <c r="BD77" s="3">
        <v>0</v>
      </c>
      <c r="BE77" s="3">
        <v>0</v>
      </c>
      <c r="BF77" s="3">
        <v>0</v>
      </c>
      <c r="BG77" s="449">
        <v>0</v>
      </c>
      <c r="BH77" s="101">
        <f t="shared" si="209"/>
        <v>0</v>
      </c>
      <c r="BI77" s="343">
        <f>DW77*$BL81</f>
        <v>0</v>
      </c>
      <c r="BJ77" s="343">
        <f>DX77*$BM81</f>
        <v>0</v>
      </c>
      <c r="BK77" s="79">
        <f t="shared" si="210"/>
        <v>0</v>
      </c>
      <c r="BO77" s="751"/>
      <c r="BP77" s="3" t="s">
        <v>57</v>
      </c>
      <c r="BQ77" s="566"/>
      <c r="BR77" s="542"/>
      <c r="BS77" s="542"/>
      <c r="BT77" s="542"/>
      <c r="BU77" s="542"/>
      <c r="BV77" s="542"/>
      <c r="BW77" s="542"/>
      <c r="BX77" s="542"/>
      <c r="BY77" s="542"/>
      <c r="BZ77" s="542"/>
      <c r="CA77" s="542">
        <v>0</v>
      </c>
      <c r="CB77" s="567">
        <v>0</v>
      </c>
      <c r="CC77" s="568"/>
      <c r="CE77" s="751"/>
      <c r="CF77" s="3" t="s">
        <v>57</v>
      </c>
      <c r="CG77" s="566"/>
      <c r="CH77" s="542"/>
      <c r="CI77" s="542"/>
      <c r="CJ77" s="542"/>
      <c r="CK77" s="542"/>
      <c r="CL77" s="542"/>
      <c r="CM77" s="542"/>
      <c r="CN77" s="542"/>
      <c r="CO77" s="542"/>
      <c r="CP77" s="542"/>
      <c r="CQ77" s="542">
        <v>0</v>
      </c>
      <c r="CR77" s="567">
        <v>0</v>
      </c>
      <c r="CS77" s="568"/>
      <c r="CU77" s="751"/>
      <c r="CV77" s="3" t="s">
        <v>57</v>
      </c>
      <c r="CW77" s="566"/>
      <c r="CX77" s="542"/>
      <c r="CY77" s="542"/>
      <c r="CZ77" s="542"/>
      <c r="DA77" s="542"/>
      <c r="DB77" s="542"/>
      <c r="DC77" s="542"/>
      <c r="DD77" s="542"/>
      <c r="DE77" s="542"/>
      <c r="DF77" s="542"/>
      <c r="DG77" s="542">
        <v>0</v>
      </c>
      <c r="DH77" s="567">
        <v>0</v>
      </c>
      <c r="DI77" s="568"/>
      <c r="DK77" s="751"/>
      <c r="DL77" s="3" t="s">
        <v>57</v>
      </c>
      <c r="DM77" s="566"/>
      <c r="DN77" s="542"/>
      <c r="DO77" s="542"/>
      <c r="DP77" s="542"/>
      <c r="DQ77" s="542"/>
      <c r="DR77" s="542"/>
      <c r="DS77" s="542"/>
      <c r="DT77" s="542"/>
      <c r="DU77" s="542"/>
      <c r="DV77" s="542"/>
      <c r="DW77" s="542">
        <v>0</v>
      </c>
      <c r="DX77" s="567">
        <v>0</v>
      </c>
      <c r="DY77" s="568"/>
    </row>
    <row r="78" spans="1:129" x14ac:dyDescent="0.3">
      <c r="A78" s="733"/>
      <c r="B78" s="217" t="s">
        <v>56</v>
      </c>
      <c r="C78" s="3">
        <v>0</v>
      </c>
      <c r="D78" s="3">
        <v>0</v>
      </c>
      <c r="E78" s="3">
        <v>0</v>
      </c>
      <c r="F78" s="3">
        <v>0</v>
      </c>
      <c r="G78" s="3">
        <v>0</v>
      </c>
      <c r="H78" s="3">
        <v>0</v>
      </c>
      <c r="I78" s="3">
        <v>0</v>
      </c>
      <c r="J78" s="3">
        <v>0</v>
      </c>
      <c r="K78" s="449">
        <v>0</v>
      </c>
      <c r="L78" s="101">
        <v>0</v>
      </c>
      <c r="M78" s="343">
        <f>CA78*$BL81</f>
        <v>0</v>
      </c>
      <c r="N78" s="343">
        <f>CB78*$BM81</f>
        <v>0</v>
      </c>
      <c r="O78" s="79">
        <f t="shared" si="205"/>
        <v>0</v>
      </c>
      <c r="Q78" s="733"/>
      <c r="R78" s="217" t="s">
        <v>56</v>
      </c>
      <c r="S78" s="3">
        <v>0</v>
      </c>
      <c r="T78" s="3">
        <v>0</v>
      </c>
      <c r="U78" s="3">
        <v>0</v>
      </c>
      <c r="V78" s="3">
        <v>0</v>
      </c>
      <c r="W78" s="3">
        <v>0</v>
      </c>
      <c r="X78" s="3">
        <v>0</v>
      </c>
      <c r="Y78" s="3">
        <v>0</v>
      </c>
      <c r="Z78" s="3">
        <v>0</v>
      </c>
      <c r="AA78" s="449">
        <v>0</v>
      </c>
      <c r="AB78" s="101">
        <v>0</v>
      </c>
      <c r="AC78" s="343">
        <f>CQ78*$BL81</f>
        <v>0</v>
      </c>
      <c r="AD78" s="343">
        <f>CR78*$BM81</f>
        <v>0</v>
      </c>
      <c r="AE78" s="79">
        <f t="shared" si="206"/>
        <v>0</v>
      </c>
      <c r="AG78" s="733"/>
      <c r="AH78" s="217" t="s">
        <v>56</v>
      </c>
      <c r="AI78" s="3">
        <v>0</v>
      </c>
      <c r="AJ78" s="3">
        <v>0</v>
      </c>
      <c r="AK78" s="3">
        <v>0</v>
      </c>
      <c r="AL78" s="3">
        <v>0</v>
      </c>
      <c r="AM78" s="3">
        <v>0</v>
      </c>
      <c r="AN78" s="3">
        <v>0</v>
      </c>
      <c r="AO78" s="3">
        <v>0</v>
      </c>
      <c r="AP78" s="3">
        <v>0</v>
      </c>
      <c r="AQ78" s="449">
        <v>0</v>
      </c>
      <c r="AR78" s="101">
        <f t="shared" si="207"/>
        <v>0</v>
      </c>
      <c r="AS78" s="343">
        <f>DG78*$BL81</f>
        <v>0</v>
      </c>
      <c r="AT78" s="343">
        <f>DH78*$BM81</f>
        <v>0</v>
      </c>
      <c r="AU78" s="79">
        <f t="shared" si="208"/>
        <v>0</v>
      </c>
      <c r="AW78" s="733"/>
      <c r="AX78" s="217" t="s">
        <v>56</v>
      </c>
      <c r="AY78" s="3">
        <v>0</v>
      </c>
      <c r="AZ78" s="3">
        <v>0</v>
      </c>
      <c r="BA78" s="3">
        <v>0</v>
      </c>
      <c r="BB78" s="3">
        <v>0</v>
      </c>
      <c r="BC78" s="3">
        <v>0</v>
      </c>
      <c r="BD78" s="3">
        <v>0</v>
      </c>
      <c r="BE78" s="3">
        <v>0</v>
      </c>
      <c r="BF78" s="3">
        <v>0</v>
      </c>
      <c r="BG78" s="449">
        <v>0</v>
      </c>
      <c r="BH78" s="101">
        <f t="shared" si="209"/>
        <v>0</v>
      </c>
      <c r="BI78" s="343">
        <f>DW78*$BL81</f>
        <v>0</v>
      </c>
      <c r="BJ78" s="343">
        <f>DX78*$BM81</f>
        <v>0</v>
      </c>
      <c r="BK78" s="79">
        <f t="shared" si="210"/>
        <v>0</v>
      </c>
      <c r="BO78" s="751"/>
      <c r="BP78" s="3" t="s">
        <v>56</v>
      </c>
      <c r="BQ78" s="566"/>
      <c r="BR78" s="542"/>
      <c r="BS78" s="542"/>
      <c r="BT78" s="542"/>
      <c r="BU78" s="542"/>
      <c r="BV78" s="542"/>
      <c r="BW78" s="542"/>
      <c r="BX78" s="542"/>
      <c r="BY78" s="542"/>
      <c r="BZ78" s="542"/>
      <c r="CA78" s="542">
        <v>0</v>
      </c>
      <c r="CB78" s="567">
        <v>0</v>
      </c>
      <c r="CC78" s="568"/>
      <c r="CE78" s="751"/>
      <c r="CF78" s="3" t="s">
        <v>56</v>
      </c>
      <c r="CG78" s="566"/>
      <c r="CH78" s="542"/>
      <c r="CI78" s="542"/>
      <c r="CJ78" s="542"/>
      <c r="CK78" s="542"/>
      <c r="CL78" s="542"/>
      <c r="CM78" s="542"/>
      <c r="CN78" s="542"/>
      <c r="CO78" s="542"/>
      <c r="CP78" s="542"/>
      <c r="CQ78" s="542">
        <v>0</v>
      </c>
      <c r="CR78" s="567">
        <v>0</v>
      </c>
      <c r="CS78" s="568"/>
      <c r="CU78" s="751"/>
      <c r="CV78" s="3" t="s">
        <v>56</v>
      </c>
      <c r="CW78" s="566"/>
      <c r="CX78" s="542"/>
      <c r="CY78" s="542"/>
      <c r="CZ78" s="542"/>
      <c r="DA78" s="542"/>
      <c r="DB78" s="542"/>
      <c r="DC78" s="542"/>
      <c r="DD78" s="542"/>
      <c r="DE78" s="542"/>
      <c r="DF78" s="542"/>
      <c r="DG78" s="542">
        <v>0</v>
      </c>
      <c r="DH78" s="567">
        <v>0</v>
      </c>
      <c r="DI78" s="568"/>
      <c r="DK78" s="751"/>
      <c r="DL78" s="3" t="s">
        <v>56</v>
      </c>
      <c r="DM78" s="566"/>
      <c r="DN78" s="542"/>
      <c r="DO78" s="542"/>
      <c r="DP78" s="542"/>
      <c r="DQ78" s="542"/>
      <c r="DR78" s="542"/>
      <c r="DS78" s="542"/>
      <c r="DT78" s="542"/>
      <c r="DU78" s="542"/>
      <c r="DV78" s="542"/>
      <c r="DW78" s="542">
        <v>0</v>
      </c>
      <c r="DX78" s="567">
        <v>0</v>
      </c>
      <c r="DY78" s="568"/>
    </row>
    <row r="79" spans="1:129" x14ac:dyDescent="0.3">
      <c r="A79" s="733"/>
      <c r="B79" s="217" t="s">
        <v>55</v>
      </c>
      <c r="C79" s="3">
        <v>0</v>
      </c>
      <c r="D79" s="3">
        <v>0</v>
      </c>
      <c r="E79" s="3">
        <v>0</v>
      </c>
      <c r="F79" s="3">
        <v>0</v>
      </c>
      <c r="G79" s="3">
        <v>0</v>
      </c>
      <c r="H79" s="3">
        <v>0</v>
      </c>
      <c r="I79" s="3">
        <v>0</v>
      </c>
      <c r="J79" s="3">
        <v>0</v>
      </c>
      <c r="K79" s="449">
        <v>0</v>
      </c>
      <c r="L79" s="101">
        <v>0</v>
      </c>
      <c r="M79" s="343">
        <f>CA79*$BL81</f>
        <v>0</v>
      </c>
      <c r="N79" s="343">
        <f>CB79*$BM81</f>
        <v>0</v>
      </c>
      <c r="O79" s="79">
        <f t="shared" si="205"/>
        <v>0</v>
      </c>
      <c r="Q79" s="733"/>
      <c r="R79" s="217" t="s">
        <v>55</v>
      </c>
      <c r="S79" s="3">
        <v>0</v>
      </c>
      <c r="T79" s="3">
        <v>0</v>
      </c>
      <c r="U79" s="3">
        <v>0</v>
      </c>
      <c r="V79" s="3">
        <v>0</v>
      </c>
      <c r="W79" s="3">
        <v>0</v>
      </c>
      <c r="X79" s="3">
        <v>0</v>
      </c>
      <c r="Y79" s="3">
        <v>0</v>
      </c>
      <c r="Z79" s="3">
        <v>0</v>
      </c>
      <c r="AA79" s="449">
        <v>0</v>
      </c>
      <c r="AB79" s="101">
        <v>0</v>
      </c>
      <c r="AC79" s="343">
        <f>CQ79*$BL81</f>
        <v>0</v>
      </c>
      <c r="AD79" s="343">
        <f>CR79*$BM81</f>
        <v>0</v>
      </c>
      <c r="AE79" s="79">
        <f t="shared" si="206"/>
        <v>0</v>
      </c>
      <c r="AG79" s="733"/>
      <c r="AH79" s="217" t="s">
        <v>55</v>
      </c>
      <c r="AI79" s="3">
        <v>0</v>
      </c>
      <c r="AJ79" s="3">
        <v>0</v>
      </c>
      <c r="AK79" s="3">
        <v>0</v>
      </c>
      <c r="AL79" s="3">
        <v>0</v>
      </c>
      <c r="AM79" s="3">
        <v>0</v>
      </c>
      <c r="AN79" s="3">
        <v>0</v>
      </c>
      <c r="AO79" s="3">
        <v>0</v>
      </c>
      <c r="AP79" s="3">
        <v>0</v>
      </c>
      <c r="AQ79" s="449">
        <v>0</v>
      </c>
      <c r="AR79" s="101">
        <f t="shared" si="207"/>
        <v>0</v>
      </c>
      <c r="AS79" s="343">
        <f>DG79*$BL81</f>
        <v>0</v>
      </c>
      <c r="AT79" s="343">
        <f>DH79*$BM81</f>
        <v>0</v>
      </c>
      <c r="AU79" s="79">
        <f t="shared" si="208"/>
        <v>0</v>
      </c>
      <c r="AW79" s="733"/>
      <c r="AX79" s="217" t="s">
        <v>55</v>
      </c>
      <c r="AY79" s="3">
        <v>0</v>
      </c>
      <c r="AZ79" s="3">
        <v>0</v>
      </c>
      <c r="BA79" s="3">
        <v>0</v>
      </c>
      <c r="BB79" s="3">
        <v>0</v>
      </c>
      <c r="BC79" s="3">
        <v>0</v>
      </c>
      <c r="BD79" s="3">
        <v>0</v>
      </c>
      <c r="BE79" s="3">
        <v>0</v>
      </c>
      <c r="BF79" s="3">
        <v>0</v>
      </c>
      <c r="BG79" s="449">
        <v>0</v>
      </c>
      <c r="BH79" s="101">
        <f t="shared" si="209"/>
        <v>0</v>
      </c>
      <c r="BI79" s="343">
        <f>DW79*$BL81</f>
        <v>0</v>
      </c>
      <c r="BJ79" s="343">
        <f>DX79*$BM81</f>
        <v>0</v>
      </c>
      <c r="BK79" s="79">
        <f t="shared" si="210"/>
        <v>0</v>
      </c>
      <c r="BO79" s="751"/>
      <c r="BP79" s="3" t="s">
        <v>55</v>
      </c>
      <c r="BQ79" s="566"/>
      <c r="BR79" s="542"/>
      <c r="BS79" s="542"/>
      <c r="BT79" s="542"/>
      <c r="BU79" s="542"/>
      <c r="BV79" s="542"/>
      <c r="BW79" s="542"/>
      <c r="BX79" s="542"/>
      <c r="BY79" s="542"/>
      <c r="BZ79" s="542"/>
      <c r="CA79" s="542">
        <v>0</v>
      </c>
      <c r="CB79" s="567">
        <v>0</v>
      </c>
      <c r="CC79" s="568"/>
      <c r="CE79" s="751"/>
      <c r="CF79" s="3" t="s">
        <v>55</v>
      </c>
      <c r="CG79" s="566"/>
      <c r="CH79" s="542"/>
      <c r="CI79" s="542"/>
      <c r="CJ79" s="542"/>
      <c r="CK79" s="542"/>
      <c r="CL79" s="542"/>
      <c r="CM79" s="542"/>
      <c r="CN79" s="542"/>
      <c r="CO79" s="542"/>
      <c r="CP79" s="542"/>
      <c r="CQ79" s="542">
        <v>0</v>
      </c>
      <c r="CR79" s="567">
        <v>0</v>
      </c>
      <c r="CS79" s="568"/>
      <c r="CU79" s="751"/>
      <c r="CV79" s="3" t="s">
        <v>55</v>
      </c>
      <c r="CW79" s="566"/>
      <c r="CX79" s="542"/>
      <c r="CY79" s="542"/>
      <c r="CZ79" s="542"/>
      <c r="DA79" s="542"/>
      <c r="DB79" s="542"/>
      <c r="DC79" s="542"/>
      <c r="DD79" s="542"/>
      <c r="DE79" s="542"/>
      <c r="DF79" s="542"/>
      <c r="DG79" s="542">
        <v>0</v>
      </c>
      <c r="DH79" s="567">
        <v>0</v>
      </c>
      <c r="DI79" s="568"/>
      <c r="DK79" s="751"/>
      <c r="DL79" s="3" t="s">
        <v>55</v>
      </c>
      <c r="DM79" s="566"/>
      <c r="DN79" s="542"/>
      <c r="DO79" s="542"/>
      <c r="DP79" s="542"/>
      <c r="DQ79" s="542"/>
      <c r="DR79" s="542"/>
      <c r="DS79" s="542"/>
      <c r="DT79" s="542"/>
      <c r="DU79" s="542"/>
      <c r="DV79" s="542"/>
      <c r="DW79" s="542">
        <v>0</v>
      </c>
      <c r="DX79" s="567">
        <v>0</v>
      </c>
      <c r="DY79" s="568"/>
    </row>
    <row r="80" spans="1:129" ht="15" thickBot="1" x14ac:dyDescent="0.35">
      <c r="A80" s="734"/>
      <c r="B80" s="217" t="s">
        <v>54</v>
      </c>
      <c r="C80" s="3">
        <v>0</v>
      </c>
      <c r="D80" s="3">
        <v>0</v>
      </c>
      <c r="E80" s="3">
        <v>0</v>
      </c>
      <c r="F80" s="3">
        <v>0</v>
      </c>
      <c r="G80" s="3">
        <v>0</v>
      </c>
      <c r="H80" s="3">
        <v>0</v>
      </c>
      <c r="I80" s="3">
        <v>0</v>
      </c>
      <c r="J80" s="3">
        <v>0</v>
      </c>
      <c r="K80" s="449">
        <v>0</v>
      </c>
      <c r="L80" s="101">
        <v>0</v>
      </c>
      <c r="M80" s="343">
        <f>CA80*$BL81</f>
        <v>0</v>
      </c>
      <c r="N80" s="343">
        <f>CB80*$BM81</f>
        <v>0</v>
      </c>
      <c r="O80" s="79">
        <f t="shared" si="205"/>
        <v>0</v>
      </c>
      <c r="Q80" s="734"/>
      <c r="R80" s="217" t="s">
        <v>54</v>
      </c>
      <c r="S80" s="3">
        <v>0</v>
      </c>
      <c r="T80" s="3">
        <v>0</v>
      </c>
      <c r="U80" s="3">
        <v>0</v>
      </c>
      <c r="V80" s="3">
        <v>0</v>
      </c>
      <c r="W80" s="3">
        <v>0</v>
      </c>
      <c r="X80" s="3">
        <v>0</v>
      </c>
      <c r="Y80" s="3">
        <v>0</v>
      </c>
      <c r="Z80" s="3">
        <v>0</v>
      </c>
      <c r="AA80" s="449">
        <v>0</v>
      </c>
      <c r="AB80" s="101">
        <v>0</v>
      </c>
      <c r="AC80" s="343">
        <f>CQ80*$BL81</f>
        <v>0</v>
      </c>
      <c r="AD80" s="343">
        <f>CR80*$BM81</f>
        <v>0</v>
      </c>
      <c r="AE80" s="79">
        <f t="shared" si="206"/>
        <v>0</v>
      </c>
      <c r="AG80" s="734"/>
      <c r="AH80" s="217" t="s">
        <v>54</v>
      </c>
      <c r="AI80" s="3">
        <v>0</v>
      </c>
      <c r="AJ80" s="3">
        <v>0</v>
      </c>
      <c r="AK80" s="3">
        <v>0</v>
      </c>
      <c r="AL80" s="3">
        <v>0</v>
      </c>
      <c r="AM80" s="3">
        <v>0</v>
      </c>
      <c r="AN80" s="3">
        <v>0</v>
      </c>
      <c r="AO80" s="3">
        <v>0</v>
      </c>
      <c r="AP80" s="3">
        <v>0</v>
      </c>
      <c r="AQ80" s="449">
        <v>0</v>
      </c>
      <c r="AR80" s="101">
        <f t="shared" si="207"/>
        <v>0</v>
      </c>
      <c r="AS80" s="343">
        <f>DG80*$BL81</f>
        <v>0</v>
      </c>
      <c r="AT80" s="343">
        <f>DH80*$BM81</f>
        <v>0</v>
      </c>
      <c r="AU80" s="79">
        <f t="shared" si="208"/>
        <v>0</v>
      </c>
      <c r="AW80" s="734"/>
      <c r="AX80" s="217" t="s">
        <v>54</v>
      </c>
      <c r="AY80" s="3">
        <v>0</v>
      </c>
      <c r="AZ80" s="3">
        <v>0</v>
      </c>
      <c r="BA80" s="3">
        <v>0</v>
      </c>
      <c r="BB80" s="3">
        <v>0</v>
      </c>
      <c r="BC80" s="3">
        <v>0</v>
      </c>
      <c r="BD80" s="3">
        <v>0</v>
      </c>
      <c r="BE80" s="3">
        <v>0</v>
      </c>
      <c r="BF80" s="3">
        <v>0</v>
      </c>
      <c r="BG80" s="449">
        <v>0</v>
      </c>
      <c r="BH80" s="101">
        <f t="shared" si="209"/>
        <v>0</v>
      </c>
      <c r="BI80" s="343">
        <f>DW80*$BL81</f>
        <v>0</v>
      </c>
      <c r="BJ80" s="343">
        <f>DX80*$BM81</f>
        <v>0</v>
      </c>
      <c r="BK80" s="79">
        <f t="shared" si="210"/>
        <v>0</v>
      </c>
      <c r="BO80" s="752"/>
      <c r="BP80" s="3" t="s">
        <v>54</v>
      </c>
      <c r="BQ80" s="569"/>
      <c r="BR80" s="546"/>
      <c r="BS80" s="546"/>
      <c r="BT80" s="546"/>
      <c r="BU80" s="546"/>
      <c r="BV80" s="546"/>
      <c r="BW80" s="546"/>
      <c r="BX80" s="546"/>
      <c r="BY80" s="546"/>
      <c r="BZ80" s="546"/>
      <c r="CA80" s="546">
        <v>0</v>
      </c>
      <c r="CB80" s="570">
        <v>0</v>
      </c>
      <c r="CC80" s="568"/>
      <c r="CE80" s="752"/>
      <c r="CF80" s="3" t="s">
        <v>54</v>
      </c>
      <c r="CG80" s="569"/>
      <c r="CH80" s="546"/>
      <c r="CI80" s="546"/>
      <c r="CJ80" s="546"/>
      <c r="CK80" s="546"/>
      <c r="CL80" s="546"/>
      <c r="CM80" s="546"/>
      <c r="CN80" s="546"/>
      <c r="CO80" s="546"/>
      <c r="CP80" s="546"/>
      <c r="CQ80" s="546">
        <v>0</v>
      </c>
      <c r="CR80" s="570">
        <v>0</v>
      </c>
      <c r="CS80" s="568"/>
      <c r="CU80" s="752"/>
      <c r="CV80" s="3" t="s">
        <v>54</v>
      </c>
      <c r="CW80" s="569"/>
      <c r="CX80" s="546"/>
      <c r="CY80" s="546"/>
      <c r="CZ80" s="546"/>
      <c r="DA80" s="546"/>
      <c r="DB80" s="546"/>
      <c r="DC80" s="546"/>
      <c r="DD80" s="546"/>
      <c r="DE80" s="546"/>
      <c r="DF80" s="546"/>
      <c r="DG80" s="546">
        <v>0</v>
      </c>
      <c r="DH80" s="570">
        <v>0</v>
      </c>
      <c r="DI80" s="568"/>
      <c r="DK80" s="752"/>
      <c r="DL80" s="3" t="s">
        <v>54</v>
      </c>
      <c r="DM80" s="569"/>
      <c r="DN80" s="546"/>
      <c r="DO80" s="546"/>
      <c r="DP80" s="546"/>
      <c r="DQ80" s="546"/>
      <c r="DR80" s="546"/>
      <c r="DS80" s="546"/>
      <c r="DT80" s="546"/>
      <c r="DU80" s="546"/>
      <c r="DV80" s="546"/>
      <c r="DW80" s="546">
        <v>0</v>
      </c>
      <c r="DX80" s="570">
        <v>0</v>
      </c>
      <c r="DY80" s="568"/>
    </row>
    <row r="81" spans="1:129" ht="21.6" thickBot="1" x14ac:dyDescent="0.35">
      <c r="B81" s="218" t="s">
        <v>43</v>
      </c>
      <c r="C81" s="210">
        <f>SUM(C68:C80)</f>
        <v>0</v>
      </c>
      <c r="D81" s="210">
        <f t="shared" ref="D81" si="211">SUM(D68:D80)</f>
        <v>486075</v>
      </c>
      <c r="E81" s="210">
        <f t="shared" ref="E81" si="212">SUM(E68:E80)</f>
        <v>311952</v>
      </c>
      <c r="F81" s="210">
        <f t="shared" ref="F81" si="213">SUM(F68:F80)</f>
        <v>1311096</v>
      </c>
      <c r="G81" s="210">
        <f t="shared" ref="G81" si="214">SUM(G68:G80)</f>
        <v>452828</v>
      </c>
      <c r="H81" s="210">
        <f t="shared" ref="H81" si="215">SUM(H68:H80)</f>
        <v>566421</v>
      </c>
      <c r="I81" s="210">
        <f t="shared" ref="I81" si="216">SUM(I68:I80)</f>
        <v>495266</v>
      </c>
      <c r="J81" s="210">
        <f t="shared" ref="J81" si="217">SUM(J68:J80)</f>
        <v>185191</v>
      </c>
      <c r="K81" s="450">
        <f t="shared" ref="K81" si="218">SUM(K68:K80)</f>
        <v>206403</v>
      </c>
      <c r="L81" s="613">
        <f t="shared" ref="L81" si="219">SUM(L68:L80)</f>
        <v>324234</v>
      </c>
      <c r="M81" s="468">
        <f t="shared" ref="M81" si="220">SUM(M68:M80)</f>
        <v>287613.27903577191</v>
      </c>
      <c r="N81" s="468">
        <f t="shared" ref="N81" si="221">SUM(N68:N80)</f>
        <v>2078342.0518053295</v>
      </c>
      <c r="O81" s="82">
        <f t="shared" si="205"/>
        <v>6705421.3308411017</v>
      </c>
      <c r="Q81" s="83"/>
      <c r="R81" s="218" t="s">
        <v>43</v>
      </c>
      <c r="S81" s="210">
        <f>SUM(S68:S80)</f>
        <v>0</v>
      </c>
      <c r="T81" s="210">
        <f t="shared" ref="T81" si="222">SUM(T68:T80)</f>
        <v>0</v>
      </c>
      <c r="U81" s="210">
        <f t="shared" ref="U81" si="223">SUM(U68:U80)</f>
        <v>0</v>
      </c>
      <c r="V81" s="210">
        <f t="shared" ref="V81" si="224">SUM(V68:V80)</f>
        <v>52073</v>
      </c>
      <c r="W81" s="210">
        <f t="shared" ref="W81" si="225">SUM(W68:W80)</f>
        <v>0</v>
      </c>
      <c r="X81" s="210">
        <f t="shared" ref="X81" si="226">SUM(X68:X80)</f>
        <v>0</v>
      </c>
      <c r="Y81" s="210">
        <f t="shared" ref="Y81" si="227">SUM(Y68:Y80)</f>
        <v>0</v>
      </c>
      <c r="Z81" s="210">
        <f t="shared" ref="Z81" si="228">SUM(Z68:Z80)</f>
        <v>0</v>
      </c>
      <c r="AA81" s="450">
        <f t="shared" ref="AA81" si="229">SUM(AA68:AA80)</f>
        <v>0</v>
      </c>
      <c r="AB81" s="613">
        <f t="shared" ref="AB81" si="230">SUM(AB68:AB80)</f>
        <v>0</v>
      </c>
      <c r="AC81" s="468">
        <f t="shared" ref="AC81" si="231">SUM(AC68:AC80)</f>
        <v>4889.7209642280795</v>
      </c>
      <c r="AD81" s="468">
        <f t="shared" ref="AD81" si="232">SUM(AD68:AD80)</f>
        <v>35333.948194670651</v>
      </c>
      <c r="AE81" s="82">
        <f t="shared" si="206"/>
        <v>92296.669158898731</v>
      </c>
      <c r="AG81" s="83"/>
      <c r="AH81" s="218" t="s">
        <v>43</v>
      </c>
      <c r="AI81" s="210">
        <f>SUM(AI68:AI80)</f>
        <v>0</v>
      </c>
      <c r="AJ81" s="210">
        <f t="shared" ref="AJ81" si="233">SUM(AJ68:AJ80)</f>
        <v>0</v>
      </c>
      <c r="AK81" s="210">
        <f t="shared" ref="AK81" si="234">SUM(AK68:AK80)</f>
        <v>0</v>
      </c>
      <c r="AL81" s="210">
        <f t="shared" ref="AL81" si="235">SUM(AL68:AL80)</f>
        <v>0</v>
      </c>
      <c r="AM81" s="210">
        <f t="shared" ref="AM81" si="236">SUM(AM68:AM80)</f>
        <v>0</v>
      </c>
      <c r="AN81" s="210">
        <f t="shared" ref="AN81" si="237">SUM(AN68:AN80)</f>
        <v>0</v>
      </c>
      <c r="AO81" s="210">
        <f t="shared" ref="AO81" si="238">SUM(AO68:AO80)</f>
        <v>0</v>
      </c>
      <c r="AP81" s="210">
        <f t="shared" ref="AP81" si="239">SUM(AP68:AP80)</f>
        <v>0</v>
      </c>
      <c r="AQ81" s="450">
        <f t="shared" ref="AQ81" si="240">SUM(AQ68:AQ80)</f>
        <v>0</v>
      </c>
      <c r="AR81" s="613">
        <f t="shared" ref="AR81" si="241">SUM(AR68:AR80)</f>
        <v>0</v>
      </c>
      <c r="AS81" s="468">
        <f t="shared" ref="AS81" si="242">SUM(AS68:AS80)</f>
        <v>0</v>
      </c>
      <c r="AT81" s="468">
        <f t="shared" ref="AT81" si="243">SUM(AT68:AT80)</f>
        <v>0</v>
      </c>
      <c r="AU81" s="82">
        <f t="shared" si="208"/>
        <v>0</v>
      </c>
      <c r="AW81" s="83"/>
      <c r="AX81" s="218" t="s">
        <v>43</v>
      </c>
      <c r="AY81" s="210">
        <f>SUM(AY68:AY80)</f>
        <v>0</v>
      </c>
      <c r="AZ81" s="210">
        <f t="shared" ref="AZ81" si="244">SUM(AZ68:AZ80)</f>
        <v>0</v>
      </c>
      <c r="BA81" s="210">
        <f t="shared" ref="BA81" si="245">SUM(BA68:BA80)</f>
        <v>0</v>
      </c>
      <c r="BB81" s="210">
        <f t="shared" ref="BB81" si="246">SUM(BB68:BB80)</f>
        <v>0</v>
      </c>
      <c r="BC81" s="210">
        <f t="shared" ref="BC81" si="247">SUM(BC68:BC80)</f>
        <v>0</v>
      </c>
      <c r="BD81" s="210">
        <f t="shared" ref="BD81" si="248">SUM(BD68:BD80)</f>
        <v>0</v>
      </c>
      <c r="BE81" s="210">
        <f t="shared" ref="BE81" si="249">SUM(BE68:BE80)</f>
        <v>0</v>
      </c>
      <c r="BF81" s="210">
        <f t="shared" ref="BF81" si="250">SUM(BF68:BF80)</f>
        <v>0</v>
      </c>
      <c r="BG81" s="450">
        <f t="shared" ref="BG81" si="251">SUM(BG68:BG80)</f>
        <v>0</v>
      </c>
      <c r="BH81" s="613">
        <f t="shared" ref="BH81" si="252">SUM(BH68:BH80)</f>
        <v>0</v>
      </c>
      <c r="BI81" s="468">
        <f t="shared" ref="BI81" si="253">SUM(BI68:BI80)</f>
        <v>0</v>
      </c>
      <c r="BJ81" s="468">
        <f t="shared" ref="BJ81" si="254">SUM(BJ68:BJ80)</f>
        <v>0</v>
      </c>
      <c r="BK81" s="82">
        <f t="shared" si="210"/>
        <v>0</v>
      </c>
      <c r="BL81" s="2">
        <f>'FORECAST OVERVIEW'!M22</f>
        <v>292503</v>
      </c>
      <c r="BM81" s="2">
        <f>'FORECAST OVERVIEW'!N22</f>
        <v>2113676</v>
      </c>
      <c r="BO81" s="84"/>
      <c r="BP81" s="72" t="s">
        <v>43</v>
      </c>
      <c r="BQ81" s="572">
        <v>0</v>
      </c>
      <c r="BR81" s="550">
        <v>0</v>
      </c>
      <c r="BS81" s="550">
        <v>0</v>
      </c>
      <c r="BT81" s="550">
        <v>0</v>
      </c>
      <c r="BU81" s="550">
        <v>0</v>
      </c>
      <c r="BV81" s="550">
        <v>0</v>
      </c>
      <c r="BW81" s="550">
        <v>0</v>
      </c>
      <c r="BX81" s="550">
        <v>0</v>
      </c>
      <c r="BY81" s="550">
        <v>0</v>
      </c>
      <c r="BZ81" s="550">
        <v>0</v>
      </c>
      <c r="CA81" s="550">
        <v>0.98328317670510013</v>
      </c>
      <c r="CB81" s="550">
        <v>0.98328317670510013</v>
      </c>
      <c r="CC81" s="575"/>
      <c r="CE81" s="83"/>
      <c r="CF81" s="72" t="s">
        <v>43</v>
      </c>
      <c r="CG81" s="572">
        <v>0</v>
      </c>
      <c r="CH81" s="550">
        <v>0</v>
      </c>
      <c r="CI81" s="550">
        <v>0</v>
      </c>
      <c r="CJ81" s="550">
        <v>0</v>
      </c>
      <c r="CK81" s="550">
        <v>0</v>
      </c>
      <c r="CL81" s="550">
        <v>0</v>
      </c>
      <c r="CM81" s="550">
        <v>0</v>
      </c>
      <c r="CN81" s="550">
        <v>0</v>
      </c>
      <c r="CO81" s="550">
        <v>0</v>
      </c>
      <c r="CP81" s="550">
        <v>0</v>
      </c>
      <c r="CQ81" s="550">
        <v>1.6716823294899812E-2</v>
      </c>
      <c r="CR81" s="550">
        <v>1.6716823294899812E-2</v>
      </c>
      <c r="CS81" s="575"/>
      <c r="CU81" s="83"/>
      <c r="CV81" s="72" t="s">
        <v>43</v>
      </c>
      <c r="CW81" s="572">
        <v>0</v>
      </c>
      <c r="CX81" s="550">
        <v>0</v>
      </c>
      <c r="CY81" s="550">
        <v>0</v>
      </c>
      <c r="CZ81" s="550">
        <v>0</v>
      </c>
      <c r="DA81" s="550">
        <v>0</v>
      </c>
      <c r="DB81" s="550">
        <v>0</v>
      </c>
      <c r="DC81" s="550">
        <v>0</v>
      </c>
      <c r="DD81" s="550">
        <v>0</v>
      </c>
      <c r="DE81" s="550">
        <v>0</v>
      </c>
      <c r="DF81" s="550">
        <v>0</v>
      </c>
      <c r="DG81" s="550">
        <v>0</v>
      </c>
      <c r="DH81" s="550">
        <v>0</v>
      </c>
      <c r="DI81" s="575"/>
      <c r="DK81" s="83"/>
      <c r="DL81" s="72" t="s">
        <v>43</v>
      </c>
      <c r="DM81" s="572">
        <v>0</v>
      </c>
      <c r="DN81" s="550">
        <v>0</v>
      </c>
      <c r="DO81" s="550">
        <v>0</v>
      </c>
      <c r="DP81" s="550">
        <v>0</v>
      </c>
      <c r="DQ81" s="550">
        <v>0</v>
      </c>
      <c r="DR81" s="550">
        <v>0</v>
      </c>
      <c r="DS81" s="550">
        <v>0</v>
      </c>
      <c r="DT81" s="550">
        <v>0</v>
      </c>
      <c r="DU81" s="550">
        <v>0</v>
      </c>
      <c r="DV81" s="550">
        <v>0</v>
      </c>
      <c r="DW81" s="550">
        <v>0</v>
      </c>
      <c r="DX81" s="550">
        <v>0</v>
      </c>
      <c r="DY81" s="575"/>
    </row>
    <row r="82" spans="1:129" ht="21.6" thickBot="1" x14ac:dyDescent="0.45">
      <c r="A82" s="85"/>
      <c r="M82" s="469"/>
      <c r="N82" s="469"/>
      <c r="Q82" s="85"/>
      <c r="AC82" s="469"/>
      <c r="AD82" s="469"/>
      <c r="AG82" s="85"/>
      <c r="AS82" s="469"/>
      <c r="AT82" s="469"/>
      <c r="AW82" s="85"/>
      <c r="BI82" s="469"/>
      <c r="BJ82" s="469"/>
      <c r="BO82" s="84"/>
      <c r="CE82" s="85"/>
      <c r="CU82" s="85"/>
      <c r="DK82" s="85"/>
    </row>
    <row r="83" spans="1:129" ht="21.6" thickBot="1" x14ac:dyDescent="0.45">
      <c r="A83" s="85"/>
      <c r="B83" s="205" t="s">
        <v>36</v>
      </c>
      <c r="C83" s="206">
        <f t="shared" ref="C83:N83" si="255">C$3</f>
        <v>44197</v>
      </c>
      <c r="D83" s="206">
        <f t="shared" si="255"/>
        <v>44228</v>
      </c>
      <c r="E83" s="206">
        <f t="shared" si="255"/>
        <v>44256</v>
      </c>
      <c r="F83" s="206">
        <f t="shared" si="255"/>
        <v>44287</v>
      </c>
      <c r="G83" s="206">
        <f t="shared" si="255"/>
        <v>44317</v>
      </c>
      <c r="H83" s="206">
        <f t="shared" si="255"/>
        <v>44348</v>
      </c>
      <c r="I83" s="206">
        <f t="shared" si="255"/>
        <v>44378</v>
      </c>
      <c r="J83" s="206">
        <f t="shared" si="255"/>
        <v>44409</v>
      </c>
      <c r="K83" s="447">
        <f t="shared" si="255"/>
        <v>44440</v>
      </c>
      <c r="L83" s="605">
        <f t="shared" si="255"/>
        <v>44470</v>
      </c>
      <c r="M83" s="464">
        <f t="shared" si="255"/>
        <v>44501</v>
      </c>
      <c r="N83" s="464" t="str">
        <f t="shared" si="255"/>
        <v>Dec-21 +</v>
      </c>
      <c r="O83" s="207" t="s">
        <v>34</v>
      </c>
      <c r="Q83" s="85"/>
      <c r="R83" s="205" t="s">
        <v>36</v>
      </c>
      <c r="S83" s="206">
        <f t="shared" ref="S83:AD83" si="256">S$3</f>
        <v>44197</v>
      </c>
      <c r="T83" s="206">
        <f t="shared" si="256"/>
        <v>44228</v>
      </c>
      <c r="U83" s="206">
        <f t="shared" si="256"/>
        <v>44256</v>
      </c>
      <c r="V83" s="206">
        <f t="shared" si="256"/>
        <v>44287</v>
      </c>
      <c r="W83" s="206">
        <f t="shared" si="256"/>
        <v>44317</v>
      </c>
      <c r="X83" s="206">
        <f t="shared" si="256"/>
        <v>44348</v>
      </c>
      <c r="Y83" s="206">
        <f t="shared" si="256"/>
        <v>44378</v>
      </c>
      <c r="Z83" s="206">
        <f t="shared" si="256"/>
        <v>44409</v>
      </c>
      <c r="AA83" s="447">
        <f t="shared" si="256"/>
        <v>44440</v>
      </c>
      <c r="AB83" s="605">
        <f t="shared" si="256"/>
        <v>44470</v>
      </c>
      <c r="AC83" s="464">
        <f t="shared" si="256"/>
        <v>44501</v>
      </c>
      <c r="AD83" s="464" t="str">
        <f t="shared" si="256"/>
        <v>Dec-21 +</v>
      </c>
      <c r="AE83" s="207" t="s">
        <v>34</v>
      </c>
      <c r="AG83" s="85"/>
      <c r="AH83" s="205" t="s">
        <v>36</v>
      </c>
      <c r="AI83" s="206">
        <f t="shared" ref="AI83:AT83" si="257">AI$3</f>
        <v>44197</v>
      </c>
      <c r="AJ83" s="206">
        <f t="shared" si="257"/>
        <v>44228</v>
      </c>
      <c r="AK83" s="206">
        <f t="shared" si="257"/>
        <v>44256</v>
      </c>
      <c r="AL83" s="206">
        <f t="shared" si="257"/>
        <v>44287</v>
      </c>
      <c r="AM83" s="206">
        <f t="shared" si="257"/>
        <v>44317</v>
      </c>
      <c r="AN83" s="206">
        <f t="shared" si="257"/>
        <v>44348</v>
      </c>
      <c r="AO83" s="206">
        <f t="shared" si="257"/>
        <v>44378</v>
      </c>
      <c r="AP83" s="206">
        <f t="shared" si="257"/>
        <v>44409</v>
      </c>
      <c r="AQ83" s="447">
        <f t="shared" si="257"/>
        <v>44440</v>
      </c>
      <c r="AR83" s="605">
        <f t="shared" si="257"/>
        <v>44470</v>
      </c>
      <c r="AS83" s="464">
        <f t="shared" si="257"/>
        <v>44501</v>
      </c>
      <c r="AT83" s="464" t="str">
        <f t="shared" si="257"/>
        <v>Dec-21 +</v>
      </c>
      <c r="AU83" s="207" t="s">
        <v>34</v>
      </c>
      <c r="AW83" s="85"/>
      <c r="AX83" s="205" t="s">
        <v>36</v>
      </c>
      <c r="AY83" s="206">
        <f t="shared" ref="AY83:BJ83" si="258">AY$3</f>
        <v>44197</v>
      </c>
      <c r="AZ83" s="206">
        <f t="shared" si="258"/>
        <v>44228</v>
      </c>
      <c r="BA83" s="206">
        <f t="shared" si="258"/>
        <v>44256</v>
      </c>
      <c r="BB83" s="206">
        <f t="shared" si="258"/>
        <v>44287</v>
      </c>
      <c r="BC83" s="206">
        <f t="shared" si="258"/>
        <v>44317</v>
      </c>
      <c r="BD83" s="206">
        <f t="shared" si="258"/>
        <v>44348</v>
      </c>
      <c r="BE83" s="206">
        <f t="shared" si="258"/>
        <v>44378</v>
      </c>
      <c r="BF83" s="206">
        <f t="shared" si="258"/>
        <v>44409</v>
      </c>
      <c r="BG83" s="447">
        <f t="shared" si="258"/>
        <v>44440</v>
      </c>
      <c r="BH83" s="605">
        <f t="shared" si="258"/>
        <v>44470</v>
      </c>
      <c r="BI83" s="464">
        <f t="shared" si="258"/>
        <v>44501</v>
      </c>
      <c r="BJ83" s="464" t="str">
        <f t="shared" si="258"/>
        <v>Dec-21 +</v>
      </c>
      <c r="BK83" s="207" t="s">
        <v>34</v>
      </c>
      <c r="BO83" s="84"/>
      <c r="BP83" s="340" t="s">
        <v>36</v>
      </c>
      <c r="BQ83" s="341" t="s">
        <v>210</v>
      </c>
      <c r="BR83" s="341" t="s">
        <v>211</v>
      </c>
      <c r="BS83" s="341" t="s">
        <v>212</v>
      </c>
      <c r="BT83" s="341" t="s">
        <v>213</v>
      </c>
      <c r="BU83" s="341" t="s">
        <v>44</v>
      </c>
      <c r="BV83" s="341" t="s">
        <v>214</v>
      </c>
      <c r="BW83" s="341" t="s">
        <v>215</v>
      </c>
      <c r="BX83" s="341" t="s">
        <v>216</v>
      </c>
      <c r="BY83" s="341" t="s">
        <v>217</v>
      </c>
      <c r="BZ83" s="341" t="s">
        <v>218</v>
      </c>
      <c r="CA83" s="341" t="s">
        <v>34</v>
      </c>
      <c r="CB83" s="341" t="s">
        <v>34</v>
      </c>
      <c r="CC83" s="342" t="s">
        <v>34</v>
      </c>
      <c r="CE83" s="85"/>
      <c r="CF83" s="340" t="s">
        <v>36</v>
      </c>
      <c r="CG83" s="341" t="s">
        <v>210</v>
      </c>
      <c r="CH83" s="341" t="s">
        <v>211</v>
      </c>
      <c r="CI83" s="341" t="s">
        <v>212</v>
      </c>
      <c r="CJ83" s="341" t="s">
        <v>213</v>
      </c>
      <c r="CK83" s="341" t="s">
        <v>44</v>
      </c>
      <c r="CL83" s="341" t="s">
        <v>214</v>
      </c>
      <c r="CM83" s="341" t="s">
        <v>215</v>
      </c>
      <c r="CN83" s="341" t="s">
        <v>216</v>
      </c>
      <c r="CO83" s="341" t="s">
        <v>217</v>
      </c>
      <c r="CP83" s="341" t="s">
        <v>218</v>
      </c>
      <c r="CQ83" s="341" t="s">
        <v>34</v>
      </c>
      <c r="CR83" s="341" t="s">
        <v>34</v>
      </c>
      <c r="CS83" s="342" t="s">
        <v>34</v>
      </c>
      <c r="CU83" s="85"/>
      <c r="CV83" s="340" t="s">
        <v>36</v>
      </c>
      <c r="CW83" s="341" t="s">
        <v>210</v>
      </c>
      <c r="CX83" s="341" t="s">
        <v>211</v>
      </c>
      <c r="CY83" s="341" t="s">
        <v>212</v>
      </c>
      <c r="CZ83" s="341" t="s">
        <v>213</v>
      </c>
      <c r="DA83" s="341" t="s">
        <v>44</v>
      </c>
      <c r="DB83" s="341" t="s">
        <v>214</v>
      </c>
      <c r="DC83" s="341" t="s">
        <v>215</v>
      </c>
      <c r="DD83" s="341" t="s">
        <v>216</v>
      </c>
      <c r="DE83" s="341" t="s">
        <v>217</v>
      </c>
      <c r="DF83" s="341" t="s">
        <v>218</v>
      </c>
      <c r="DG83" s="341" t="s">
        <v>34</v>
      </c>
      <c r="DH83" s="341" t="s">
        <v>34</v>
      </c>
      <c r="DI83" s="342" t="s">
        <v>34</v>
      </c>
      <c r="DK83" s="85"/>
      <c r="DL83" s="340" t="s">
        <v>36</v>
      </c>
      <c r="DM83" s="341" t="s">
        <v>210</v>
      </c>
      <c r="DN83" s="341" t="s">
        <v>211</v>
      </c>
      <c r="DO83" s="341" t="s">
        <v>212</v>
      </c>
      <c r="DP83" s="341" t="s">
        <v>213</v>
      </c>
      <c r="DQ83" s="341" t="s">
        <v>44</v>
      </c>
      <c r="DR83" s="341" t="s">
        <v>214</v>
      </c>
      <c r="DS83" s="341" t="s">
        <v>215</v>
      </c>
      <c r="DT83" s="341" t="s">
        <v>216</v>
      </c>
      <c r="DU83" s="341" t="s">
        <v>217</v>
      </c>
      <c r="DV83" s="341" t="s">
        <v>218</v>
      </c>
      <c r="DW83" s="341" t="s">
        <v>34</v>
      </c>
      <c r="DX83" s="341" t="s">
        <v>34</v>
      </c>
      <c r="DY83" s="342" t="s">
        <v>34</v>
      </c>
    </row>
    <row r="84" spans="1:129" ht="15" customHeight="1" x14ac:dyDescent="0.3">
      <c r="A84" s="720" t="s">
        <v>69</v>
      </c>
      <c r="B84" s="217" t="s">
        <v>66</v>
      </c>
      <c r="C84" s="3">
        <v>0</v>
      </c>
      <c r="D84" s="3">
        <v>0</v>
      </c>
      <c r="E84" s="3">
        <v>0</v>
      </c>
      <c r="F84" s="3">
        <v>0</v>
      </c>
      <c r="G84" s="3">
        <v>0</v>
      </c>
      <c r="H84" s="3">
        <v>0</v>
      </c>
      <c r="I84" s="3">
        <v>0</v>
      </c>
      <c r="J84" s="3">
        <v>0</v>
      </c>
      <c r="K84" s="449">
        <v>0</v>
      </c>
      <c r="L84" s="101">
        <v>0</v>
      </c>
      <c r="M84" s="343">
        <f>CA84*$BL97</f>
        <v>28152.606943627787</v>
      </c>
      <c r="N84" s="343">
        <f>CB84*$BM97</f>
        <v>130828.13533980194</v>
      </c>
      <c r="O84" s="79">
        <f t="shared" ref="O84:O97" si="259">SUM(C84:N84)</f>
        <v>158980.74228342972</v>
      </c>
      <c r="Q84" s="720" t="s">
        <v>69</v>
      </c>
      <c r="R84" s="217" t="s">
        <v>66</v>
      </c>
      <c r="S84" s="3">
        <v>0</v>
      </c>
      <c r="T84" s="3">
        <v>4639</v>
      </c>
      <c r="U84" s="3">
        <v>0</v>
      </c>
      <c r="V84" s="3">
        <v>0</v>
      </c>
      <c r="W84" s="3">
        <v>0</v>
      </c>
      <c r="X84" s="3">
        <v>0</v>
      </c>
      <c r="Y84" s="3">
        <v>0</v>
      </c>
      <c r="Z84" s="3">
        <v>0</v>
      </c>
      <c r="AA84" s="449">
        <v>0</v>
      </c>
      <c r="AB84" s="101">
        <v>2320</v>
      </c>
      <c r="AC84" s="343">
        <f>CQ84*$BL97</f>
        <v>80857.707796439601</v>
      </c>
      <c r="AD84" s="343">
        <f>CR84*$BM97</f>
        <v>375754.30083760485</v>
      </c>
      <c r="AE84" s="79">
        <f t="shared" ref="AE84:AE97" si="260">SUM(S84:AD84)</f>
        <v>463571.00863404444</v>
      </c>
      <c r="AG84" s="720" t="s">
        <v>69</v>
      </c>
      <c r="AH84" s="217" t="s">
        <v>66</v>
      </c>
      <c r="AI84" s="3">
        <v>0</v>
      </c>
      <c r="AJ84" s="3">
        <v>0</v>
      </c>
      <c r="AK84" s="3">
        <v>0</v>
      </c>
      <c r="AL84" s="3">
        <v>0</v>
      </c>
      <c r="AM84" s="3">
        <v>0</v>
      </c>
      <c r="AN84" s="3">
        <v>0</v>
      </c>
      <c r="AO84" s="3">
        <v>0</v>
      </c>
      <c r="AP84" s="3">
        <v>0</v>
      </c>
      <c r="AQ84" s="449">
        <v>0</v>
      </c>
      <c r="AR84" s="101">
        <v>0</v>
      </c>
      <c r="AS84" s="343">
        <f>DG84*$BL97</f>
        <v>17541.540134123861</v>
      </c>
      <c r="AT84" s="343">
        <f>DH84*$BM97</f>
        <v>81517.388117236871</v>
      </c>
      <c r="AU84" s="79">
        <f t="shared" ref="AU84:AU97" si="261">SUM(AI84:AT84)</f>
        <v>99058.928251360732</v>
      </c>
      <c r="AW84" s="720" t="s">
        <v>69</v>
      </c>
      <c r="AX84" s="217" t="s">
        <v>66</v>
      </c>
      <c r="AY84" s="3">
        <v>0</v>
      </c>
      <c r="AZ84" s="3">
        <v>0</v>
      </c>
      <c r="BA84" s="3">
        <v>0</v>
      </c>
      <c r="BB84" s="3">
        <v>0</v>
      </c>
      <c r="BC84" s="3">
        <v>0</v>
      </c>
      <c r="BD84" s="3">
        <v>0</v>
      </c>
      <c r="BE84" s="3">
        <v>0</v>
      </c>
      <c r="BF84" s="3">
        <v>0</v>
      </c>
      <c r="BG84" s="449">
        <v>0</v>
      </c>
      <c r="BH84" s="101">
        <v>0</v>
      </c>
      <c r="BI84" s="343">
        <f>DW84*$BL97</f>
        <v>2624.9251258087579</v>
      </c>
      <c r="BJ84" s="343">
        <f>DX84*$BM97</f>
        <v>12198.304061282859</v>
      </c>
      <c r="BK84" s="79">
        <f t="shared" ref="BK84:BK97" si="262">SUM(AY84:BJ84)</f>
        <v>14823.229187091616</v>
      </c>
      <c r="BL84" s="581"/>
      <c r="BO84" s="747" t="s">
        <v>69</v>
      </c>
      <c r="BP84" s="80" t="s">
        <v>66</v>
      </c>
      <c r="BQ84" s="562"/>
      <c r="BR84" s="540"/>
      <c r="BS84" s="540"/>
      <c r="BT84" s="540"/>
      <c r="BU84" s="540"/>
      <c r="BV84" s="540"/>
      <c r="BW84" s="540"/>
      <c r="BX84" s="540"/>
      <c r="BY84" s="540"/>
      <c r="BZ84" s="540"/>
      <c r="CA84" s="540">
        <v>4.3587720554154989E-3</v>
      </c>
      <c r="CB84" s="563">
        <v>4.3587720554154989E-3</v>
      </c>
      <c r="CC84" s="564"/>
      <c r="CE84" s="747" t="s">
        <v>69</v>
      </c>
      <c r="CF84" s="80" t="s">
        <v>66</v>
      </c>
      <c r="CG84" s="562"/>
      <c r="CH84" s="540"/>
      <c r="CI84" s="540"/>
      <c r="CJ84" s="540"/>
      <c r="CK84" s="540"/>
      <c r="CL84" s="540"/>
      <c r="CM84" s="540"/>
      <c r="CN84" s="540"/>
      <c r="CO84" s="540"/>
      <c r="CP84" s="540"/>
      <c r="CQ84" s="540">
        <v>1.2518922951391048E-2</v>
      </c>
      <c r="CR84" s="563">
        <v>1.2518922951391048E-2</v>
      </c>
      <c r="CS84" s="564"/>
      <c r="CU84" s="747" t="s">
        <v>69</v>
      </c>
      <c r="CV84" s="80" t="s">
        <v>66</v>
      </c>
      <c r="CW84" s="562"/>
      <c r="CX84" s="540"/>
      <c r="CY84" s="540"/>
      <c r="CZ84" s="540"/>
      <c r="DA84" s="540"/>
      <c r="DB84" s="540"/>
      <c r="DC84" s="540"/>
      <c r="DD84" s="540"/>
      <c r="DE84" s="540"/>
      <c r="DF84" s="540"/>
      <c r="DG84" s="540">
        <v>2.7158967941643786E-3</v>
      </c>
      <c r="DH84" s="563">
        <v>2.7158967941643786E-3</v>
      </c>
      <c r="DI84" s="564"/>
      <c r="DK84" s="747" t="s">
        <v>69</v>
      </c>
      <c r="DL84" s="80" t="s">
        <v>66</v>
      </c>
      <c r="DM84" s="562"/>
      <c r="DN84" s="540"/>
      <c r="DO84" s="540"/>
      <c r="DP84" s="540"/>
      <c r="DQ84" s="540"/>
      <c r="DR84" s="540"/>
      <c r="DS84" s="540"/>
      <c r="DT84" s="540"/>
      <c r="DU84" s="540"/>
      <c r="DV84" s="540"/>
      <c r="DW84" s="540">
        <v>4.0640819902907596E-4</v>
      </c>
      <c r="DX84" s="563">
        <v>4.0640819902907596E-4</v>
      </c>
      <c r="DY84" s="564"/>
    </row>
    <row r="85" spans="1:129" x14ac:dyDescent="0.3">
      <c r="A85" s="721"/>
      <c r="B85" s="217" t="s">
        <v>65</v>
      </c>
      <c r="C85" s="3">
        <v>0</v>
      </c>
      <c r="D85" s="3">
        <v>0</v>
      </c>
      <c r="E85" s="3">
        <v>0</v>
      </c>
      <c r="F85" s="3">
        <v>0</v>
      </c>
      <c r="G85" s="3">
        <v>0</v>
      </c>
      <c r="H85" s="3">
        <v>0</v>
      </c>
      <c r="I85" s="3">
        <v>0</v>
      </c>
      <c r="J85" s="3">
        <v>0</v>
      </c>
      <c r="K85" s="449">
        <v>0</v>
      </c>
      <c r="L85" s="101">
        <v>0</v>
      </c>
      <c r="M85" s="343">
        <f>CA85*$BL97</f>
        <v>0</v>
      </c>
      <c r="N85" s="343">
        <f>CB85*$BM97</f>
        <v>0</v>
      </c>
      <c r="O85" s="79">
        <f t="shared" si="259"/>
        <v>0</v>
      </c>
      <c r="Q85" s="721"/>
      <c r="R85" s="217" t="s">
        <v>65</v>
      </c>
      <c r="S85" s="3">
        <v>0</v>
      </c>
      <c r="T85" s="3">
        <v>0</v>
      </c>
      <c r="U85" s="3">
        <v>0</v>
      </c>
      <c r="V85" s="3">
        <v>0</v>
      </c>
      <c r="W85" s="3">
        <v>0</v>
      </c>
      <c r="X85" s="3">
        <v>0</v>
      </c>
      <c r="Y85" s="3">
        <v>0</v>
      </c>
      <c r="Z85" s="3">
        <v>0</v>
      </c>
      <c r="AA85" s="449">
        <v>0</v>
      </c>
      <c r="AB85" s="101">
        <v>0</v>
      </c>
      <c r="AC85" s="343">
        <f>CQ85*$BL97</f>
        <v>0</v>
      </c>
      <c r="AD85" s="343">
        <f>CR85*$BM97</f>
        <v>0</v>
      </c>
      <c r="AE85" s="79">
        <f t="shared" si="260"/>
        <v>0</v>
      </c>
      <c r="AG85" s="721"/>
      <c r="AH85" s="217" t="s">
        <v>65</v>
      </c>
      <c r="AI85" s="3">
        <v>0</v>
      </c>
      <c r="AJ85" s="3">
        <v>0</v>
      </c>
      <c r="AK85" s="3">
        <v>0</v>
      </c>
      <c r="AL85" s="3">
        <v>0</v>
      </c>
      <c r="AM85" s="3">
        <v>0</v>
      </c>
      <c r="AN85" s="3">
        <v>0</v>
      </c>
      <c r="AO85" s="3">
        <v>0</v>
      </c>
      <c r="AP85" s="3">
        <v>0</v>
      </c>
      <c r="AQ85" s="449">
        <v>0</v>
      </c>
      <c r="AR85" s="101">
        <v>0</v>
      </c>
      <c r="AS85" s="343">
        <f>DG85*$BL97</f>
        <v>0</v>
      </c>
      <c r="AT85" s="343">
        <f>DH85*$BM97</f>
        <v>0</v>
      </c>
      <c r="AU85" s="79">
        <f t="shared" si="261"/>
        <v>0</v>
      </c>
      <c r="AW85" s="721"/>
      <c r="AX85" s="217" t="s">
        <v>65</v>
      </c>
      <c r="AY85" s="3">
        <v>0</v>
      </c>
      <c r="AZ85" s="3">
        <v>0</v>
      </c>
      <c r="BA85" s="3">
        <v>0</v>
      </c>
      <c r="BB85" s="3">
        <v>0</v>
      </c>
      <c r="BC85" s="3">
        <v>0</v>
      </c>
      <c r="BD85" s="3">
        <v>0</v>
      </c>
      <c r="BE85" s="3">
        <v>0</v>
      </c>
      <c r="BF85" s="3">
        <v>0</v>
      </c>
      <c r="BG85" s="449">
        <v>0</v>
      </c>
      <c r="BH85" s="101">
        <v>0</v>
      </c>
      <c r="BI85" s="343">
        <f>DW85*$BL97</f>
        <v>0</v>
      </c>
      <c r="BJ85" s="343">
        <f>DX85*$BM97</f>
        <v>0</v>
      </c>
      <c r="BK85" s="79">
        <f t="shared" si="262"/>
        <v>0</v>
      </c>
      <c r="BO85" s="748"/>
      <c r="BP85" s="3" t="s">
        <v>65</v>
      </c>
      <c r="BQ85" s="566"/>
      <c r="BR85" s="542"/>
      <c r="BS85" s="542"/>
      <c r="BT85" s="542"/>
      <c r="BU85" s="542"/>
      <c r="BV85" s="542"/>
      <c r="BW85" s="542"/>
      <c r="BX85" s="542"/>
      <c r="BY85" s="542"/>
      <c r="BZ85" s="542"/>
      <c r="CA85" s="542">
        <v>0</v>
      </c>
      <c r="CB85" s="567">
        <v>0</v>
      </c>
      <c r="CC85" s="568"/>
      <c r="CE85" s="748"/>
      <c r="CF85" s="3" t="s">
        <v>65</v>
      </c>
      <c r="CG85" s="566"/>
      <c r="CH85" s="542"/>
      <c r="CI85" s="542"/>
      <c r="CJ85" s="542"/>
      <c r="CK85" s="542"/>
      <c r="CL85" s="542"/>
      <c r="CM85" s="542"/>
      <c r="CN85" s="542"/>
      <c r="CO85" s="542"/>
      <c r="CP85" s="542"/>
      <c r="CQ85" s="542">
        <v>0</v>
      </c>
      <c r="CR85" s="567">
        <v>0</v>
      </c>
      <c r="CS85" s="568"/>
      <c r="CU85" s="748"/>
      <c r="CV85" s="3" t="s">
        <v>65</v>
      </c>
      <c r="CW85" s="566"/>
      <c r="CX85" s="542"/>
      <c r="CY85" s="542"/>
      <c r="CZ85" s="542"/>
      <c r="DA85" s="542"/>
      <c r="DB85" s="542"/>
      <c r="DC85" s="542"/>
      <c r="DD85" s="542"/>
      <c r="DE85" s="542"/>
      <c r="DF85" s="542"/>
      <c r="DG85" s="542">
        <v>0</v>
      </c>
      <c r="DH85" s="567">
        <v>0</v>
      </c>
      <c r="DI85" s="568"/>
      <c r="DK85" s="748"/>
      <c r="DL85" s="3" t="s">
        <v>65</v>
      </c>
      <c r="DM85" s="566"/>
      <c r="DN85" s="542"/>
      <c r="DO85" s="542"/>
      <c r="DP85" s="542"/>
      <c r="DQ85" s="542"/>
      <c r="DR85" s="542"/>
      <c r="DS85" s="542"/>
      <c r="DT85" s="542"/>
      <c r="DU85" s="542"/>
      <c r="DV85" s="542"/>
      <c r="DW85" s="542">
        <v>0</v>
      </c>
      <c r="DX85" s="567">
        <v>0</v>
      </c>
      <c r="DY85" s="568"/>
    </row>
    <row r="86" spans="1:129" x14ac:dyDescent="0.3">
      <c r="A86" s="721"/>
      <c r="B86" s="217" t="s">
        <v>64</v>
      </c>
      <c r="C86" s="3">
        <v>0</v>
      </c>
      <c r="D86" s="3">
        <v>0</v>
      </c>
      <c r="E86" s="3">
        <v>0</v>
      </c>
      <c r="F86" s="3">
        <v>0</v>
      </c>
      <c r="G86" s="3">
        <v>0</v>
      </c>
      <c r="H86" s="3">
        <v>0</v>
      </c>
      <c r="I86" s="3">
        <v>0</v>
      </c>
      <c r="J86" s="3">
        <v>0</v>
      </c>
      <c r="K86" s="449">
        <v>0</v>
      </c>
      <c r="L86" s="101">
        <v>0</v>
      </c>
      <c r="M86" s="343">
        <f>CA86*$BL97</f>
        <v>1407.6303471813894</v>
      </c>
      <c r="N86" s="343">
        <f>CB86*$BM97</f>
        <v>6541.4067669900969</v>
      </c>
      <c r="O86" s="79">
        <f t="shared" si="259"/>
        <v>7949.0371141714859</v>
      </c>
      <c r="Q86" s="721"/>
      <c r="R86" s="217" t="s">
        <v>64</v>
      </c>
      <c r="S86" s="3">
        <v>0</v>
      </c>
      <c r="T86" s="3">
        <v>0</v>
      </c>
      <c r="U86" s="3">
        <v>0</v>
      </c>
      <c r="V86" s="3">
        <v>0</v>
      </c>
      <c r="W86" s="3">
        <v>0</v>
      </c>
      <c r="X86" s="3">
        <v>8394</v>
      </c>
      <c r="Y86" s="3">
        <v>0</v>
      </c>
      <c r="Z86" s="3">
        <v>0</v>
      </c>
      <c r="AA86" s="449">
        <v>0</v>
      </c>
      <c r="AB86" s="101">
        <v>0</v>
      </c>
      <c r="AC86" s="343">
        <f>CQ86*$BL97</f>
        <v>4042.88538982198</v>
      </c>
      <c r="AD86" s="343">
        <f>CR86*$BM97</f>
        <v>18787.715041880241</v>
      </c>
      <c r="AE86" s="79">
        <f t="shared" si="260"/>
        <v>31224.600431702223</v>
      </c>
      <c r="AG86" s="721"/>
      <c r="AH86" s="217" t="s">
        <v>64</v>
      </c>
      <c r="AI86" s="3">
        <v>0</v>
      </c>
      <c r="AJ86" s="3">
        <v>0</v>
      </c>
      <c r="AK86" s="3">
        <v>0</v>
      </c>
      <c r="AL86" s="3">
        <v>0</v>
      </c>
      <c r="AM86" s="3">
        <v>0</v>
      </c>
      <c r="AN86" s="3">
        <v>0</v>
      </c>
      <c r="AO86" s="3">
        <v>0</v>
      </c>
      <c r="AP86" s="3">
        <v>0</v>
      </c>
      <c r="AQ86" s="449">
        <v>0</v>
      </c>
      <c r="AR86" s="101">
        <v>0</v>
      </c>
      <c r="AS86" s="343">
        <f>DG86*$BL97</f>
        <v>877.07700670619317</v>
      </c>
      <c r="AT86" s="343">
        <f>DH86*$BM97</f>
        <v>4075.8694058618444</v>
      </c>
      <c r="AU86" s="79">
        <f t="shared" si="261"/>
        <v>4952.9464125680379</v>
      </c>
      <c r="AW86" s="721"/>
      <c r="AX86" s="217" t="s">
        <v>64</v>
      </c>
      <c r="AY86" s="3">
        <v>0</v>
      </c>
      <c r="AZ86" s="3">
        <v>0</v>
      </c>
      <c r="BA86" s="3">
        <v>0</v>
      </c>
      <c r="BB86" s="3">
        <v>0</v>
      </c>
      <c r="BC86" s="3">
        <v>0</v>
      </c>
      <c r="BD86" s="3">
        <v>0</v>
      </c>
      <c r="BE86" s="3">
        <v>0</v>
      </c>
      <c r="BF86" s="3">
        <v>0</v>
      </c>
      <c r="BG86" s="449">
        <v>0</v>
      </c>
      <c r="BH86" s="101">
        <v>0</v>
      </c>
      <c r="BI86" s="343">
        <f>DW86*$BL97</f>
        <v>131.24625629043791</v>
      </c>
      <c r="BJ86" s="343">
        <f>DX86*$BM97</f>
        <v>609.91520306414304</v>
      </c>
      <c r="BK86" s="79">
        <f t="shared" si="262"/>
        <v>741.16145935458098</v>
      </c>
      <c r="BO86" s="748"/>
      <c r="BP86" s="3" t="s">
        <v>64</v>
      </c>
      <c r="BQ86" s="566"/>
      <c r="BR86" s="542"/>
      <c r="BS86" s="542"/>
      <c r="BT86" s="542"/>
      <c r="BU86" s="542"/>
      <c r="BV86" s="542"/>
      <c r="BW86" s="542"/>
      <c r="BX86" s="542"/>
      <c r="BY86" s="542"/>
      <c r="BZ86" s="542"/>
      <c r="CA86" s="542">
        <v>2.1793860277077496E-4</v>
      </c>
      <c r="CB86" s="567">
        <v>2.1793860277077496E-4</v>
      </c>
      <c r="CC86" s="568"/>
      <c r="CE86" s="748"/>
      <c r="CF86" s="3" t="s">
        <v>64</v>
      </c>
      <c r="CG86" s="566"/>
      <c r="CH86" s="542"/>
      <c r="CI86" s="542"/>
      <c r="CJ86" s="542"/>
      <c r="CK86" s="542"/>
      <c r="CL86" s="542"/>
      <c r="CM86" s="542"/>
      <c r="CN86" s="542"/>
      <c r="CO86" s="542"/>
      <c r="CP86" s="542"/>
      <c r="CQ86" s="542">
        <v>6.2594614756955234E-4</v>
      </c>
      <c r="CR86" s="567">
        <v>6.2594614756955234E-4</v>
      </c>
      <c r="CS86" s="568"/>
      <c r="CU86" s="748"/>
      <c r="CV86" s="3" t="s">
        <v>64</v>
      </c>
      <c r="CW86" s="566"/>
      <c r="CX86" s="542"/>
      <c r="CY86" s="542"/>
      <c r="CZ86" s="542"/>
      <c r="DA86" s="542"/>
      <c r="DB86" s="542"/>
      <c r="DC86" s="542"/>
      <c r="DD86" s="542"/>
      <c r="DE86" s="542"/>
      <c r="DF86" s="542"/>
      <c r="DG86" s="542">
        <v>1.3579483970821895E-4</v>
      </c>
      <c r="DH86" s="567">
        <v>1.3579483970821895E-4</v>
      </c>
      <c r="DI86" s="568"/>
      <c r="DK86" s="748"/>
      <c r="DL86" s="3" t="s">
        <v>64</v>
      </c>
      <c r="DM86" s="566"/>
      <c r="DN86" s="542"/>
      <c r="DO86" s="542"/>
      <c r="DP86" s="542"/>
      <c r="DQ86" s="542"/>
      <c r="DR86" s="542"/>
      <c r="DS86" s="542"/>
      <c r="DT86" s="542"/>
      <c r="DU86" s="542"/>
      <c r="DV86" s="542"/>
      <c r="DW86" s="542">
        <v>2.0320409951453801E-5</v>
      </c>
      <c r="DX86" s="567">
        <v>2.0320409951453801E-5</v>
      </c>
      <c r="DY86" s="568"/>
    </row>
    <row r="87" spans="1:129" x14ac:dyDescent="0.3">
      <c r="A87" s="721"/>
      <c r="B87" s="217" t="s">
        <v>63</v>
      </c>
      <c r="C87" s="3">
        <v>0</v>
      </c>
      <c r="D87" s="3">
        <v>1508</v>
      </c>
      <c r="E87" s="3">
        <v>29996</v>
      </c>
      <c r="F87" s="3">
        <v>62633</v>
      </c>
      <c r="G87" s="3">
        <v>37665</v>
      </c>
      <c r="H87" s="3">
        <v>19804</v>
      </c>
      <c r="I87" s="3">
        <v>22050</v>
      </c>
      <c r="J87" s="3">
        <v>22133</v>
      </c>
      <c r="K87" s="449">
        <v>17438</v>
      </c>
      <c r="L87" s="101">
        <v>20206</v>
      </c>
      <c r="M87" s="343">
        <f>CA87*$BL97</f>
        <v>112610.42777451115</v>
      </c>
      <c r="N87" s="343">
        <f>CB87*$BM97</f>
        <v>523312.54135920777</v>
      </c>
      <c r="O87" s="79">
        <f t="shared" si="259"/>
        <v>869355.96913371887</v>
      </c>
      <c r="Q87" s="721"/>
      <c r="R87" s="217" t="s">
        <v>63</v>
      </c>
      <c r="S87" s="3">
        <v>0</v>
      </c>
      <c r="T87" s="3">
        <v>72817</v>
      </c>
      <c r="U87" s="3">
        <v>93585</v>
      </c>
      <c r="V87" s="3">
        <v>471328</v>
      </c>
      <c r="W87" s="3">
        <v>280043</v>
      </c>
      <c r="X87" s="3">
        <v>240818</v>
      </c>
      <c r="Y87" s="3">
        <v>535464</v>
      </c>
      <c r="Z87" s="3">
        <v>149983</v>
      </c>
      <c r="AA87" s="449">
        <v>142562</v>
      </c>
      <c r="AB87" s="101">
        <v>241836</v>
      </c>
      <c r="AC87" s="343">
        <f>CQ87*$BL97</f>
        <v>323430.8311857584</v>
      </c>
      <c r="AD87" s="343">
        <f>CR87*$BM97</f>
        <v>1503017.2033504194</v>
      </c>
      <c r="AE87" s="79">
        <f t="shared" si="260"/>
        <v>4054884.0345361782</v>
      </c>
      <c r="AG87" s="721"/>
      <c r="AH87" s="217" t="s">
        <v>63</v>
      </c>
      <c r="AI87" s="3">
        <v>0</v>
      </c>
      <c r="AJ87" s="3">
        <v>4761</v>
      </c>
      <c r="AK87" s="3">
        <v>999</v>
      </c>
      <c r="AL87" s="3">
        <v>79481</v>
      </c>
      <c r="AM87" s="3">
        <v>45216</v>
      </c>
      <c r="AN87" s="3">
        <v>5371</v>
      </c>
      <c r="AO87" s="3">
        <v>242554</v>
      </c>
      <c r="AP87" s="3">
        <v>109630</v>
      </c>
      <c r="AQ87" s="449">
        <v>49258</v>
      </c>
      <c r="AR87" s="101">
        <v>39209</v>
      </c>
      <c r="AS87" s="343">
        <f>DG87*$BL97</f>
        <v>70166.160536495445</v>
      </c>
      <c r="AT87" s="343">
        <f>DH87*$BM97</f>
        <v>326069.55246894748</v>
      </c>
      <c r="AU87" s="79">
        <f t="shared" si="261"/>
        <v>972714.71300544299</v>
      </c>
      <c r="AW87" s="721"/>
      <c r="AX87" s="217" t="s">
        <v>63</v>
      </c>
      <c r="AY87" s="3">
        <v>0</v>
      </c>
      <c r="AZ87" s="3">
        <v>0</v>
      </c>
      <c r="BA87" s="3">
        <v>0</v>
      </c>
      <c r="BB87" s="3">
        <v>0</v>
      </c>
      <c r="BC87" s="3">
        <v>0</v>
      </c>
      <c r="BD87" s="3">
        <v>0</v>
      </c>
      <c r="BE87" s="3">
        <v>0</v>
      </c>
      <c r="BF87" s="3">
        <v>0</v>
      </c>
      <c r="BG87" s="449">
        <v>0</v>
      </c>
      <c r="BH87" s="101">
        <v>0</v>
      </c>
      <c r="BI87" s="343">
        <f>DW87*$BL97</f>
        <v>10499.700503235032</v>
      </c>
      <c r="BJ87" s="343">
        <f>DX87*$BM97</f>
        <v>48793.216245131436</v>
      </c>
      <c r="BK87" s="79">
        <f t="shared" si="262"/>
        <v>59292.916748366464</v>
      </c>
      <c r="BO87" s="748"/>
      <c r="BP87" s="3" t="s">
        <v>63</v>
      </c>
      <c r="BQ87" s="566"/>
      <c r="BR87" s="542"/>
      <c r="BS87" s="542"/>
      <c r="BT87" s="542"/>
      <c r="BU87" s="542"/>
      <c r="BV87" s="542"/>
      <c r="BW87" s="542"/>
      <c r="BX87" s="542"/>
      <c r="BY87" s="542"/>
      <c r="BZ87" s="542"/>
      <c r="CA87" s="542">
        <v>1.7435088221661996E-2</v>
      </c>
      <c r="CB87" s="567">
        <v>1.7435088221661996E-2</v>
      </c>
      <c r="CC87" s="568"/>
      <c r="CE87" s="748"/>
      <c r="CF87" s="3" t="s">
        <v>63</v>
      </c>
      <c r="CG87" s="566"/>
      <c r="CH87" s="542"/>
      <c r="CI87" s="542"/>
      <c r="CJ87" s="542"/>
      <c r="CK87" s="542"/>
      <c r="CL87" s="542"/>
      <c r="CM87" s="542"/>
      <c r="CN87" s="542"/>
      <c r="CO87" s="542"/>
      <c r="CP87" s="542"/>
      <c r="CQ87" s="542">
        <v>5.007569180556419E-2</v>
      </c>
      <c r="CR87" s="567">
        <v>5.007569180556419E-2</v>
      </c>
      <c r="CS87" s="568"/>
      <c r="CU87" s="748"/>
      <c r="CV87" s="3" t="s">
        <v>63</v>
      </c>
      <c r="CW87" s="566"/>
      <c r="CX87" s="542"/>
      <c r="CY87" s="542"/>
      <c r="CZ87" s="542"/>
      <c r="DA87" s="542"/>
      <c r="DB87" s="542"/>
      <c r="DC87" s="542"/>
      <c r="DD87" s="542"/>
      <c r="DE87" s="542"/>
      <c r="DF87" s="542"/>
      <c r="DG87" s="542">
        <v>1.0863587176657514E-2</v>
      </c>
      <c r="DH87" s="567">
        <v>1.0863587176657514E-2</v>
      </c>
      <c r="DI87" s="568"/>
      <c r="DK87" s="748"/>
      <c r="DL87" s="3" t="s">
        <v>63</v>
      </c>
      <c r="DM87" s="566"/>
      <c r="DN87" s="542"/>
      <c r="DO87" s="542"/>
      <c r="DP87" s="542"/>
      <c r="DQ87" s="542"/>
      <c r="DR87" s="542"/>
      <c r="DS87" s="542"/>
      <c r="DT87" s="542"/>
      <c r="DU87" s="542"/>
      <c r="DV87" s="542"/>
      <c r="DW87" s="542">
        <v>1.6256327961163039E-3</v>
      </c>
      <c r="DX87" s="567">
        <v>1.6256327961163039E-3</v>
      </c>
      <c r="DY87" s="568"/>
    </row>
    <row r="88" spans="1:129" x14ac:dyDescent="0.3">
      <c r="A88" s="721"/>
      <c r="B88" s="217" t="s">
        <v>62</v>
      </c>
      <c r="C88" s="3">
        <v>0</v>
      </c>
      <c r="D88" s="3">
        <v>0</v>
      </c>
      <c r="E88" s="3">
        <v>0</v>
      </c>
      <c r="F88" s="3">
        <v>0</v>
      </c>
      <c r="G88" s="3">
        <v>0</v>
      </c>
      <c r="H88" s="3">
        <v>0</v>
      </c>
      <c r="I88" s="3">
        <v>0</v>
      </c>
      <c r="J88" s="3">
        <v>0</v>
      </c>
      <c r="K88" s="449">
        <v>0</v>
      </c>
      <c r="L88" s="101">
        <v>0</v>
      </c>
      <c r="M88" s="343">
        <f>CA88*$BL97</f>
        <v>0</v>
      </c>
      <c r="N88" s="343">
        <f>CB88*$BM97</f>
        <v>0</v>
      </c>
      <c r="O88" s="79">
        <f t="shared" si="259"/>
        <v>0</v>
      </c>
      <c r="Q88" s="721"/>
      <c r="R88" s="217" t="s">
        <v>62</v>
      </c>
      <c r="S88" s="3">
        <v>0</v>
      </c>
      <c r="T88" s="3">
        <v>0</v>
      </c>
      <c r="U88" s="3">
        <v>0</v>
      </c>
      <c r="V88" s="3">
        <v>0</v>
      </c>
      <c r="W88" s="3">
        <v>0</v>
      </c>
      <c r="X88" s="3">
        <v>0</v>
      </c>
      <c r="Y88" s="3">
        <v>0</v>
      </c>
      <c r="Z88" s="3">
        <v>0</v>
      </c>
      <c r="AA88" s="449">
        <v>0</v>
      </c>
      <c r="AB88" s="101">
        <v>0</v>
      </c>
      <c r="AC88" s="343">
        <f>CQ88*$BL97</f>
        <v>0</v>
      </c>
      <c r="AD88" s="343">
        <f>CR88*$BM97</f>
        <v>0</v>
      </c>
      <c r="AE88" s="79">
        <f t="shared" si="260"/>
        <v>0</v>
      </c>
      <c r="AG88" s="721"/>
      <c r="AH88" s="217" t="s">
        <v>62</v>
      </c>
      <c r="AI88" s="3">
        <v>0</v>
      </c>
      <c r="AJ88" s="3">
        <v>0</v>
      </c>
      <c r="AK88" s="3">
        <v>0</v>
      </c>
      <c r="AL88" s="3">
        <v>0</v>
      </c>
      <c r="AM88" s="3">
        <v>0</v>
      </c>
      <c r="AN88" s="3">
        <v>0</v>
      </c>
      <c r="AO88" s="3">
        <v>0</v>
      </c>
      <c r="AP88" s="3">
        <v>0</v>
      </c>
      <c r="AQ88" s="449">
        <v>0</v>
      </c>
      <c r="AR88" s="101">
        <v>0</v>
      </c>
      <c r="AS88" s="343">
        <f>DG88*$BL97</f>
        <v>0</v>
      </c>
      <c r="AT88" s="343">
        <f>DH88*$BM97</f>
        <v>0</v>
      </c>
      <c r="AU88" s="79">
        <f t="shared" si="261"/>
        <v>0</v>
      </c>
      <c r="AW88" s="721"/>
      <c r="AX88" s="217" t="s">
        <v>62</v>
      </c>
      <c r="AY88" s="3">
        <v>0</v>
      </c>
      <c r="AZ88" s="3">
        <v>0</v>
      </c>
      <c r="BA88" s="3">
        <v>0</v>
      </c>
      <c r="BB88" s="3">
        <v>0</v>
      </c>
      <c r="BC88" s="3">
        <v>0</v>
      </c>
      <c r="BD88" s="3">
        <v>0</v>
      </c>
      <c r="BE88" s="3">
        <v>0</v>
      </c>
      <c r="BF88" s="3">
        <v>0</v>
      </c>
      <c r="BG88" s="449">
        <v>0</v>
      </c>
      <c r="BH88" s="101">
        <v>0</v>
      </c>
      <c r="BI88" s="343">
        <f>DW88*$BL97</f>
        <v>0</v>
      </c>
      <c r="BJ88" s="343">
        <f>DX88*$BM97</f>
        <v>0</v>
      </c>
      <c r="BK88" s="79">
        <f t="shared" si="262"/>
        <v>0</v>
      </c>
      <c r="BO88" s="748"/>
      <c r="BP88" s="3" t="s">
        <v>62</v>
      </c>
      <c r="BQ88" s="566"/>
      <c r="BR88" s="542"/>
      <c r="BS88" s="542"/>
      <c r="BT88" s="542"/>
      <c r="BU88" s="542"/>
      <c r="BV88" s="542"/>
      <c r="BW88" s="542"/>
      <c r="BX88" s="542"/>
      <c r="BY88" s="542"/>
      <c r="BZ88" s="542"/>
      <c r="CA88" s="542">
        <v>0</v>
      </c>
      <c r="CB88" s="567">
        <v>0</v>
      </c>
      <c r="CC88" s="568"/>
      <c r="CE88" s="748"/>
      <c r="CF88" s="3" t="s">
        <v>62</v>
      </c>
      <c r="CG88" s="566"/>
      <c r="CH88" s="542"/>
      <c r="CI88" s="542"/>
      <c r="CJ88" s="542"/>
      <c r="CK88" s="542"/>
      <c r="CL88" s="542"/>
      <c r="CM88" s="542"/>
      <c r="CN88" s="542"/>
      <c r="CO88" s="542"/>
      <c r="CP88" s="542"/>
      <c r="CQ88" s="542">
        <v>0</v>
      </c>
      <c r="CR88" s="567">
        <v>0</v>
      </c>
      <c r="CS88" s="568"/>
      <c r="CU88" s="748"/>
      <c r="CV88" s="3" t="s">
        <v>62</v>
      </c>
      <c r="CW88" s="566"/>
      <c r="CX88" s="542"/>
      <c r="CY88" s="542"/>
      <c r="CZ88" s="542"/>
      <c r="DA88" s="542"/>
      <c r="DB88" s="542"/>
      <c r="DC88" s="542"/>
      <c r="DD88" s="542"/>
      <c r="DE88" s="542"/>
      <c r="DF88" s="542"/>
      <c r="DG88" s="542">
        <v>0</v>
      </c>
      <c r="DH88" s="567">
        <v>0</v>
      </c>
      <c r="DI88" s="568"/>
      <c r="DK88" s="748"/>
      <c r="DL88" s="3" t="s">
        <v>62</v>
      </c>
      <c r="DM88" s="566"/>
      <c r="DN88" s="542"/>
      <c r="DO88" s="542"/>
      <c r="DP88" s="542"/>
      <c r="DQ88" s="542"/>
      <c r="DR88" s="542"/>
      <c r="DS88" s="542"/>
      <c r="DT88" s="542"/>
      <c r="DU88" s="542"/>
      <c r="DV88" s="542"/>
      <c r="DW88" s="542">
        <v>0</v>
      </c>
      <c r="DX88" s="567">
        <v>0</v>
      </c>
      <c r="DY88" s="568"/>
    </row>
    <row r="89" spans="1:129" x14ac:dyDescent="0.3">
      <c r="A89" s="721"/>
      <c r="B89" s="217" t="s">
        <v>61</v>
      </c>
      <c r="C89" s="3">
        <v>0</v>
      </c>
      <c r="D89" s="3">
        <v>0</v>
      </c>
      <c r="E89" s="3">
        <v>0</v>
      </c>
      <c r="F89" s="3">
        <v>0</v>
      </c>
      <c r="G89" s="3">
        <v>0</v>
      </c>
      <c r="H89" s="3">
        <v>0</v>
      </c>
      <c r="I89" s="3">
        <v>0</v>
      </c>
      <c r="J89" s="3">
        <v>0</v>
      </c>
      <c r="K89" s="449">
        <v>0</v>
      </c>
      <c r="L89" s="101">
        <v>0</v>
      </c>
      <c r="M89" s="343">
        <f>CA89*$BL97</f>
        <v>0</v>
      </c>
      <c r="N89" s="343">
        <f>CB89*$BM97</f>
        <v>0</v>
      </c>
      <c r="O89" s="79">
        <f t="shared" si="259"/>
        <v>0</v>
      </c>
      <c r="Q89" s="721"/>
      <c r="R89" s="217" t="s">
        <v>61</v>
      </c>
      <c r="S89" s="3">
        <v>0</v>
      </c>
      <c r="T89" s="3">
        <v>0</v>
      </c>
      <c r="U89" s="3">
        <v>0</v>
      </c>
      <c r="V89" s="3">
        <v>0</v>
      </c>
      <c r="W89" s="3">
        <v>0</v>
      </c>
      <c r="X89" s="3">
        <v>0</v>
      </c>
      <c r="Y89" s="3">
        <v>0</v>
      </c>
      <c r="Z89" s="3">
        <v>0</v>
      </c>
      <c r="AA89" s="449">
        <v>0</v>
      </c>
      <c r="AB89" s="101">
        <v>0</v>
      </c>
      <c r="AC89" s="343">
        <f>CQ89*$BL97</f>
        <v>0</v>
      </c>
      <c r="AD89" s="343">
        <f>CR89*$BM97</f>
        <v>0</v>
      </c>
      <c r="AE89" s="79">
        <f t="shared" si="260"/>
        <v>0</v>
      </c>
      <c r="AG89" s="721"/>
      <c r="AH89" s="217" t="s">
        <v>61</v>
      </c>
      <c r="AI89" s="3">
        <v>0</v>
      </c>
      <c r="AJ89" s="3">
        <v>0</v>
      </c>
      <c r="AK89" s="3">
        <v>0</v>
      </c>
      <c r="AL89" s="3">
        <v>0</v>
      </c>
      <c r="AM89" s="3">
        <v>0</v>
      </c>
      <c r="AN89" s="3">
        <v>0</v>
      </c>
      <c r="AO89" s="3">
        <v>0</v>
      </c>
      <c r="AP89" s="3">
        <v>0</v>
      </c>
      <c r="AQ89" s="449">
        <v>0</v>
      </c>
      <c r="AR89" s="101">
        <v>0</v>
      </c>
      <c r="AS89" s="343">
        <f>DG89*$BL97</f>
        <v>0</v>
      </c>
      <c r="AT89" s="343">
        <f>DH89*$BM97</f>
        <v>0</v>
      </c>
      <c r="AU89" s="79">
        <f t="shared" si="261"/>
        <v>0</v>
      </c>
      <c r="AW89" s="721"/>
      <c r="AX89" s="217" t="s">
        <v>61</v>
      </c>
      <c r="AY89" s="3">
        <v>0</v>
      </c>
      <c r="AZ89" s="3">
        <v>0</v>
      </c>
      <c r="BA89" s="3">
        <v>0</v>
      </c>
      <c r="BB89" s="3">
        <v>0</v>
      </c>
      <c r="BC89" s="3">
        <v>0</v>
      </c>
      <c r="BD89" s="3">
        <v>0</v>
      </c>
      <c r="BE89" s="3">
        <v>0</v>
      </c>
      <c r="BF89" s="3">
        <v>0</v>
      </c>
      <c r="BG89" s="449">
        <v>0</v>
      </c>
      <c r="BH89" s="101">
        <v>0</v>
      </c>
      <c r="BI89" s="343">
        <f>DW89*$BL97</f>
        <v>0</v>
      </c>
      <c r="BJ89" s="343">
        <f>DX89*$BM97</f>
        <v>0</v>
      </c>
      <c r="BK89" s="79">
        <f t="shared" si="262"/>
        <v>0</v>
      </c>
      <c r="BO89" s="748"/>
      <c r="BP89" s="3" t="s">
        <v>61</v>
      </c>
      <c r="BQ89" s="566"/>
      <c r="BR89" s="542"/>
      <c r="BS89" s="542"/>
      <c r="BT89" s="542"/>
      <c r="BU89" s="542"/>
      <c r="BV89" s="542"/>
      <c r="BW89" s="542"/>
      <c r="BX89" s="542"/>
      <c r="BY89" s="542"/>
      <c r="BZ89" s="542"/>
      <c r="CA89" s="542">
        <v>0</v>
      </c>
      <c r="CB89" s="567">
        <v>0</v>
      </c>
      <c r="CC89" s="568"/>
      <c r="CE89" s="748"/>
      <c r="CF89" s="3" t="s">
        <v>61</v>
      </c>
      <c r="CG89" s="566"/>
      <c r="CH89" s="542"/>
      <c r="CI89" s="542"/>
      <c r="CJ89" s="542"/>
      <c r="CK89" s="542"/>
      <c r="CL89" s="542"/>
      <c r="CM89" s="542"/>
      <c r="CN89" s="542"/>
      <c r="CO89" s="542"/>
      <c r="CP89" s="542"/>
      <c r="CQ89" s="542">
        <v>0</v>
      </c>
      <c r="CR89" s="567">
        <v>0</v>
      </c>
      <c r="CS89" s="568"/>
      <c r="CU89" s="748"/>
      <c r="CV89" s="3" t="s">
        <v>61</v>
      </c>
      <c r="CW89" s="566"/>
      <c r="CX89" s="542"/>
      <c r="CY89" s="542"/>
      <c r="CZ89" s="542"/>
      <c r="DA89" s="542"/>
      <c r="DB89" s="542"/>
      <c r="DC89" s="542"/>
      <c r="DD89" s="542"/>
      <c r="DE89" s="542"/>
      <c r="DF89" s="542"/>
      <c r="DG89" s="542">
        <v>0</v>
      </c>
      <c r="DH89" s="567">
        <v>0</v>
      </c>
      <c r="DI89" s="568"/>
      <c r="DK89" s="748"/>
      <c r="DL89" s="3" t="s">
        <v>61</v>
      </c>
      <c r="DM89" s="566"/>
      <c r="DN89" s="542"/>
      <c r="DO89" s="542"/>
      <c r="DP89" s="542"/>
      <c r="DQ89" s="542"/>
      <c r="DR89" s="542"/>
      <c r="DS89" s="542"/>
      <c r="DT89" s="542"/>
      <c r="DU89" s="542"/>
      <c r="DV89" s="542"/>
      <c r="DW89" s="542">
        <v>0</v>
      </c>
      <c r="DX89" s="567">
        <v>0</v>
      </c>
      <c r="DY89" s="568"/>
    </row>
    <row r="90" spans="1:129" x14ac:dyDescent="0.3">
      <c r="A90" s="721"/>
      <c r="B90" s="217" t="s">
        <v>60</v>
      </c>
      <c r="C90" s="3">
        <v>0</v>
      </c>
      <c r="D90" s="3">
        <v>0</v>
      </c>
      <c r="E90" s="3">
        <v>510</v>
      </c>
      <c r="F90" s="3">
        <v>0</v>
      </c>
      <c r="G90" s="3">
        <v>1305</v>
      </c>
      <c r="H90" s="3">
        <v>1041</v>
      </c>
      <c r="I90" s="3">
        <v>0</v>
      </c>
      <c r="J90" s="3">
        <v>10068</v>
      </c>
      <c r="K90" s="449">
        <v>0</v>
      </c>
      <c r="L90" s="101">
        <v>984</v>
      </c>
      <c r="M90" s="343">
        <f>CA90*$BL97</f>
        <v>56305.213887255573</v>
      </c>
      <c r="N90" s="343">
        <f>CB90*$BM97</f>
        <v>261656.27067960388</v>
      </c>
      <c r="O90" s="79">
        <f t="shared" si="259"/>
        <v>331869.48456685944</v>
      </c>
      <c r="Q90" s="721"/>
      <c r="R90" s="217" t="s">
        <v>60</v>
      </c>
      <c r="S90" s="3">
        <v>0</v>
      </c>
      <c r="T90" s="3">
        <v>0</v>
      </c>
      <c r="U90" s="3">
        <v>0</v>
      </c>
      <c r="V90" s="3">
        <v>25449</v>
      </c>
      <c r="W90" s="3">
        <v>28538</v>
      </c>
      <c r="X90" s="3">
        <v>214620</v>
      </c>
      <c r="Y90" s="3">
        <v>449162</v>
      </c>
      <c r="Z90" s="3">
        <v>275925</v>
      </c>
      <c r="AA90" s="449">
        <v>125373</v>
      </c>
      <c r="AB90" s="101">
        <v>28261</v>
      </c>
      <c r="AC90" s="343">
        <f>CQ90*$BL97</f>
        <v>161715.4155928792</v>
      </c>
      <c r="AD90" s="343">
        <f>CR90*$BM97</f>
        <v>751508.60167520971</v>
      </c>
      <c r="AE90" s="79">
        <f t="shared" si="260"/>
        <v>2060552.0172680891</v>
      </c>
      <c r="AG90" s="721"/>
      <c r="AH90" s="217" t="s">
        <v>60</v>
      </c>
      <c r="AI90" s="3">
        <v>0</v>
      </c>
      <c r="AJ90" s="3">
        <v>0</v>
      </c>
      <c r="AK90" s="3">
        <v>0</v>
      </c>
      <c r="AL90" s="3">
        <v>0</v>
      </c>
      <c r="AM90" s="3">
        <v>0</v>
      </c>
      <c r="AN90" s="3">
        <v>1701</v>
      </c>
      <c r="AO90" s="3">
        <v>32209</v>
      </c>
      <c r="AP90" s="3">
        <v>0</v>
      </c>
      <c r="AQ90" s="449">
        <v>10890</v>
      </c>
      <c r="AR90" s="101">
        <v>56383</v>
      </c>
      <c r="AS90" s="343">
        <f>DG90*$BL97</f>
        <v>35083.080268247722</v>
      </c>
      <c r="AT90" s="343">
        <f>DH90*$BM97</f>
        <v>163034.77623447374</v>
      </c>
      <c r="AU90" s="79">
        <f t="shared" si="261"/>
        <v>299300.85650272144</v>
      </c>
      <c r="AW90" s="721"/>
      <c r="AX90" s="217" t="s">
        <v>60</v>
      </c>
      <c r="AY90" s="3">
        <v>0</v>
      </c>
      <c r="AZ90" s="3">
        <v>0</v>
      </c>
      <c r="BA90" s="3">
        <v>0</v>
      </c>
      <c r="BB90" s="3">
        <v>75176</v>
      </c>
      <c r="BC90" s="3">
        <v>10180</v>
      </c>
      <c r="BD90" s="3">
        <v>0</v>
      </c>
      <c r="BE90" s="3">
        <v>0</v>
      </c>
      <c r="BF90" s="3">
        <v>0</v>
      </c>
      <c r="BG90" s="449">
        <v>0</v>
      </c>
      <c r="BH90" s="101">
        <v>0</v>
      </c>
      <c r="BI90" s="343">
        <f>DW90*$BL97</f>
        <v>5249.8502516175158</v>
      </c>
      <c r="BJ90" s="343">
        <f>DX90*$BM97</f>
        <v>24396.608122565718</v>
      </c>
      <c r="BK90" s="79">
        <f t="shared" si="262"/>
        <v>115002.45837418325</v>
      </c>
      <c r="BO90" s="748"/>
      <c r="BP90" s="3" t="s">
        <v>60</v>
      </c>
      <c r="BQ90" s="566"/>
      <c r="BR90" s="542"/>
      <c r="BS90" s="542"/>
      <c r="BT90" s="542"/>
      <c r="BU90" s="542"/>
      <c r="BV90" s="542"/>
      <c r="BW90" s="542"/>
      <c r="BX90" s="542"/>
      <c r="BY90" s="542"/>
      <c r="BZ90" s="542"/>
      <c r="CA90" s="542">
        <v>8.7175441108309978E-3</v>
      </c>
      <c r="CB90" s="567">
        <v>8.7175441108309978E-3</v>
      </c>
      <c r="CC90" s="568"/>
      <c r="CE90" s="748"/>
      <c r="CF90" s="3" t="s">
        <v>60</v>
      </c>
      <c r="CG90" s="566"/>
      <c r="CH90" s="542"/>
      <c r="CI90" s="542"/>
      <c r="CJ90" s="542"/>
      <c r="CK90" s="542"/>
      <c r="CL90" s="542"/>
      <c r="CM90" s="542"/>
      <c r="CN90" s="542"/>
      <c r="CO90" s="542"/>
      <c r="CP90" s="542"/>
      <c r="CQ90" s="542">
        <v>2.5037845902782095E-2</v>
      </c>
      <c r="CR90" s="567">
        <v>2.5037845902782095E-2</v>
      </c>
      <c r="CS90" s="568"/>
      <c r="CU90" s="748"/>
      <c r="CV90" s="3" t="s">
        <v>60</v>
      </c>
      <c r="CW90" s="566"/>
      <c r="CX90" s="542"/>
      <c r="CY90" s="542"/>
      <c r="CZ90" s="542"/>
      <c r="DA90" s="542"/>
      <c r="DB90" s="542"/>
      <c r="DC90" s="542"/>
      <c r="DD90" s="542"/>
      <c r="DE90" s="542"/>
      <c r="DF90" s="542"/>
      <c r="DG90" s="542">
        <v>5.4317935883287571E-3</v>
      </c>
      <c r="DH90" s="567">
        <v>5.4317935883287571E-3</v>
      </c>
      <c r="DI90" s="568"/>
      <c r="DK90" s="748"/>
      <c r="DL90" s="3" t="s">
        <v>60</v>
      </c>
      <c r="DM90" s="566"/>
      <c r="DN90" s="542"/>
      <c r="DO90" s="542"/>
      <c r="DP90" s="542"/>
      <c r="DQ90" s="542"/>
      <c r="DR90" s="542"/>
      <c r="DS90" s="542"/>
      <c r="DT90" s="542"/>
      <c r="DU90" s="542"/>
      <c r="DV90" s="542"/>
      <c r="DW90" s="542">
        <v>8.1281639805815193E-4</v>
      </c>
      <c r="DX90" s="567">
        <v>8.1281639805815193E-4</v>
      </c>
      <c r="DY90" s="568"/>
    </row>
    <row r="91" spans="1:129" x14ac:dyDescent="0.3">
      <c r="A91" s="721"/>
      <c r="B91" s="217" t="s">
        <v>59</v>
      </c>
      <c r="C91" s="3">
        <v>0</v>
      </c>
      <c r="D91" s="3">
        <v>746076</v>
      </c>
      <c r="E91" s="3">
        <v>1170224</v>
      </c>
      <c r="F91" s="3">
        <v>1832890</v>
      </c>
      <c r="G91" s="3">
        <v>1223012</v>
      </c>
      <c r="H91" s="3">
        <v>1188947</v>
      </c>
      <c r="I91" s="3">
        <v>1895109</v>
      </c>
      <c r="J91" s="3">
        <v>1747557</v>
      </c>
      <c r="K91" s="449">
        <v>1441705</v>
      </c>
      <c r="L91" s="101">
        <v>993009</v>
      </c>
      <c r="M91" s="343">
        <f>CA91*$BL97</f>
        <v>1172556.0792020974</v>
      </c>
      <c r="N91" s="343">
        <f>CB91*$BM97</f>
        <v>5448991.8369027507</v>
      </c>
      <c r="O91" s="79">
        <f t="shared" si="259"/>
        <v>18860076.916104846</v>
      </c>
      <c r="Q91" s="721"/>
      <c r="R91" s="217" t="s">
        <v>59</v>
      </c>
      <c r="S91" s="3">
        <v>0</v>
      </c>
      <c r="T91" s="3">
        <v>2162930</v>
      </c>
      <c r="U91" s="3">
        <v>2467697</v>
      </c>
      <c r="V91" s="3">
        <v>1868194</v>
      </c>
      <c r="W91" s="3">
        <v>1949808</v>
      </c>
      <c r="X91" s="3">
        <v>2198002</v>
      </c>
      <c r="Y91" s="3">
        <v>3122164</v>
      </c>
      <c r="Z91" s="3">
        <v>3454372</v>
      </c>
      <c r="AA91" s="449">
        <v>1956600</v>
      </c>
      <c r="AB91" s="101">
        <v>3476929</v>
      </c>
      <c r="AC91" s="343">
        <f>CQ91*$BL97</f>
        <v>3367723.5297217094</v>
      </c>
      <c r="AD91" s="343">
        <f>CR91*$BM97</f>
        <v>15650166.629886242</v>
      </c>
      <c r="AE91" s="79">
        <f t="shared" si="260"/>
        <v>41674586.159607954</v>
      </c>
      <c r="AG91" s="721"/>
      <c r="AH91" s="217" t="s">
        <v>59</v>
      </c>
      <c r="AI91" s="3">
        <v>0</v>
      </c>
      <c r="AJ91" s="3">
        <v>287148</v>
      </c>
      <c r="AK91" s="3">
        <v>1401472</v>
      </c>
      <c r="AL91" s="3">
        <v>193834</v>
      </c>
      <c r="AM91" s="3">
        <v>730985</v>
      </c>
      <c r="AN91" s="3">
        <v>516742</v>
      </c>
      <c r="AO91" s="3">
        <v>876513</v>
      </c>
      <c r="AP91" s="3">
        <v>701075</v>
      </c>
      <c r="AQ91" s="449">
        <v>652120</v>
      </c>
      <c r="AR91" s="101">
        <v>1422014</v>
      </c>
      <c r="AS91" s="343">
        <f>DG91*$BL97</f>
        <v>730605.14658625878</v>
      </c>
      <c r="AT91" s="343">
        <f>DH91*$BM97</f>
        <v>3395199.2150829155</v>
      </c>
      <c r="AU91" s="79">
        <f t="shared" si="261"/>
        <v>10907707.361669175</v>
      </c>
      <c r="AW91" s="721"/>
      <c r="AX91" s="217" t="s">
        <v>59</v>
      </c>
      <c r="AY91" s="3">
        <v>0</v>
      </c>
      <c r="AZ91" s="3">
        <v>72362</v>
      </c>
      <c r="BA91" s="3">
        <v>0</v>
      </c>
      <c r="BB91" s="3">
        <v>19533</v>
      </c>
      <c r="BC91" s="3">
        <v>6239</v>
      </c>
      <c r="BD91" s="3">
        <v>11360</v>
      </c>
      <c r="BE91" s="3">
        <v>537995</v>
      </c>
      <c r="BF91" s="3">
        <v>22149</v>
      </c>
      <c r="BG91" s="449">
        <v>0</v>
      </c>
      <c r="BH91" s="101">
        <v>33292</v>
      </c>
      <c r="BI91" s="343">
        <f>DW91*$BL97</f>
        <v>109328.13148993478</v>
      </c>
      <c r="BJ91" s="343">
        <f>DX91*$BM97</f>
        <v>508059.36415243108</v>
      </c>
      <c r="BK91" s="79">
        <f t="shared" si="262"/>
        <v>1320317.4956423659</v>
      </c>
      <c r="BO91" s="748"/>
      <c r="BP91" s="3" t="s">
        <v>59</v>
      </c>
      <c r="BQ91" s="566"/>
      <c r="BR91" s="542"/>
      <c r="BS91" s="542"/>
      <c r="BT91" s="542"/>
      <c r="BU91" s="542"/>
      <c r="BV91" s="542"/>
      <c r="BW91" s="542"/>
      <c r="BX91" s="542"/>
      <c r="BY91" s="542"/>
      <c r="BZ91" s="542"/>
      <c r="CA91" s="542">
        <v>0.18154285610805554</v>
      </c>
      <c r="CB91" s="567">
        <v>0.18154285610805554</v>
      </c>
      <c r="CC91" s="568"/>
      <c r="CE91" s="748"/>
      <c r="CF91" s="3" t="s">
        <v>59</v>
      </c>
      <c r="CG91" s="566"/>
      <c r="CH91" s="542"/>
      <c r="CI91" s="542"/>
      <c r="CJ91" s="542"/>
      <c r="CK91" s="542"/>
      <c r="CL91" s="542"/>
      <c r="CM91" s="542"/>
      <c r="CN91" s="542"/>
      <c r="CO91" s="542"/>
      <c r="CP91" s="542"/>
      <c r="CQ91" s="542">
        <v>0.52141314092543711</v>
      </c>
      <c r="CR91" s="567">
        <v>0.52141314092543711</v>
      </c>
      <c r="CS91" s="568"/>
      <c r="CU91" s="748"/>
      <c r="CV91" s="3" t="s">
        <v>59</v>
      </c>
      <c r="CW91" s="566"/>
      <c r="CX91" s="542"/>
      <c r="CY91" s="542"/>
      <c r="CZ91" s="542"/>
      <c r="DA91" s="542"/>
      <c r="DB91" s="542"/>
      <c r="DC91" s="542"/>
      <c r="DD91" s="542"/>
      <c r="DE91" s="542"/>
      <c r="DF91" s="542"/>
      <c r="DG91" s="542">
        <v>0.11311710147694637</v>
      </c>
      <c r="DH91" s="567">
        <v>0.11311710147694637</v>
      </c>
      <c r="DI91" s="568"/>
      <c r="DK91" s="748"/>
      <c r="DL91" s="3" t="s">
        <v>59</v>
      </c>
      <c r="DM91" s="566"/>
      <c r="DN91" s="542"/>
      <c r="DO91" s="542"/>
      <c r="DP91" s="542"/>
      <c r="DQ91" s="542"/>
      <c r="DR91" s="542"/>
      <c r="DS91" s="542"/>
      <c r="DT91" s="542"/>
      <c r="DU91" s="542"/>
      <c r="DV91" s="542"/>
      <c r="DW91" s="542">
        <v>1.6926901489561014E-2</v>
      </c>
      <c r="DX91" s="567">
        <v>1.6926901489561014E-2</v>
      </c>
      <c r="DY91" s="568"/>
    </row>
    <row r="92" spans="1:129" x14ac:dyDescent="0.3">
      <c r="A92" s="721"/>
      <c r="B92" s="217" t="s">
        <v>58</v>
      </c>
      <c r="C92" s="3">
        <v>0</v>
      </c>
      <c r="D92" s="3">
        <v>0</v>
      </c>
      <c r="E92" s="3">
        <v>0</v>
      </c>
      <c r="F92" s="3">
        <v>0</v>
      </c>
      <c r="G92" s="3">
        <v>0</v>
      </c>
      <c r="H92" s="3">
        <v>0</v>
      </c>
      <c r="I92" s="3">
        <v>0</v>
      </c>
      <c r="J92" s="3">
        <v>0</v>
      </c>
      <c r="K92" s="449">
        <v>0</v>
      </c>
      <c r="L92" s="101">
        <v>0</v>
      </c>
      <c r="M92" s="343">
        <f>CA92*$BL97</f>
        <v>0</v>
      </c>
      <c r="N92" s="343">
        <f>CB92*$BM97</f>
        <v>0</v>
      </c>
      <c r="O92" s="79">
        <f t="shared" si="259"/>
        <v>0</v>
      </c>
      <c r="Q92" s="721"/>
      <c r="R92" s="217" t="s">
        <v>58</v>
      </c>
      <c r="S92" s="3">
        <v>0</v>
      </c>
      <c r="T92" s="3">
        <v>0</v>
      </c>
      <c r="U92" s="3">
        <v>0</v>
      </c>
      <c r="V92" s="3">
        <v>0</v>
      </c>
      <c r="W92" s="3">
        <v>0</v>
      </c>
      <c r="X92" s="3">
        <v>2818</v>
      </c>
      <c r="Y92" s="3">
        <v>42270</v>
      </c>
      <c r="Z92" s="3">
        <v>0</v>
      </c>
      <c r="AA92" s="449">
        <v>0</v>
      </c>
      <c r="AB92" s="101">
        <v>0</v>
      </c>
      <c r="AC92" s="343">
        <f>CQ92*$BL97</f>
        <v>0</v>
      </c>
      <c r="AD92" s="343">
        <f>CR92*$BM97</f>
        <v>0</v>
      </c>
      <c r="AE92" s="79">
        <f t="shared" si="260"/>
        <v>45088</v>
      </c>
      <c r="AG92" s="721"/>
      <c r="AH92" s="217" t="s">
        <v>58</v>
      </c>
      <c r="AI92" s="3">
        <v>0</v>
      </c>
      <c r="AJ92" s="3">
        <v>0</v>
      </c>
      <c r="AK92" s="3">
        <v>0</v>
      </c>
      <c r="AL92" s="3">
        <v>0</v>
      </c>
      <c r="AM92" s="3">
        <v>0</v>
      </c>
      <c r="AN92" s="3">
        <v>0</v>
      </c>
      <c r="AO92" s="3">
        <v>0</v>
      </c>
      <c r="AP92" s="3">
        <v>0</v>
      </c>
      <c r="AQ92" s="449">
        <v>0</v>
      </c>
      <c r="AR92" s="101">
        <v>0</v>
      </c>
      <c r="AS92" s="343">
        <f>DG92*$BL97</f>
        <v>0</v>
      </c>
      <c r="AT92" s="343">
        <f>DH92*$BM97</f>
        <v>0</v>
      </c>
      <c r="AU92" s="79">
        <f t="shared" si="261"/>
        <v>0</v>
      </c>
      <c r="AW92" s="721"/>
      <c r="AX92" s="217" t="s">
        <v>58</v>
      </c>
      <c r="AY92" s="3">
        <v>0</v>
      </c>
      <c r="AZ92" s="3">
        <v>0</v>
      </c>
      <c r="BA92" s="3">
        <v>0</v>
      </c>
      <c r="BB92" s="3">
        <v>0</v>
      </c>
      <c r="BC92" s="3">
        <v>0</v>
      </c>
      <c r="BD92" s="3">
        <v>0</v>
      </c>
      <c r="BE92" s="3">
        <v>0</v>
      </c>
      <c r="BF92" s="3">
        <v>0</v>
      </c>
      <c r="BG92" s="449">
        <v>0</v>
      </c>
      <c r="BH92" s="101">
        <v>0</v>
      </c>
      <c r="BI92" s="343">
        <f>DW92*$BL97</f>
        <v>0</v>
      </c>
      <c r="BJ92" s="343">
        <f>DX92*$BM97</f>
        <v>0</v>
      </c>
      <c r="BK92" s="79">
        <f t="shared" si="262"/>
        <v>0</v>
      </c>
      <c r="BO92" s="748"/>
      <c r="BP92" s="3" t="s">
        <v>58</v>
      </c>
      <c r="BQ92" s="566"/>
      <c r="BR92" s="542"/>
      <c r="BS92" s="542"/>
      <c r="BT92" s="542"/>
      <c r="BU92" s="542"/>
      <c r="BV92" s="542"/>
      <c r="BW92" s="542"/>
      <c r="BX92" s="542"/>
      <c r="BY92" s="542"/>
      <c r="BZ92" s="542"/>
      <c r="CA92" s="542">
        <v>0</v>
      </c>
      <c r="CB92" s="567">
        <v>0</v>
      </c>
      <c r="CC92" s="568"/>
      <c r="CE92" s="748"/>
      <c r="CF92" s="3" t="s">
        <v>58</v>
      </c>
      <c r="CG92" s="566"/>
      <c r="CH92" s="542"/>
      <c r="CI92" s="542"/>
      <c r="CJ92" s="542"/>
      <c r="CK92" s="542"/>
      <c r="CL92" s="542"/>
      <c r="CM92" s="542"/>
      <c r="CN92" s="542"/>
      <c r="CO92" s="542"/>
      <c r="CP92" s="542"/>
      <c r="CQ92" s="542">
        <v>0</v>
      </c>
      <c r="CR92" s="567">
        <v>0</v>
      </c>
      <c r="CS92" s="568"/>
      <c r="CU92" s="748"/>
      <c r="CV92" s="3" t="s">
        <v>58</v>
      </c>
      <c r="CW92" s="566"/>
      <c r="CX92" s="542"/>
      <c r="CY92" s="542"/>
      <c r="CZ92" s="542"/>
      <c r="DA92" s="542"/>
      <c r="DB92" s="542"/>
      <c r="DC92" s="542"/>
      <c r="DD92" s="542"/>
      <c r="DE92" s="542"/>
      <c r="DF92" s="542"/>
      <c r="DG92" s="542">
        <v>0</v>
      </c>
      <c r="DH92" s="567">
        <v>0</v>
      </c>
      <c r="DI92" s="568"/>
      <c r="DK92" s="748"/>
      <c r="DL92" s="3" t="s">
        <v>58</v>
      </c>
      <c r="DM92" s="566"/>
      <c r="DN92" s="542"/>
      <c r="DO92" s="542"/>
      <c r="DP92" s="542"/>
      <c r="DQ92" s="542"/>
      <c r="DR92" s="542"/>
      <c r="DS92" s="542"/>
      <c r="DT92" s="542"/>
      <c r="DU92" s="542"/>
      <c r="DV92" s="542"/>
      <c r="DW92" s="542">
        <v>0</v>
      </c>
      <c r="DX92" s="567">
        <v>0</v>
      </c>
      <c r="DY92" s="568"/>
    </row>
    <row r="93" spans="1:129" x14ac:dyDescent="0.3">
      <c r="A93" s="721"/>
      <c r="B93" s="217" t="s">
        <v>57</v>
      </c>
      <c r="C93" s="3">
        <v>0</v>
      </c>
      <c r="D93" s="3">
        <v>0</v>
      </c>
      <c r="E93" s="3">
        <v>0</v>
      </c>
      <c r="F93" s="3">
        <v>0</v>
      </c>
      <c r="G93" s="3">
        <v>0</v>
      </c>
      <c r="H93" s="3">
        <v>0</v>
      </c>
      <c r="I93" s="3">
        <v>139760</v>
      </c>
      <c r="J93" s="3">
        <v>0</v>
      </c>
      <c r="K93" s="449">
        <v>0</v>
      </c>
      <c r="L93" s="101">
        <v>0</v>
      </c>
      <c r="M93" s="343">
        <f>CA93*$BL97</f>
        <v>21114.455207720839</v>
      </c>
      <c r="N93" s="343">
        <f>CB93*$BM97</f>
        <v>98121.101504851453</v>
      </c>
      <c r="O93" s="79">
        <f t="shared" si="259"/>
        <v>258995.55671257229</v>
      </c>
      <c r="Q93" s="721"/>
      <c r="R93" s="217" t="s">
        <v>57</v>
      </c>
      <c r="S93" s="3">
        <v>0</v>
      </c>
      <c r="T93" s="3">
        <v>0</v>
      </c>
      <c r="U93" s="3">
        <v>0</v>
      </c>
      <c r="V93" s="3">
        <v>0</v>
      </c>
      <c r="W93" s="3">
        <v>0</v>
      </c>
      <c r="X93" s="3">
        <v>0</v>
      </c>
      <c r="Y93" s="3">
        <v>0</v>
      </c>
      <c r="Z93" s="3">
        <v>0</v>
      </c>
      <c r="AA93" s="449">
        <v>0</v>
      </c>
      <c r="AB93" s="101">
        <v>0</v>
      </c>
      <c r="AC93" s="343">
        <f>CQ93*$BL97</f>
        <v>60643.280847329697</v>
      </c>
      <c r="AD93" s="343">
        <f>CR93*$BM97</f>
        <v>281815.7256282036</v>
      </c>
      <c r="AE93" s="79">
        <f t="shared" si="260"/>
        <v>342459.0064755333</v>
      </c>
      <c r="AG93" s="721"/>
      <c r="AH93" s="217" t="s">
        <v>57</v>
      </c>
      <c r="AI93" s="3">
        <v>0</v>
      </c>
      <c r="AJ93" s="3">
        <v>0</v>
      </c>
      <c r="AK93" s="3">
        <v>0</v>
      </c>
      <c r="AL93" s="3">
        <v>0</v>
      </c>
      <c r="AM93" s="3">
        <v>0</v>
      </c>
      <c r="AN93" s="3">
        <v>0</v>
      </c>
      <c r="AO93" s="3">
        <v>0</v>
      </c>
      <c r="AP93" s="3">
        <v>0</v>
      </c>
      <c r="AQ93" s="449">
        <v>0</v>
      </c>
      <c r="AR93" s="101">
        <v>0</v>
      </c>
      <c r="AS93" s="343">
        <f>DG93*$BL97</f>
        <v>13156.155100592894</v>
      </c>
      <c r="AT93" s="343">
        <f>DH93*$BM97</f>
        <v>61138.041087927646</v>
      </c>
      <c r="AU93" s="79">
        <f t="shared" si="261"/>
        <v>74294.196188520538</v>
      </c>
      <c r="AW93" s="721"/>
      <c r="AX93" s="217" t="s">
        <v>57</v>
      </c>
      <c r="AY93" s="3">
        <v>0</v>
      </c>
      <c r="AZ93" s="3">
        <v>0</v>
      </c>
      <c r="BA93" s="3">
        <v>0</v>
      </c>
      <c r="BB93" s="3">
        <v>0</v>
      </c>
      <c r="BC93" s="3">
        <v>0</v>
      </c>
      <c r="BD93" s="3">
        <v>0</v>
      </c>
      <c r="BE93" s="3">
        <v>0</v>
      </c>
      <c r="BF93" s="3">
        <v>0</v>
      </c>
      <c r="BG93" s="449">
        <v>0</v>
      </c>
      <c r="BH93" s="101">
        <v>0</v>
      </c>
      <c r="BI93" s="343">
        <f>DW93*$BL97</f>
        <v>1968.6938443565684</v>
      </c>
      <c r="BJ93" s="343">
        <f>DX93*$BM97</f>
        <v>9148.7280459621434</v>
      </c>
      <c r="BK93" s="79">
        <f t="shared" si="262"/>
        <v>11117.421890318712</v>
      </c>
      <c r="BO93" s="748"/>
      <c r="BP93" s="3" t="s">
        <v>57</v>
      </c>
      <c r="BQ93" s="566"/>
      <c r="BR93" s="542"/>
      <c r="BS93" s="542"/>
      <c r="BT93" s="542"/>
      <c r="BU93" s="542"/>
      <c r="BV93" s="542"/>
      <c r="BW93" s="542"/>
      <c r="BX93" s="542"/>
      <c r="BY93" s="542"/>
      <c r="BZ93" s="542"/>
      <c r="CA93" s="542">
        <v>3.2690790415616242E-3</v>
      </c>
      <c r="CB93" s="567">
        <v>3.2690790415616242E-3</v>
      </c>
      <c r="CC93" s="568"/>
      <c r="CE93" s="748"/>
      <c r="CF93" s="3" t="s">
        <v>57</v>
      </c>
      <c r="CG93" s="566"/>
      <c r="CH93" s="542"/>
      <c r="CI93" s="542"/>
      <c r="CJ93" s="542"/>
      <c r="CK93" s="542"/>
      <c r="CL93" s="542"/>
      <c r="CM93" s="542"/>
      <c r="CN93" s="542"/>
      <c r="CO93" s="542"/>
      <c r="CP93" s="542"/>
      <c r="CQ93" s="542">
        <v>9.3891922135432848E-3</v>
      </c>
      <c r="CR93" s="567">
        <v>9.3891922135432848E-3</v>
      </c>
      <c r="CS93" s="568"/>
      <c r="CU93" s="748"/>
      <c r="CV93" s="3" t="s">
        <v>57</v>
      </c>
      <c r="CW93" s="566"/>
      <c r="CX93" s="542"/>
      <c r="CY93" s="542"/>
      <c r="CZ93" s="542"/>
      <c r="DA93" s="542"/>
      <c r="DB93" s="542"/>
      <c r="DC93" s="542"/>
      <c r="DD93" s="542"/>
      <c r="DE93" s="542"/>
      <c r="DF93" s="542"/>
      <c r="DG93" s="542">
        <v>2.0369225956232838E-3</v>
      </c>
      <c r="DH93" s="567">
        <v>2.0369225956232838E-3</v>
      </c>
      <c r="DI93" s="568"/>
      <c r="DK93" s="748"/>
      <c r="DL93" s="3" t="s">
        <v>57</v>
      </c>
      <c r="DM93" s="566"/>
      <c r="DN93" s="542"/>
      <c r="DO93" s="542"/>
      <c r="DP93" s="542"/>
      <c r="DQ93" s="542"/>
      <c r="DR93" s="542"/>
      <c r="DS93" s="542"/>
      <c r="DT93" s="542"/>
      <c r="DU93" s="542"/>
      <c r="DV93" s="542"/>
      <c r="DW93" s="542">
        <v>3.0480614927180696E-4</v>
      </c>
      <c r="DX93" s="567">
        <v>3.0480614927180696E-4</v>
      </c>
      <c r="DY93" s="568"/>
    </row>
    <row r="94" spans="1:129" x14ac:dyDescent="0.3">
      <c r="A94" s="721"/>
      <c r="B94" s="217" t="s">
        <v>56</v>
      </c>
      <c r="C94" s="3">
        <v>0</v>
      </c>
      <c r="D94" s="3">
        <v>0</v>
      </c>
      <c r="E94" s="3">
        <v>0</v>
      </c>
      <c r="F94" s="3">
        <v>0</v>
      </c>
      <c r="G94" s="3">
        <v>0</v>
      </c>
      <c r="H94" s="3">
        <v>0</v>
      </c>
      <c r="I94" s="3">
        <v>0</v>
      </c>
      <c r="J94" s="3">
        <v>0</v>
      </c>
      <c r="K94" s="449">
        <v>0</v>
      </c>
      <c r="L94" s="101">
        <v>0</v>
      </c>
      <c r="M94" s="343">
        <f>CA94*$BL97</f>
        <v>0</v>
      </c>
      <c r="N94" s="343">
        <f>CB94*$BM97</f>
        <v>0</v>
      </c>
      <c r="O94" s="79">
        <f t="shared" si="259"/>
        <v>0</v>
      </c>
      <c r="Q94" s="721"/>
      <c r="R94" s="217" t="s">
        <v>56</v>
      </c>
      <c r="S94" s="3">
        <v>0</v>
      </c>
      <c r="T94" s="3">
        <v>0</v>
      </c>
      <c r="U94" s="3">
        <v>0</v>
      </c>
      <c r="V94" s="3">
        <v>0</v>
      </c>
      <c r="W94" s="3">
        <v>0</v>
      </c>
      <c r="X94" s="3">
        <v>0</v>
      </c>
      <c r="Y94" s="3">
        <v>0</v>
      </c>
      <c r="Z94" s="3">
        <v>0</v>
      </c>
      <c r="AA94" s="449">
        <v>0</v>
      </c>
      <c r="AB94" s="101">
        <v>0</v>
      </c>
      <c r="AC94" s="343">
        <f>CQ94*$BL97</f>
        <v>0</v>
      </c>
      <c r="AD94" s="343">
        <f>CR94*$BM97</f>
        <v>0</v>
      </c>
      <c r="AE94" s="79">
        <f t="shared" si="260"/>
        <v>0</v>
      </c>
      <c r="AG94" s="721"/>
      <c r="AH94" s="217" t="s">
        <v>56</v>
      </c>
      <c r="AI94" s="3">
        <v>0</v>
      </c>
      <c r="AJ94" s="3">
        <v>0</v>
      </c>
      <c r="AK94" s="3">
        <v>0</v>
      </c>
      <c r="AL94" s="3">
        <v>0</v>
      </c>
      <c r="AM94" s="3">
        <v>0</v>
      </c>
      <c r="AN94" s="3">
        <v>0</v>
      </c>
      <c r="AO94" s="3">
        <v>0</v>
      </c>
      <c r="AP94" s="3">
        <v>0</v>
      </c>
      <c r="AQ94" s="449">
        <v>0</v>
      </c>
      <c r="AR94" s="101">
        <v>0</v>
      </c>
      <c r="AS94" s="343">
        <f>DG94*$BL97</f>
        <v>0</v>
      </c>
      <c r="AT94" s="343">
        <f>DH94*$BM97</f>
        <v>0</v>
      </c>
      <c r="AU94" s="79">
        <f t="shared" si="261"/>
        <v>0</v>
      </c>
      <c r="AW94" s="721"/>
      <c r="AX94" s="217" t="s">
        <v>56</v>
      </c>
      <c r="AY94" s="3">
        <v>0</v>
      </c>
      <c r="AZ94" s="3">
        <v>0</v>
      </c>
      <c r="BA94" s="3">
        <v>0</v>
      </c>
      <c r="BB94" s="3">
        <v>0</v>
      </c>
      <c r="BC94" s="3">
        <v>0</v>
      </c>
      <c r="BD94" s="3">
        <v>0</v>
      </c>
      <c r="BE94" s="3">
        <v>0</v>
      </c>
      <c r="BF94" s="3">
        <v>0</v>
      </c>
      <c r="BG94" s="449">
        <v>0</v>
      </c>
      <c r="BH94" s="101">
        <v>0</v>
      </c>
      <c r="BI94" s="343">
        <f>DW94*$BL97</f>
        <v>0</v>
      </c>
      <c r="BJ94" s="343">
        <f>DX94*$BM97</f>
        <v>0</v>
      </c>
      <c r="BK94" s="79">
        <f t="shared" si="262"/>
        <v>0</v>
      </c>
      <c r="BO94" s="748"/>
      <c r="BP94" s="3" t="s">
        <v>56</v>
      </c>
      <c r="BQ94" s="566"/>
      <c r="BR94" s="542"/>
      <c r="BS94" s="542"/>
      <c r="BT94" s="542"/>
      <c r="BU94" s="542"/>
      <c r="BV94" s="542"/>
      <c r="BW94" s="542"/>
      <c r="BX94" s="542"/>
      <c r="BY94" s="542"/>
      <c r="BZ94" s="542"/>
      <c r="CA94" s="542">
        <v>0</v>
      </c>
      <c r="CB94" s="567">
        <v>0</v>
      </c>
      <c r="CC94" s="568"/>
      <c r="CE94" s="748"/>
      <c r="CF94" s="3" t="s">
        <v>56</v>
      </c>
      <c r="CG94" s="566"/>
      <c r="CH94" s="542"/>
      <c r="CI94" s="542"/>
      <c r="CJ94" s="542"/>
      <c r="CK94" s="542"/>
      <c r="CL94" s="542"/>
      <c r="CM94" s="542"/>
      <c r="CN94" s="542"/>
      <c r="CO94" s="542"/>
      <c r="CP94" s="542"/>
      <c r="CQ94" s="542">
        <v>0</v>
      </c>
      <c r="CR94" s="567">
        <v>0</v>
      </c>
      <c r="CS94" s="568"/>
      <c r="CU94" s="748"/>
      <c r="CV94" s="3" t="s">
        <v>56</v>
      </c>
      <c r="CW94" s="566"/>
      <c r="CX94" s="542"/>
      <c r="CY94" s="542"/>
      <c r="CZ94" s="542"/>
      <c r="DA94" s="542"/>
      <c r="DB94" s="542"/>
      <c r="DC94" s="542"/>
      <c r="DD94" s="542"/>
      <c r="DE94" s="542"/>
      <c r="DF94" s="542"/>
      <c r="DG94" s="542">
        <v>0</v>
      </c>
      <c r="DH94" s="567">
        <v>0</v>
      </c>
      <c r="DI94" s="568"/>
      <c r="DK94" s="748"/>
      <c r="DL94" s="3" t="s">
        <v>56</v>
      </c>
      <c r="DM94" s="566"/>
      <c r="DN94" s="542"/>
      <c r="DO94" s="542"/>
      <c r="DP94" s="542"/>
      <c r="DQ94" s="542"/>
      <c r="DR94" s="542"/>
      <c r="DS94" s="542"/>
      <c r="DT94" s="542"/>
      <c r="DU94" s="542"/>
      <c r="DV94" s="542"/>
      <c r="DW94" s="542">
        <v>0</v>
      </c>
      <c r="DX94" s="567">
        <v>0</v>
      </c>
      <c r="DY94" s="568"/>
    </row>
    <row r="95" spans="1:129" x14ac:dyDescent="0.3">
      <c r="A95" s="721"/>
      <c r="B95" s="217" t="s">
        <v>55</v>
      </c>
      <c r="C95" s="3">
        <v>0</v>
      </c>
      <c r="D95" s="3">
        <v>5265</v>
      </c>
      <c r="E95" s="3">
        <v>0</v>
      </c>
      <c r="F95" s="3">
        <v>0</v>
      </c>
      <c r="G95" s="3">
        <v>0</v>
      </c>
      <c r="H95" s="3">
        <v>0</v>
      </c>
      <c r="I95" s="3">
        <v>25618</v>
      </c>
      <c r="J95" s="3">
        <v>0</v>
      </c>
      <c r="K95" s="449">
        <v>2738</v>
      </c>
      <c r="L95" s="101">
        <v>0</v>
      </c>
      <c r="M95" s="343">
        <f>CA95*$BL97</f>
        <v>14076.303471813893</v>
      </c>
      <c r="N95" s="343">
        <f>CB95*$BM97</f>
        <v>65414.067669900971</v>
      </c>
      <c r="O95" s="79">
        <f t="shared" si="259"/>
        <v>113111.37114171486</v>
      </c>
      <c r="Q95" s="721"/>
      <c r="R95" s="217" t="s">
        <v>55</v>
      </c>
      <c r="S95" s="3">
        <v>0</v>
      </c>
      <c r="T95" s="3">
        <v>0</v>
      </c>
      <c r="U95" s="3">
        <v>0</v>
      </c>
      <c r="V95" s="3">
        <v>0</v>
      </c>
      <c r="W95" s="3">
        <v>0</v>
      </c>
      <c r="X95" s="3">
        <v>380</v>
      </c>
      <c r="Y95" s="3">
        <v>13362</v>
      </c>
      <c r="Z95" s="3">
        <v>0</v>
      </c>
      <c r="AA95" s="449">
        <v>7150</v>
      </c>
      <c r="AB95" s="101">
        <v>0</v>
      </c>
      <c r="AC95" s="343">
        <f>CQ95*$BL97</f>
        <v>40428.853898219801</v>
      </c>
      <c r="AD95" s="343">
        <f>CR95*$BM97</f>
        <v>187877.15041880243</v>
      </c>
      <c r="AE95" s="79">
        <f t="shared" si="260"/>
        <v>249198.00431702222</v>
      </c>
      <c r="AG95" s="721"/>
      <c r="AH95" s="217" t="s">
        <v>55</v>
      </c>
      <c r="AI95" s="3">
        <v>0</v>
      </c>
      <c r="AJ95" s="3">
        <v>0</v>
      </c>
      <c r="AK95" s="3">
        <v>0</v>
      </c>
      <c r="AL95" s="3">
        <v>0</v>
      </c>
      <c r="AM95" s="3">
        <v>0</v>
      </c>
      <c r="AN95" s="3">
        <v>0</v>
      </c>
      <c r="AO95" s="3">
        <v>0</v>
      </c>
      <c r="AP95" s="3">
        <v>0</v>
      </c>
      <c r="AQ95" s="449">
        <v>0</v>
      </c>
      <c r="AR95" s="101">
        <v>0</v>
      </c>
      <c r="AS95" s="343">
        <f>DG95*$BL97</f>
        <v>8770.7700670619306</v>
      </c>
      <c r="AT95" s="343">
        <f>DH95*$BM97</f>
        <v>40758.694058618436</v>
      </c>
      <c r="AU95" s="79">
        <f t="shared" si="261"/>
        <v>49529.464125680366</v>
      </c>
      <c r="AW95" s="721"/>
      <c r="AX95" s="217" t="s">
        <v>55</v>
      </c>
      <c r="AY95" s="3">
        <v>0</v>
      </c>
      <c r="AZ95" s="3">
        <v>0</v>
      </c>
      <c r="BA95" s="3">
        <v>0</v>
      </c>
      <c r="BB95" s="3">
        <v>0</v>
      </c>
      <c r="BC95" s="3">
        <v>0</v>
      </c>
      <c r="BD95" s="3">
        <v>0</v>
      </c>
      <c r="BE95" s="3">
        <v>0</v>
      </c>
      <c r="BF95" s="3">
        <v>0</v>
      </c>
      <c r="BG95" s="449">
        <v>0</v>
      </c>
      <c r="BH95" s="101">
        <v>0</v>
      </c>
      <c r="BI95" s="343">
        <f>DW95*$BL97</f>
        <v>1312.462562904379</v>
      </c>
      <c r="BJ95" s="343">
        <f>DX95*$BM97</f>
        <v>6099.1520306414295</v>
      </c>
      <c r="BK95" s="79">
        <f t="shared" si="262"/>
        <v>7411.614593545808</v>
      </c>
      <c r="BO95" s="748"/>
      <c r="BP95" s="3" t="s">
        <v>55</v>
      </c>
      <c r="BQ95" s="566"/>
      <c r="BR95" s="542"/>
      <c r="BS95" s="542"/>
      <c r="BT95" s="542"/>
      <c r="BU95" s="542"/>
      <c r="BV95" s="542"/>
      <c r="BW95" s="542"/>
      <c r="BX95" s="542"/>
      <c r="BY95" s="542"/>
      <c r="BZ95" s="542"/>
      <c r="CA95" s="542">
        <v>2.1793860277077495E-3</v>
      </c>
      <c r="CB95" s="567">
        <v>2.1793860277077495E-3</v>
      </c>
      <c r="CC95" s="568"/>
      <c r="CE95" s="748"/>
      <c r="CF95" s="3" t="s">
        <v>55</v>
      </c>
      <c r="CG95" s="566"/>
      <c r="CH95" s="542"/>
      <c r="CI95" s="542"/>
      <c r="CJ95" s="542"/>
      <c r="CK95" s="542"/>
      <c r="CL95" s="542"/>
      <c r="CM95" s="542"/>
      <c r="CN95" s="542"/>
      <c r="CO95" s="542"/>
      <c r="CP95" s="542"/>
      <c r="CQ95" s="542">
        <v>6.2594614756955238E-3</v>
      </c>
      <c r="CR95" s="567">
        <v>6.2594614756955238E-3</v>
      </c>
      <c r="CS95" s="568"/>
      <c r="CU95" s="748"/>
      <c r="CV95" s="3" t="s">
        <v>55</v>
      </c>
      <c r="CW95" s="566"/>
      <c r="CX95" s="542"/>
      <c r="CY95" s="542"/>
      <c r="CZ95" s="542"/>
      <c r="DA95" s="542"/>
      <c r="DB95" s="542"/>
      <c r="DC95" s="542"/>
      <c r="DD95" s="542"/>
      <c r="DE95" s="542"/>
      <c r="DF95" s="542"/>
      <c r="DG95" s="542">
        <v>1.3579483970821893E-3</v>
      </c>
      <c r="DH95" s="567">
        <v>1.3579483970821893E-3</v>
      </c>
      <c r="DI95" s="568"/>
      <c r="DK95" s="748"/>
      <c r="DL95" s="3" t="s">
        <v>55</v>
      </c>
      <c r="DM95" s="566"/>
      <c r="DN95" s="542"/>
      <c r="DO95" s="542"/>
      <c r="DP95" s="542"/>
      <c r="DQ95" s="542"/>
      <c r="DR95" s="542"/>
      <c r="DS95" s="542"/>
      <c r="DT95" s="542"/>
      <c r="DU95" s="542"/>
      <c r="DV95" s="542"/>
      <c r="DW95" s="542">
        <v>2.0320409951453798E-4</v>
      </c>
      <c r="DX95" s="567">
        <v>2.0320409951453798E-4</v>
      </c>
      <c r="DY95" s="568"/>
    </row>
    <row r="96" spans="1:129" ht="15" thickBot="1" x14ac:dyDescent="0.35">
      <c r="A96" s="722"/>
      <c r="B96" s="217" t="s">
        <v>54</v>
      </c>
      <c r="C96" s="3">
        <v>0</v>
      </c>
      <c r="D96" s="3">
        <v>0</v>
      </c>
      <c r="E96" s="3">
        <v>0</v>
      </c>
      <c r="F96" s="3">
        <v>0</v>
      </c>
      <c r="G96" s="3">
        <v>0</v>
      </c>
      <c r="H96" s="3">
        <v>0</v>
      </c>
      <c r="I96" s="3">
        <v>0</v>
      </c>
      <c r="J96" s="3">
        <v>0</v>
      </c>
      <c r="K96" s="449">
        <v>0</v>
      </c>
      <c r="L96" s="101">
        <v>0</v>
      </c>
      <c r="M96" s="343">
        <f>CA96*$BL97</f>
        <v>1407.6303471813894</v>
      </c>
      <c r="N96" s="343">
        <f>CB96*$BM97</f>
        <v>6541.4067669900969</v>
      </c>
      <c r="O96" s="79">
        <f t="shared" si="259"/>
        <v>7949.0371141714859</v>
      </c>
      <c r="Q96" s="722"/>
      <c r="R96" s="217" t="s">
        <v>54</v>
      </c>
      <c r="S96" s="3">
        <v>0</v>
      </c>
      <c r="T96" s="3">
        <v>0</v>
      </c>
      <c r="U96" s="3">
        <v>0</v>
      </c>
      <c r="V96" s="3">
        <v>0</v>
      </c>
      <c r="W96" s="3">
        <v>0</v>
      </c>
      <c r="X96" s="3">
        <v>0</v>
      </c>
      <c r="Y96" s="3">
        <v>0</v>
      </c>
      <c r="Z96" s="3">
        <v>0</v>
      </c>
      <c r="AA96" s="449">
        <v>0</v>
      </c>
      <c r="AB96" s="101">
        <v>0</v>
      </c>
      <c r="AC96" s="343">
        <f>CQ96*$BL97</f>
        <v>4042.88538982198</v>
      </c>
      <c r="AD96" s="343">
        <f>CR96*$BM97</f>
        <v>18787.715041880241</v>
      </c>
      <c r="AE96" s="79">
        <f t="shared" si="260"/>
        <v>22830.60043170222</v>
      </c>
      <c r="AG96" s="722"/>
      <c r="AH96" s="217" t="s">
        <v>54</v>
      </c>
      <c r="AI96" s="3">
        <v>0</v>
      </c>
      <c r="AJ96" s="3">
        <v>0</v>
      </c>
      <c r="AK96" s="3">
        <v>0</v>
      </c>
      <c r="AL96" s="3">
        <v>0</v>
      </c>
      <c r="AM96" s="3">
        <v>0</v>
      </c>
      <c r="AN96" s="3">
        <v>0</v>
      </c>
      <c r="AO96" s="3">
        <v>0</v>
      </c>
      <c r="AP96" s="3">
        <v>0</v>
      </c>
      <c r="AQ96" s="449">
        <v>0</v>
      </c>
      <c r="AR96" s="101">
        <v>0</v>
      </c>
      <c r="AS96" s="343">
        <f>DG96*$BL97</f>
        <v>877.07700670619317</v>
      </c>
      <c r="AT96" s="343">
        <f>DH96*$BM97</f>
        <v>4075.8694058618444</v>
      </c>
      <c r="AU96" s="79">
        <f t="shared" si="261"/>
        <v>4952.9464125680379</v>
      </c>
      <c r="AW96" s="722"/>
      <c r="AX96" s="217" t="s">
        <v>54</v>
      </c>
      <c r="AY96" s="3">
        <v>0</v>
      </c>
      <c r="AZ96" s="3">
        <v>0</v>
      </c>
      <c r="BA96" s="3">
        <v>0</v>
      </c>
      <c r="BB96" s="3">
        <v>0</v>
      </c>
      <c r="BC96" s="3">
        <v>0</v>
      </c>
      <c r="BD96" s="3">
        <v>0</v>
      </c>
      <c r="BE96" s="3">
        <v>0</v>
      </c>
      <c r="BF96" s="3">
        <v>0</v>
      </c>
      <c r="BG96" s="449">
        <v>0</v>
      </c>
      <c r="BH96" s="101">
        <v>0</v>
      </c>
      <c r="BI96" s="343">
        <f>DW96*$BL97</f>
        <v>131.24625629043791</v>
      </c>
      <c r="BJ96" s="343">
        <f>DX96*$BM97</f>
        <v>609.91520306414304</v>
      </c>
      <c r="BK96" s="79">
        <f t="shared" si="262"/>
        <v>741.16145935458098</v>
      </c>
      <c r="BO96" s="749"/>
      <c r="BP96" s="3" t="s">
        <v>54</v>
      </c>
      <c r="BQ96" s="569"/>
      <c r="BR96" s="546"/>
      <c r="BS96" s="546"/>
      <c r="BT96" s="546"/>
      <c r="BU96" s="546"/>
      <c r="BV96" s="546"/>
      <c r="BW96" s="546"/>
      <c r="BX96" s="546"/>
      <c r="BY96" s="546"/>
      <c r="BZ96" s="546"/>
      <c r="CA96" s="546">
        <v>2.1793860277077496E-4</v>
      </c>
      <c r="CB96" s="570">
        <v>2.1793860277077496E-4</v>
      </c>
      <c r="CC96" s="568"/>
      <c r="CE96" s="749"/>
      <c r="CF96" s="3" t="s">
        <v>54</v>
      </c>
      <c r="CG96" s="569"/>
      <c r="CH96" s="546"/>
      <c r="CI96" s="546"/>
      <c r="CJ96" s="546"/>
      <c r="CK96" s="546"/>
      <c r="CL96" s="546"/>
      <c r="CM96" s="546"/>
      <c r="CN96" s="546"/>
      <c r="CO96" s="546"/>
      <c r="CP96" s="546"/>
      <c r="CQ96" s="546">
        <v>6.2594614756955234E-4</v>
      </c>
      <c r="CR96" s="570">
        <v>6.2594614756955234E-4</v>
      </c>
      <c r="CS96" s="568"/>
      <c r="CU96" s="749"/>
      <c r="CV96" s="3" t="s">
        <v>54</v>
      </c>
      <c r="CW96" s="569"/>
      <c r="CX96" s="546"/>
      <c r="CY96" s="546"/>
      <c r="CZ96" s="546"/>
      <c r="DA96" s="546"/>
      <c r="DB96" s="546"/>
      <c r="DC96" s="546"/>
      <c r="DD96" s="546"/>
      <c r="DE96" s="546"/>
      <c r="DF96" s="546"/>
      <c r="DG96" s="546">
        <v>1.3579483970821895E-4</v>
      </c>
      <c r="DH96" s="570">
        <v>1.3579483970821895E-4</v>
      </c>
      <c r="DI96" s="568"/>
      <c r="DK96" s="749"/>
      <c r="DL96" s="3" t="s">
        <v>54</v>
      </c>
      <c r="DM96" s="569"/>
      <c r="DN96" s="546"/>
      <c r="DO96" s="546"/>
      <c r="DP96" s="546"/>
      <c r="DQ96" s="546"/>
      <c r="DR96" s="546"/>
      <c r="DS96" s="546"/>
      <c r="DT96" s="546"/>
      <c r="DU96" s="546"/>
      <c r="DV96" s="546"/>
      <c r="DW96" s="546">
        <v>2.0320409951453801E-5</v>
      </c>
      <c r="DX96" s="570">
        <v>2.0320409951453801E-5</v>
      </c>
      <c r="DY96" s="568"/>
    </row>
    <row r="97" spans="1:129" ht="21.6" thickBot="1" x14ac:dyDescent="0.35">
      <c r="B97" s="218" t="s">
        <v>43</v>
      </c>
      <c r="C97" s="210">
        <f>SUM(C84:C96)</f>
        <v>0</v>
      </c>
      <c r="D97" s="210">
        <f t="shared" ref="D97" si="263">SUM(D84:D96)</f>
        <v>752849</v>
      </c>
      <c r="E97" s="210">
        <f t="shared" ref="E97" si="264">SUM(E84:E96)</f>
        <v>1200730</v>
      </c>
      <c r="F97" s="210">
        <f t="shared" ref="F97" si="265">SUM(F84:F96)</f>
        <v>1895523</v>
      </c>
      <c r="G97" s="210">
        <f t="shared" ref="G97" si="266">SUM(G84:G96)</f>
        <v>1261982</v>
      </c>
      <c r="H97" s="210">
        <f t="shared" ref="H97" si="267">SUM(H84:H96)</f>
        <v>1209792</v>
      </c>
      <c r="I97" s="210">
        <f t="shared" ref="I97" si="268">SUM(I84:I96)</f>
        <v>2082537</v>
      </c>
      <c r="J97" s="210">
        <f t="shared" ref="J97" si="269">SUM(J84:J96)</f>
        <v>1779758</v>
      </c>
      <c r="K97" s="450">
        <f t="shared" ref="K97" si="270">SUM(K84:K96)</f>
        <v>1461881</v>
      </c>
      <c r="L97" s="613">
        <f t="shared" ref="L97" si="271">SUM(L84:L96)</f>
        <v>1014199</v>
      </c>
      <c r="M97" s="468">
        <f t="shared" ref="M97" si="272">SUM(M84:M96)</f>
        <v>1407630.3471813893</v>
      </c>
      <c r="N97" s="468">
        <f t="shared" ref="N97" si="273">SUM(N84:N96)</f>
        <v>6541406.7669900963</v>
      </c>
      <c r="O97" s="82">
        <f t="shared" si="259"/>
        <v>20608288.114171486</v>
      </c>
      <c r="Q97" s="83"/>
      <c r="R97" s="218" t="s">
        <v>43</v>
      </c>
      <c r="S97" s="210">
        <f>SUM(S84:S96)</f>
        <v>0</v>
      </c>
      <c r="T97" s="210">
        <f t="shared" ref="T97" si="274">SUM(T84:T96)</f>
        <v>2240386</v>
      </c>
      <c r="U97" s="210">
        <f t="shared" ref="U97" si="275">SUM(U84:U96)</f>
        <v>2561282</v>
      </c>
      <c r="V97" s="210">
        <f t="shared" ref="V97" si="276">SUM(V84:V96)</f>
        <v>2364971</v>
      </c>
      <c r="W97" s="210">
        <f t="shared" ref="W97" si="277">SUM(W84:W96)</f>
        <v>2258389</v>
      </c>
      <c r="X97" s="210">
        <f t="shared" ref="X97" si="278">SUM(X84:X96)</f>
        <v>2665032</v>
      </c>
      <c r="Y97" s="210">
        <f t="shared" ref="Y97" si="279">SUM(Y84:Y96)</f>
        <v>4162422</v>
      </c>
      <c r="Z97" s="210">
        <f t="shared" ref="Z97" si="280">SUM(Z84:Z96)</f>
        <v>3880280</v>
      </c>
      <c r="AA97" s="450">
        <f t="shared" ref="AA97" si="281">SUM(AA84:AA96)</f>
        <v>2231685</v>
      </c>
      <c r="AB97" s="613">
        <f t="shared" ref="AB97" si="282">SUM(AB84:AB96)</f>
        <v>3749346</v>
      </c>
      <c r="AC97" s="468">
        <f t="shared" ref="AC97" si="283">SUM(AC84:AC96)</f>
        <v>4042885.3898219801</v>
      </c>
      <c r="AD97" s="468">
        <f t="shared" ref="AD97" si="284">SUM(AD84:AD96)</f>
        <v>18787715.041880243</v>
      </c>
      <c r="AE97" s="82">
        <f t="shared" si="260"/>
        <v>48944393.431702226</v>
      </c>
      <c r="AG97" s="83"/>
      <c r="AH97" s="218" t="s">
        <v>43</v>
      </c>
      <c r="AI97" s="210">
        <f>SUM(AI84:AI96)</f>
        <v>0</v>
      </c>
      <c r="AJ97" s="210">
        <f t="shared" ref="AJ97" si="285">SUM(AJ84:AJ96)</f>
        <v>291909</v>
      </c>
      <c r="AK97" s="210">
        <f t="shared" ref="AK97" si="286">SUM(AK84:AK96)</f>
        <v>1402471</v>
      </c>
      <c r="AL97" s="210">
        <f t="shared" ref="AL97" si="287">SUM(AL84:AL96)</f>
        <v>273315</v>
      </c>
      <c r="AM97" s="210">
        <f t="shared" ref="AM97" si="288">SUM(AM84:AM96)</f>
        <v>776201</v>
      </c>
      <c r="AN97" s="210">
        <f t="shared" ref="AN97" si="289">SUM(AN84:AN96)</f>
        <v>523814</v>
      </c>
      <c r="AO97" s="210">
        <f t="shared" ref="AO97" si="290">SUM(AO84:AO96)</f>
        <v>1151276</v>
      </c>
      <c r="AP97" s="210">
        <f t="shared" ref="AP97" si="291">SUM(AP84:AP96)</f>
        <v>810705</v>
      </c>
      <c r="AQ97" s="450">
        <f t="shared" ref="AQ97" si="292">SUM(AQ84:AQ96)</f>
        <v>712268</v>
      </c>
      <c r="AR97" s="613">
        <f t="shared" ref="AR97" si="293">SUM(AR84:AR96)</f>
        <v>1517606</v>
      </c>
      <c r="AS97" s="468">
        <f t="shared" ref="AS97" si="294">SUM(AS84:AS96)</f>
        <v>877077.00670619286</v>
      </c>
      <c r="AT97" s="468">
        <f t="shared" ref="AT97" si="295">SUM(AT84:AT96)</f>
        <v>4075869.4058618438</v>
      </c>
      <c r="AU97" s="82">
        <f t="shared" si="261"/>
        <v>12412511.412568036</v>
      </c>
      <c r="AW97" s="83"/>
      <c r="AX97" s="218" t="s">
        <v>43</v>
      </c>
      <c r="AY97" s="210">
        <f>SUM(AY84:AY96)</f>
        <v>0</v>
      </c>
      <c r="AZ97" s="210">
        <f t="shared" ref="AZ97" si="296">SUM(AZ84:AZ96)</f>
        <v>72362</v>
      </c>
      <c r="BA97" s="210">
        <f t="shared" ref="BA97" si="297">SUM(BA84:BA96)</f>
        <v>0</v>
      </c>
      <c r="BB97" s="210">
        <f t="shared" ref="BB97" si="298">SUM(BB84:BB96)</f>
        <v>94709</v>
      </c>
      <c r="BC97" s="210">
        <f t="shared" ref="BC97" si="299">SUM(BC84:BC96)</f>
        <v>16419</v>
      </c>
      <c r="BD97" s="210">
        <f t="shared" ref="BD97" si="300">SUM(BD84:BD96)</f>
        <v>11360</v>
      </c>
      <c r="BE97" s="210">
        <f t="shared" ref="BE97" si="301">SUM(BE84:BE96)</f>
        <v>537995</v>
      </c>
      <c r="BF97" s="210">
        <f t="shared" ref="BF97" si="302">SUM(BF84:BF96)</f>
        <v>22149</v>
      </c>
      <c r="BG97" s="450">
        <f t="shared" ref="BG97" si="303">SUM(BG84:BG96)</f>
        <v>0</v>
      </c>
      <c r="BH97" s="613">
        <f t="shared" ref="BH97" si="304">SUM(BH84:BH96)</f>
        <v>33292</v>
      </c>
      <c r="BI97" s="468">
        <f t="shared" ref="BI97" si="305">SUM(BI84:BI96)</f>
        <v>131246.25629043792</v>
      </c>
      <c r="BJ97" s="468">
        <f t="shared" ref="BJ97" si="306">SUM(BJ84:BJ96)</f>
        <v>609915.20306414296</v>
      </c>
      <c r="BK97" s="82">
        <f t="shared" si="262"/>
        <v>1529447.4593545808</v>
      </c>
      <c r="BL97" s="2">
        <f>'FORECAST OVERVIEW'!M23</f>
        <v>6458839</v>
      </c>
      <c r="BM97" s="2">
        <f>'FORECAST OVERVIEW'!N23</f>
        <v>30014906.417796325</v>
      </c>
      <c r="BO97" s="84"/>
      <c r="BP97" s="72" t="s">
        <v>43</v>
      </c>
      <c r="BQ97" s="572">
        <v>0</v>
      </c>
      <c r="BR97" s="550">
        <v>0</v>
      </c>
      <c r="BS97" s="550">
        <v>0</v>
      </c>
      <c r="BT97" s="550">
        <v>0</v>
      </c>
      <c r="BU97" s="550">
        <v>0</v>
      </c>
      <c r="BV97" s="550">
        <v>0</v>
      </c>
      <c r="BW97" s="550">
        <v>0</v>
      </c>
      <c r="BX97" s="550">
        <v>0</v>
      </c>
      <c r="BY97" s="550">
        <v>0</v>
      </c>
      <c r="BZ97" s="550">
        <v>0</v>
      </c>
      <c r="CA97" s="550">
        <v>0.21793860277077495</v>
      </c>
      <c r="CB97" s="550">
        <v>0.21793860277077495</v>
      </c>
      <c r="CC97" s="575"/>
      <c r="CE97" s="83"/>
      <c r="CF97" s="72" t="s">
        <v>43</v>
      </c>
      <c r="CG97" s="572">
        <v>0</v>
      </c>
      <c r="CH97" s="550">
        <v>0</v>
      </c>
      <c r="CI97" s="550">
        <v>0</v>
      </c>
      <c r="CJ97" s="550">
        <v>0</v>
      </c>
      <c r="CK97" s="550">
        <v>0</v>
      </c>
      <c r="CL97" s="550">
        <v>0</v>
      </c>
      <c r="CM97" s="550">
        <v>0</v>
      </c>
      <c r="CN97" s="550">
        <v>0</v>
      </c>
      <c r="CO97" s="550">
        <v>0</v>
      </c>
      <c r="CP97" s="550">
        <v>0</v>
      </c>
      <c r="CQ97" s="550">
        <v>0.62594614756955236</v>
      </c>
      <c r="CR97" s="550">
        <v>0.62594614756955236</v>
      </c>
      <c r="CS97" s="575"/>
      <c r="CU97" s="83"/>
      <c r="CV97" s="72" t="s">
        <v>43</v>
      </c>
      <c r="CW97" s="572">
        <v>0</v>
      </c>
      <c r="CX97" s="550">
        <v>0</v>
      </c>
      <c r="CY97" s="550">
        <v>0</v>
      </c>
      <c r="CZ97" s="550">
        <v>0</v>
      </c>
      <c r="DA97" s="550">
        <v>0</v>
      </c>
      <c r="DB97" s="550">
        <v>0</v>
      </c>
      <c r="DC97" s="550">
        <v>0</v>
      </c>
      <c r="DD97" s="550">
        <v>0</v>
      </c>
      <c r="DE97" s="550">
        <v>0</v>
      </c>
      <c r="DF97" s="550">
        <v>0</v>
      </c>
      <c r="DG97" s="550">
        <v>0.13579483970821893</v>
      </c>
      <c r="DH97" s="550">
        <v>0.13579483970821893</v>
      </c>
      <c r="DI97" s="575"/>
      <c r="DK97" s="83"/>
      <c r="DL97" s="72" t="s">
        <v>43</v>
      </c>
      <c r="DM97" s="572">
        <v>0</v>
      </c>
      <c r="DN97" s="550">
        <v>0</v>
      </c>
      <c r="DO97" s="550">
        <v>0</v>
      </c>
      <c r="DP97" s="550">
        <v>0</v>
      </c>
      <c r="DQ97" s="550">
        <v>0</v>
      </c>
      <c r="DR97" s="550">
        <v>0</v>
      </c>
      <c r="DS97" s="550">
        <v>0</v>
      </c>
      <c r="DT97" s="550">
        <v>0</v>
      </c>
      <c r="DU97" s="550">
        <v>0</v>
      </c>
      <c r="DV97" s="550">
        <v>0</v>
      </c>
      <c r="DW97" s="550">
        <v>2.0320409951453799E-2</v>
      </c>
      <c r="DX97" s="550">
        <v>2.0320409951453799E-2</v>
      </c>
      <c r="DY97" s="575"/>
    </row>
    <row r="98" spans="1:129" ht="21.6" thickBot="1" x14ac:dyDescent="0.45">
      <c r="A98" s="85"/>
      <c r="M98" s="469"/>
      <c r="N98" s="469"/>
      <c r="Q98" s="85"/>
      <c r="AC98" s="469"/>
      <c r="AD98" s="469"/>
      <c r="AG98" s="85"/>
      <c r="AS98" s="469"/>
      <c r="AT98" s="469"/>
      <c r="AW98" s="85"/>
      <c r="BI98" s="469"/>
      <c r="BJ98" s="469"/>
      <c r="BO98" s="84"/>
      <c r="CE98" s="85"/>
      <c r="CU98" s="85"/>
      <c r="DK98" s="85"/>
    </row>
    <row r="99" spans="1:129" ht="21.6" thickBot="1" x14ac:dyDescent="0.45">
      <c r="A99" s="85"/>
      <c r="B99" s="205" t="s">
        <v>36</v>
      </c>
      <c r="C99" s="206">
        <f t="shared" ref="C99:N99" si="307">C$3</f>
        <v>44197</v>
      </c>
      <c r="D99" s="206">
        <f t="shared" si="307"/>
        <v>44228</v>
      </c>
      <c r="E99" s="206">
        <f t="shared" si="307"/>
        <v>44256</v>
      </c>
      <c r="F99" s="206">
        <f t="shared" si="307"/>
        <v>44287</v>
      </c>
      <c r="G99" s="206">
        <f t="shared" si="307"/>
        <v>44317</v>
      </c>
      <c r="H99" s="206">
        <f t="shared" si="307"/>
        <v>44348</v>
      </c>
      <c r="I99" s="206">
        <f t="shared" si="307"/>
        <v>44378</v>
      </c>
      <c r="J99" s="206">
        <f t="shared" si="307"/>
        <v>44409</v>
      </c>
      <c r="K99" s="447">
        <f t="shared" si="307"/>
        <v>44440</v>
      </c>
      <c r="L99" s="605">
        <f t="shared" si="307"/>
        <v>44470</v>
      </c>
      <c r="M99" s="464">
        <f t="shared" si="307"/>
        <v>44501</v>
      </c>
      <c r="N99" s="464" t="str">
        <f t="shared" si="307"/>
        <v>Dec-21 +</v>
      </c>
      <c r="O99" s="207" t="s">
        <v>34</v>
      </c>
      <c r="Q99" s="85"/>
      <c r="R99" s="205" t="s">
        <v>36</v>
      </c>
      <c r="S99" s="206">
        <f t="shared" ref="S99:AD99" si="308">S$3</f>
        <v>44197</v>
      </c>
      <c r="T99" s="206">
        <f t="shared" si="308"/>
        <v>44228</v>
      </c>
      <c r="U99" s="206">
        <f t="shared" si="308"/>
        <v>44256</v>
      </c>
      <c r="V99" s="206">
        <f t="shared" si="308"/>
        <v>44287</v>
      </c>
      <c r="W99" s="206">
        <f t="shared" si="308"/>
        <v>44317</v>
      </c>
      <c r="X99" s="206">
        <f t="shared" si="308"/>
        <v>44348</v>
      </c>
      <c r="Y99" s="206">
        <f t="shared" si="308"/>
        <v>44378</v>
      </c>
      <c r="Z99" s="206">
        <f t="shared" si="308"/>
        <v>44409</v>
      </c>
      <c r="AA99" s="447">
        <f t="shared" si="308"/>
        <v>44440</v>
      </c>
      <c r="AB99" s="605">
        <f t="shared" si="308"/>
        <v>44470</v>
      </c>
      <c r="AC99" s="464">
        <f t="shared" si="308"/>
        <v>44501</v>
      </c>
      <c r="AD99" s="464" t="str">
        <f t="shared" si="308"/>
        <v>Dec-21 +</v>
      </c>
      <c r="AE99" s="207" t="s">
        <v>34</v>
      </c>
      <c r="AG99" s="85"/>
      <c r="AH99" s="205" t="s">
        <v>36</v>
      </c>
      <c r="AI99" s="206">
        <f t="shared" ref="AI99:AT99" si="309">AI$3</f>
        <v>44197</v>
      </c>
      <c r="AJ99" s="206">
        <f t="shared" si="309"/>
        <v>44228</v>
      </c>
      <c r="AK99" s="206">
        <f t="shared" si="309"/>
        <v>44256</v>
      </c>
      <c r="AL99" s="206">
        <f t="shared" si="309"/>
        <v>44287</v>
      </c>
      <c r="AM99" s="206">
        <f t="shared" si="309"/>
        <v>44317</v>
      </c>
      <c r="AN99" s="206">
        <f t="shared" si="309"/>
        <v>44348</v>
      </c>
      <c r="AO99" s="206">
        <f t="shared" si="309"/>
        <v>44378</v>
      </c>
      <c r="AP99" s="206">
        <f t="shared" si="309"/>
        <v>44409</v>
      </c>
      <c r="AQ99" s="447">
        <f t="shared" si="309"/>
        <v>44440</v>
      </c>
      <c r="AR99" s="605">
        <f t="shared" si="309"/>
        <v>44470</v>
      </c>
      <c r="AS99" s="464">
        <f t="shared" si="309"/>
        <v>44501</v>
      </c>
      <c r="AT99" s="464" t="str">
        <f t="shared" si="309"/>
        <v>Dec-21 +</v>
      </c>
      <c r="AU99" s="207" t="s">
        <v>34</v>
      </c>
      <c r="AW99" s="85"/>
      <c r="AX99" s="205" t="s">
        <v>36</v>
      </c>
      <c r="AY99" s="206">
        <f t="shared" ref="AY99:BJ99" si="310">AY$3</f>
        <v>44197</v>
      </c>
      <c r="AZ99" s="206">
        <f t="shared" si="310"/>
        <v>44228</v>
      </c>
      <c r="BA99" s="206">
        <f t="shared" si="310"/>
        <v>44256</v>
      </c>
      <c r="BB99" s="206">
        <f t="shared" si="310"/>
        <v>44287</v>
      </c>
      <c r="BC99" s="206">
        <f t="shared" si="310"/>
        <v>44317</v>
      </c>
      <c r="BD99" s="206">
        <f t="shared" si="310"/>
        <v>44348</v>
      </c>
      <c r="BE99" s="206">
        <f t="shared" si="310"/>
        <v>44378</v>
      </c>
      <c r="BF99" s="206">
        <f t="shared" si="310"/>
        <v>44409</v>
      </c>
      <c r="BG99" s="447">
        <f t="shared" si="310"/>
        <v>44440</v>
      </c>
      <c r="BH99" s="605">
        <f t="shared" si="310"/>
        <v>44470</v>
      </c>
      <c r="BI99" s="464">
        <f t="shared" si="310"/>
        <v>44501</v>
      </c>
      <c r="BJ99" s="464" t="str">
        <f t="shared" si="310"/>
        <v>Dec-21 +</v>
      </c>
      <c r="BK99" s="207" t="s">
        <v>34</v>
      </c>
      <c r="BO99" s="84"/>
      <c r="BP99" s="340" t="s">
        <v>36</v>
      </c>
      <c r="BQ99" s="341" t="s">
        <v>210</v>
      </c>
      <c r="BR99" s="341" t="s">
        <v>211</v>
      </c>
      <c r="BS99" s="341" t="s">
        <v>212</v>
      </c>
      <c r="BT99" s="341" t="s">
        <v>213</v>
      </c>
      <c r="BU99" s="341" t="s">
        <v>44</v>
      </c>
      <c r="BV99" s="341" t="s">
        <v>214</v>
      </c>
      <c r="BW99" s="341" t="s">
        <v>215</v>
      </c>
      <c r="BX99" s="341" t="s">
        <v>216</v>
      </c>
      <c r="BY99" s="341" t="s">
        <v>217</v>
      </c>
      <c r="BZ99" s="341" t="s">
        <v>218</v>
      </c>
      <c r="CA99" s="341" t="s">
        <v>34</v>
      </c>
      <c r="CB99" s="341" t="s">
        <v>34</v>
      </c>
      <c r="CC99" s="342" t="s">
        <v>34</v>
      </c>
      <c r="CE99" s="85"/>
      <c r="CF99" s="340" t="s">
        <v>36</v>
      </c>
      <c r="CG99" s="341" t="s">
        <v>210</v>
      </c>
      <c r="CH99" s="341" t="s">
        <v>211</v>
      </c>
      <c r="CI99" s="341" t="s">
        <v>212</v>
      </c>
      <c r="CJ99" s="341" t="s">
        <v>213</v>
      </c>
      <c r="CK99" s="341" t="s">
        <v>44</v>
      </c>
      <c r="CL99" s="341" t="s">
        <v>214</v>
      </c>
      <c r="CM99" s="341" t="s">
        <v>215</v>
      </c>
      <c r="CN99" s="341" t="s">
        <v>216</v>
      </c>
      <c r="CO99" s="341" t="s">
        <v>217</v>
      </c>
      <c r="CP99" s="341" t="s">
        <v>218</v>
      </c>
      <c r="CQ99" s="341" t="s">
        <v>34</v>
      </c>
      <c r="CR99" s="341" t="s">
        <v>34</v>
      </c>
      <c r="CS99" s="342" t="s">
        <v>34</v>
      </c>
      <c r="CU99" s="85"/>
      <c r="CV99" s="340" t="s">
        <v>36</v>
      </c>
      <c r="CW99" s="341" t="s">
        <v>210</v>
      </c>
      <c r="CX99" s="341" t="s">
        <v>211</v>
      </c>
      <c r="CY99" s="341" t="s">
        <v>212</v>
      </c>
      <c r="CZ99" s="341" t="s">
        <v>213</v>
      </c>
      <c r="DA99" s="341" t="s">
        <v>44</v>
      </c>
      <c r="DB99" s="341" t="s">
        <v>214</v>
      </c>
      <c r="DC99" s="341" t="s">
        <v>215</v>
      </c>
      <c r="DD99" s="341" t="s">
        <v>216</v>
      </c>
      <c r="DE99" s="341" t="s">
        <v>217</v>
      </c>
      <c r="DF99" s="341" t="s">
        <v>218</v>
      </c>
      <c r="DG99" s="341" t="s">
        <v>34</v>
      </c>
      <c r="DH99" s="341" t="s">
        <v>34</v>
      </c>
      <c r="DI99" s="342" t="s">
        <v>34</v>
      </c>
      <c r="DK99" s="85"/>
      <c r="DL99" s="340" t="s">
        <v>36</v>
      </c>
      <c r="DM99" s="341" t="s">
        <v>210</v>
      </c>
      <c r="DN99" s="341" t="s">
        <v>211</v>
      </c>
      <c r="DO99" s="341" t="s">
        <v>212</v>
      </c>
      <c r="DP99" s="341" t="s">
        <v>213</v>
      </c>
      <c r="DQ99" s="341" t="s">
        <v>44</v>
      </c>
      <c r="DR99" s="341" t="s">
        <v>214</v>
      </c>
      <c r="DS99" s="341" t="s">
        <v>215</v>
      </c>
      <c r="DT99" s="341" t="s">
        <v>216</v>
      </c>
      <c r="DU99" s="341" t="s">
        <v>217</v>
      </c>
      <c r="DV99" s="341" t="s">
        <v>218</v>
      </c>
      <c r="DW99" s="341" t="s">
        <v>34</v>
      </c>
      <c r="DX99" s="341" t="s">
        <v>34</v>
      </c>
      <c r="DY99" s="342" t="s">
        <v>34</v>
      </c>
    </row>
    <row r="100" spans="1:129" ht="15" customHeight="1" x14ac:dyDescent="0.3">
      <c r="A100" s="729" t="s">
        <v>180</v>
      </c>
      <c r="B100" s="217" t="s">
        <v>66</v>
      </c>
      <c r="C100" s="184">
        <v>0</v>
      </c>
      <c r="D100" s="184">
        <v>0</v>
      </c>
      <c r="E100" s="184">
        <v>0</v>
      </c>
      <c r="F100" s="184">
        <v>0</v>
      </c>
      <c r="G100" s="3">
        <v>0</v>
      </c>
      <c r="H100" s="3">
        <v>0</v>
      </c>
      <c r="I100" s="3">
        <v>0</v>
      </c>
      <c r="J100" s="3">
        <v>0</v>
      </c>
      <c r="K100" s="449">
        <v>0</v>
      </c>
      <c r="L100" s="184">
        <v>0</v>
      </c>
      <c r="M100" s="343">
        <f>CA100*$BL113</f>
        <v>0</v>
      </c>
      <c r="N100" s="343">
        <f>CB100*$BM113</f>
        <v>0</v>
      </c>
      <c r="O100" s="79">
        <f t="shared" ref="O100:O113" si="311">SUM(C100:N100)</f>
        <v>0</v>
      </c>
      <c r="Q100" s="729" t="s">
        <v>180</v>
      </c>
      <c r="R100" s="217" t="s">
        <v>66</v>
      </c>
      <c r="S100" s="184">
        <v>0</v>
      </c>
      <c r="T100" s="184">
        <v>0</v>
      </c>
      <c r="U100" s="184">
        <v>0</v>
      </c>
      <c r="V100" s="184">
        <v>0</v>
      </c>
      <c r="W100" s="3">
        <v>0</v>
      </c>
      <c r="X100" s="3">
        <v>0</v>
      </c>
      <c r="Y100" s="3">
        <v>0</v>
      </c>
      <c r="Z100" s="3">
        <v>0</v>
      </c>
      <c r="AA100" s="449">
        <v>0</v>
      </c>
      <c r="AB100" s="184">
        <v>0</v>
      </c>
      <c r="AC100" s="343">
        <f>CQ100*$BL113</f>
        <v>0</v>
      </c>
      <c r="AD100" s="343">
        <f>CR100*$BM113</f>
        <v>0</v>
      </c>
      <c r="AE100" s="79">
        <f t="shared" ref="AE100:AE113" si="312">SUM(S100:AD100)</f>
        <v>0</v>
      </c>
      <c r="AG100" s="729" t="s">
        <v>180</v>
      </c>
      <c r="AH100" s="217" t="s">
        <v>66</v>
      </c>
      <c r="AI100" s="184">
        <v>0</v>
      </c>
      <c r="AJ100" s="184">
        <v>0</v>
      </c>
      <c r="AK100" s="184">
        <v>0</v>
      </c>
      <c r="AL100" s="184">
        <v>0</v>
      </c>
      <c r="AM100" s="3">
        <v>0</v>
      </c>
      <c r="AN100" s="3">
        <v>0</v>
      </c>
      <c r="AO100" s="3">
        <v>0</v>
      </c>
      <c r="AP100" s="3">
        <v>0</v>
      </c>
      <c r="AQ100" s="449">
        <v>0</v>
      </c>
      <c r="AR100" s="184">
        <v>0</v>
      </c>
      <c r="AS100" s="343">
        <f>DG100*$BL113</f>
        <v>0</v>
      </c>
      <c r="AT100" s="343">
        <f>DH100*$BM113</f>
        <v>0</v>
      </c>
      <c r="AU100" s="79">
        <f t="shared" ref="AU100:AU113" si="313">SUM(AI100:AT100)</f>
        <v>0</v>
      </c>
      <c r="AW100" s="729" t="s">
        <v>180</v>
      </c>
      <c r="AX100" s="217" t="s">
        <v>66</v>
      </c>
      <c r="AY100" s="184">
        <v>0</v>
      </c>
      <c r="AZ100" s="184">
        <v>0</v>
      </c>
      <c r="BA100" s="184">
        <v>0</v>
      </c>
      <c r="BB100" s="184">
        <v>0</v>
      </c>
      <c r="BC100" s="3">
        <v>0</v>
      </c>
      <c r="BD100" s="3">
        <v>0</v>
      </c>
      <c r="BE100" s="3">
        <v>0</v>
      </c>
      <c r="BF100" s="3">
        <v>0</v>
      </c>
      <c r="BG100" s="449">
        <v>0</v>
      </c>
      <c r="BH100" s="184">
        <v>0</v>
      </c>
      <c r="BI100" s="343">
        <f>DW100*$BL113</f>
        <v>0</v>
      </c>
      <c r="BJ100" s="343">
        <f>DX100*$BM113</f>
        <v>0</v>
      </c>
      <c r="BK100" s="79">
        <f t="shared" ref="BK100:BK113" si="314">SUM(AY100:BJ100)</f>
        <v>0</v>
      </c>
      <c r="BL100" s="581"/>
      <c r="BO100" s="753" t="s">
        <v>221</v>
      </c>
      <c r="BP100" s="80" t="s">
        <v>66</v>
      </c>
      <c r="BQ100" s="562"/>
      <c r="BR100" s="540"/>
      <c r="BS100" s="540"/>
      <c r="BT100" s="540"/>
      <c r="BU100" s="540"/>
      <c r="BV100" s="540"/>
      <c r="BW100" s="540"/>
      <c r="BX100" s="540"/>
      <c r="BY100" s="540"/>
      <c r="BZ100" s="540"/>
      <c r="CA100" s="540">
        <v>0</v>
      </c>
      <c r="CB100" s="563">
        <v>0</v>
      </c>
      <c r="CC100" s="564"/>
      <c r="CE100" s="753" t="s">
        <v>221</v>
      </c>
      <c r="CF100" s="80" t="s">
        <v>66</v>
      </c>
      <c r="CG100" s="562"/>
      <c r="CH100" s="540"/>
      <c r="CI100" s="540"/>
      <c r="CJ100" s="540"/>
      <c r="CK100" s="540"/>
      <c r="CL100" s="540"/>
      <c r="CM100" s="540"/>
      <c r="CN100" s="540"/>
      <c r="CO100" s="540"/>
      <c r="CP100" s="540"/>
      <c r="CQ100" s="540">
        <v>0</v>
      </c>
      <c r="CR100" s="563">
        <v>0</v>
      </c>
      <c r="CS100" s="564"/>
      <c r="CU100" s="753" t="s">
        <v>221</v>
      </c>
      <c r="CV100" s="80" t="s">
        <v>66</v>
      </c>
      <c r="CW100" s="562"/>
      <c r="CX100" s="540"/>
      <c r="CY100" s="540"/>
      <c r="CZ100" s="540"/>
      <c r="DA100" s="540"/>
      <c r="DB100" s="540"/>
      <c r="DC100" s="540"/>
      <c r="DD100" s="540"/>
      <c r="DE100" s="540"/>
      <c r="DF100" s="540"/>
      <c r="DG100" s="540">
        <v>0</v>
      </c>
      <c r="DH100" s="563">
        <v>0</v>
      </c>
      <c r="DI100" s="564"/>
      <c r="DK100" s="753" t="s">
        <v>221</v>
      </c>
      <c r="DL100" s="80" t="s">
        <v>66</v>
      </c>
      <c r="DM100" s="562"/>
      <c r="DN100" s="540"/>
      <c r="DO100" s="540"/>
      <c r="DP100" s="540"/>
      <c r="DQ100" s="540"/>
      <c r="DR100" s="540"/>
      <c r="DS100" s="540"/>
      <c r="DT100" s="540"/>
      <c r="DU100" s="540"/>
      <c r="DV100" s="540"/>
      <c r="DW100" s="540">
        <v>0</v>
      </c>
      <c r="DX100" s="563">
        <v>0</v>
      </c>
      <c r="DY100" s="564"/>
    </row>
    <row r="101" spans="1:129" x14ac:dyDescent="0.3">
      <c r="A101" s="730"/>
      <c r="B101" s="217" t="s">
        <v>65</v>
      </c>
      <c r="C101" s="184">
        <v>0</v>
      </c>
      <c r="D101" s="184">
        <v>0</v>
      </c>
      <c r="E101" s="184">
        <v>0</v>
      </c>
      <c r="F101" s="184">
        <v>0</v>
      </c>
      <c r="G101" s="3">
        <v>0</v>
      </c>
      <c r="H101" s="3">
        <v>0</v>
      </c>
      <c r="I101" s="3">
        <v>0</v>
      </c>
      <c r="J101" s="3">
        <v>0</v>
      </c>
      <c r="K101" s="449">
        <v>0</v>
      </c>
      <c r="L101" s="184">
        <v>0</v>
      </c>
      <c r="M101" s="343">
        <f>CA101*$BL113</f>
        <v>0</v>
      </c>
      <c r="N101" s="343">
        <f>CB101*$BM113</f>
        <v>0</v>
      </c>
      <c r="O101" s="79">
        <f t="shared" si="311"/>
        <v>0</v>
      </c>
      <c r="Q101" s="730"/>
      <c r="R101" s="217" t="s">
        <v>65</v>
      </c>
      <c r="S101" s="184">
        <v>0</v>
      </c>
      <c r="T101" s="184">
        <v>0</v>
      </c>
      <c r="U101" s="184">
        <v>0</v>
      </c>
      <c r="V101" s="184">
        <v>0</v>
      </c>
      <c r="W101" s="3">
        <v>0</v>
      </c>
      <c r="X101" s="3">
        <v>0</v>
      </c>
      <c r="Y101" s="3">
        <v>0</v>
      </c>
      <c r="Z101" s="3">
        <v>0</v>
      </c>
      <c r="AA101" s="449">
        <v>0</v>
      </c>
      <c r="AB101" s="184">
        <v>0</v>
      </c>
      <c r="AC101" s="343">
        <f>CQ101*$BL113</f>
        <v>0</v>
      </c>
      <c r="AD101" s="343">
        <f>CR101*$BM113</f>
        <v>0</v>
      </c>
      <c r="AE101" s="79">
        <f t="shared" si="312"/>
        <v>0</v>
      </c>
      <c r="AG101" s="730"/>
      <c r="AH101" s="217" t="s">
        <v>65</v>
      </c>
      <c r="AI101" s="184">
        <v>0</v>
      </c>
      <c r="AJ101" s="184">
        <v>0</v>
      </c>
      <c r="AK101" s="184">
        <v>0</v>
      </c>
      <c r="AL101" s="184">
        <v>0</v>
      </c>
      <c r="AM101" s="3">
        <v>0</v>
      </c>
      <c r="AN101" s="3">
        <v>0</v>
      </c>
      <c r="AO101" s="3">
        <v>0</v>
      </c>
      <c r="AP101" s="3">
        <v>0</v>
      </c>
      <c r="AQ101" s="449">
        <v>0</v>
      </c>
      <c r="AR101" s="184">
        <v>0</v>
      </c>
      <c r="AS101" s="343">
        <f>DG101*$BL113</f>
        <v>0</v>
      </c>
      <c r="AT101" s="343">
        <f>DH101*$BM113</f>
        <v>0</v>
      </c>
      <c r="AU101" s="79">
        <f t="shared" si="313"/>
        <v>0</v>
      </c>
      <c r="AW101" s="730"/>
      <c r="AX101" s="217" t="s">
        <v>65</v>
      </c>
      <c r="AY101" s="184">
        <v>0</v>
      </c>
      <c r="AZ101" s="184">
        <v>0</v>
      </c>
      <c r="BA101" s="184">
        <v>0</v>
      </c>
      <c r="BB101" s="184">
        <v>0</v>
      </c>
      <c r="BC101" s="3">
        <v>0</v>
      </c>
      <c r="BD101" s="3">
        <v>0</v>
      </c>
      <c r="BE101" s="3">
        <v>0</v>
      </c>
      <c r="BF101" s="3">
        <v>0</v>
      </c>
      <c r="BG101" s="449">
        <v>0</v>
      </c>
      <c r="BH101" s="184">
        <v>0</v>
      </c>
      <c r="BI101" s="343">
        <f>DW101*$BL113</f>
        <v>0</v>
      </c>
      <c r="BJ101" s="343">
        <f>DX101*$BM113</f>
        <v>0</v>
      </c>
      <c r="BK101" s="79">
        <f t="shared" si="314"/>
        <v>0</v>
      </c>
      <c r="BO101" s="754"/>
      <c r="BP101" s="3" t="s">
        <v>65</v>
      </c>
      <c r="BQ101" s="566"/>
      <c r="BR101" s="542"/>
      <c r="BS101" s="542"/>
      <c r="BT101" s="542"/>
      <c r="BU101" s="542"/>
      <c r="BV101" s="542"/>
      <c r="BW101" s="542"/>
      <c r="BX101" s="542"/>
      <c r="BY101" s="542"/>
      <c r="BZ101" s="542"/>
      <c r="CA101" s="542">
        <v>0</v>
      </c>
      <c r="CB101" s="567">
        <v>0</v>
      </c>
      <c r="CC101" s="568"/>
      <c r="CE101" s="754"/>
      <c r="CF101" s="3" t="s">
        <v>65</v>
      </c>
      <c r="CG101" s="566"/>
      <c r="CH101" s="542"/>
      <c r="CI101" s="542"/>
      <c r="CJ101" s="542"/>
      <c r="CK101" s="542"/>
      <c r="CL101" s="542"/>
      <c r="CM101" s="542"/>
      <c r="CN101" s="542"/>
      <c r="CO101" s="542"/>
      <c r="CP101" s="542"/>
      <c r="CQ101" s="542">
        <v>0</v>
      </c>
      <c r="CR101" s="567">
        <v>0</v>
      </c>
      <c r="CS101" s="568"/>
      <c r="CU101" s="754"/>
      <c r="CV101" s="3" t="s">
        <v>65</v>
      </c>
      <c r="CW101" s="566"/>
      <c r="CX101" s="542"/>
      <c r="CY101" s="542"/>
      <c r="CZ101" s="542"/>
      <c r="DA101" s="542"/>
      <c r="DB101" s="542"/>
      <c r="DC101" s="542"/>
      <c r="DD101" s="542"/>
      <c r="DE101" s="542"/>
      <c r="DF101" s="542"/>
      <c r="DG101" s="542">
        <v>0</v>
      </c>
      <c r="DH101" s="567">
        <v>0</v>
      </c>
      <c r="DI101" s="568"/>
      <c r="DK101" s="754"/>
      <c r="DL101" s="3" t="s">
        <v>65</v>
      </c>
      <c r="DM101" s="566"/>
      <c r="DN101" s="542"/>
      <c r="DO101" s="542"/>
      <c r="DP101" s="542"/>
      <c r="DQ101" s="542"/>
      <c r="DR101" s="542"/>
      <c r="DS101" s="542"/>
      <c r="DT101" s="542"/>
      <c r="DU101" s="542"/>
      <c r="DV101" s="542"/>
      <c r="DW101" s="542">
        <v>0</v>
      </c>
      <c r="DX101" s="567">
        <v>0</v>
      </c>
      <c r="DY101" s="568"/>
    </row>
    <row r="102" spans="1:129" x14ac:dyDescent="0.3">
      <c r="A102" s="730"/>
      <c r="B102" s="217" t="s">
        <v>64</v>
      </c>
      <c r="C102" s="184">
        <v>0</v>
      </c>
      <c r="D102" s="184">
        <v>0</v>
      </c>
      <c r="E102" s="184">
        <v>0</v>
      </c>
      <c r="F102" s="184">
        <v>0</v>
      </c>
      <c r="G102" s="3">
        <v>0</v>
      </c>
      <c r="H102" s="3">
        <v>0</v>
      </c>
      <c r="I102" s="3">
        <v>0</v>
      </c>
      <c r="J102" s="3">
        <v>0</v>
      </c>
      <c r="K102" s="449">
        <v>0</v>
      </c>
      <c r="L102" s="184">
        <v>0</v>
      </c>
      <c r="M102" s="343">
        <f>CA102*$BL113</f>
        <v>0</v>
      </c>
      <c r="N102" s="343">
        <f>CB102*$BM113</f>
        <v>0</v>
      </c>
      <c r="O102" s="79">
        <f t="shared" si="311"/>
        <v>0</v>
      </c>
      <c r="Q102" s="730"/>
      <c r="R102" s="217" t="s">
        <v>64</v>
      </c>
      <c r="S102" s="184">
        <v>0</v>
      </c>
      <c r="T102" s="184">
        <v>0</v>
      </c>
      <c r="U102" s="184">
        <v>0</v>
      </c>
      <c r="V102" s="184">
        <v>0</v>
      </c>
      <c r="W102" s="3">
        <v>0</v>
      </c>
      <c r="X102" s="3">
        <v>0</v>
      </c>
      <c r="Y102" s="3">
        <v>0</v>
      </c>
      <c r="Z102" s="3">
        <v>0</v>
      </c>
      <c r="AA102" s="449">
        <v>0</v>
      </c>
      <c r="AB102" s="184">
        <v>0</v>
      </c>
      <c r="AC102" s="343">
        <f>CQ102*$BL113</f>
        <v>0</v>
      </c>
      <c r="AD102" s="343">
        <f>CR102*$BM113</f>
        <v>0</v>
      </c>
      <c r="AE102" s="79">
        <f t="shared" si="312"/>
        <v>0</v>
      </c>
      <c r="AG102" s="730"/>
      <c r="AH102" s="217" t="s">
        <v>64</v>
      </c>
      <c r="AI102" s="184">
        <v>0</v>
      </c>
      <c r="AJ102" s="184">
        <v>0</v>
      </c>
      <c r="AK102" s="184">
        <v>0</v>
      </c>
      <c r="AL102" s="184">
        <v>0</v>
      </c>
      <c r="AM102" s="3">
        <v>0</v>
      </c>
      <c r="AN102" s="3">
        <v>0</v>
      </c>
      <c r="AO102" s="3">
        <v>0</v>
      </c>
      <c r="AP102" s="3">
        <v>0</v>
      </c>
      <c r="AQ102" s="449">
        <v>0</v>
      </c>
      <c r="AR102" s="184">
        <v>0</v>
      </c>
      <c r="AS102" s="343">
        <f>DG102*$BL113</f>
        <v>0</v>
      </c>
      <c r="AT102" s="343">
        <f>DH102*$BM113</f>
        <v>0</v>
      </c>
      <c r="AU102" s="79">
        <f t="shared" si="313"/>
        <v>0</v>
      </c>
      <c r="AW102" s="730"/>
      <c r="AX102" s="217" t="s">
        <v>64</v>
      </c>
      <c r="AY102" s="184">
        <v>0</v>
      </c>
      <c r="AZ102" s="184">
        <v>0</v>
      </c>
      <c r="BA102" s="184">
        <v>0</v>
      </c>
      <c r="BB102" s="184">
        <v>0</v>
      </c>
      <c r="BC102" s="3">
        <v>0</v>
      </c>
      <c r="BD102" s="3">
        <v>0</v>
      </c>
      <c r="BE102" s="3">
        <v>0</v>
      </c>
      <c r="BF102" s="3">
        <v>0</v>
      </c>
      <c r="BG102" s="449">
        <v>0</v>
      </c>
      <c r="BH102" s="184">
        <v>0</v>
      </c>
      <c r="BI102" s="343">
        <f>DW102*$BL113</f>
        <v>0</v>
      </c>
      <c r="BJ102" s="343">
        <f>DX102*$BM113</f>
        <v>0</v>
      </c>
      <c r="BK102" s="79">
        <f t="shared" si="314"/>
        <v>0</v>
      </c>
      <c r="BO102" s="754"/>
      <c r="BP102" s="3" t="s">
        <v>64</v>
      </c>
      <c r="BQ102" s="566"/>
      <c r="BR102" s="542"/>
      <c r="BS102" s="542"/>
      <c r="BT102" s="542"/>
      <c r="BU102" s="542"/>
      <c r="BV102" s="542"/>
      <c r="BW102" s="542"/>
      <c r="BX102" s="542"/>
      <c r="BY102" s="542"/>
      <c r="BZ102" s="542"/>
      <c r="CA102" s="542">
        <v>0</v>
      </c>
      <c r="CB102" s="567">
        <v>0</v>
      </c>
      <c r="CC102" s="568"/>
      <c r="CE102" s="754"/>
      <c r="CF102" s="3" t="s">
        <v>64</v>
      </c>
      <c r="CG102" s="566"/>
      <c r="CH102" s="542"/>
      <c r="CI102" s="542"/>
      <c r="CJ102" s="542"/>
      <c r="CK102" s="542"/>
      <c r="CL102" s="542"/>
      <c r="CM102" s="542"/>
      <c r="CN102" s="542"/>
      <c r="CO102" s="542"/>
      <c r="CP102" s="542"/>
      <c r="CQ102" s="542">
        <v>0</v>
      </c>
      <c r="CR102" s="567">
        <v>0</v>
      </c>
      <c r="CS102" s="568"/>
      <c r="CU102" s="754"/>
      <c r="CV102" s="3" t="s">
        <v>64</v>
      </c>
      <c r="CW102" s="566"/>
      <c r="CX102" s="542"/>
      <c r="CY102" s="542"/>
      <c r="CZ102" s="542"/>
      <c r="DA102" s="542"/>
      <c r="DB102" s="542"/>
      <c r="DC102" s="542"/>
      <c r="DD102" s="542"/>
      <c r="DE102" s="542"/>
      <c r="DF102" s="542"/>
      <c r="DG102" s="542">
        <v>0</v>
      </c>
      <c r="DH102" s="567">
        <v>0</v>
      </c>
      <c r="DI102" s="568"/>
      <c r="DK102" s="754"/>
      <c r="DL102" s="3" t="s">
        <v>64</v>
      </c>
      <c r="DM102" s="566"/>
      <c r="DN102" s="542"/>
      <c r="DO102" s="542"/>
      <c r="DP102" s="542"/>
      <c r="DQ102" s="542"/>
      <c r="DR102" s="542"/>
      <c r="DS102" s="542"/>
      <c r="DT102" s="542"/>
      <c r="DU102" s="542"/>
      <c r="DV102" s="542"/>
      <c r="DW102" s="542">
        <v>0</v>
      </c>
      <c r="DX102" s="567">
        <v>0</v>
      </c>
      <c r="DY102" s="568"/>
    </row>
    <row r="103" spans="1:129" x14ac:dyDescent="0.3">
      <c r="A103" s="730"/>
      <c r="B103" s="217" t="s">
        <v>63</v>
      </c>
      <c r="C103" s="184">
        <v>0</v>
      </c>
      <c r="D103" s="184">
        <v>0</v>
      </c>
      <c r="E103" s="184">
        <v>0</v>
      </c>
      <c r="F103" s="184">
        <v>0</v>
      </c>
      <c r="G103" s="3">
        <v>0</v>
      </c>
      <c r="H103" s="3">
        <v>0</v>
      </c>
      <c r="I103" s="3">
        <v>0</v>
      </c>
      <c r="J103" s="3">
        <v>0</v>
      </c>
      <c r="K103" s="449">
        <v>0</v>
      </c>
      <c r="L103" s="184">
        <v>0</v>
      </c>
      <c r="M103" s="343">
        <f>CA103*$BL113</f>
        <v>0</v>
      </c>
      <c r="N103" s="343">
        <f>CB103*$BM113</f>
        <v>0</v>
      </c>
      <c r="O103" s="79">
        <f t="shared" si="311"/>
        <v>0</v>
      </c>
      <c r="Q103" s="730"/>
      <c r="R103" s="217" t="s">
        <v>63</v>
      </c>
      <c r="S103" s="184">
        <v>0</v>
      </c>
      <c r="T103" s="184">
        <v>0</v>
      </c>
      <c r="U103" s="184">
        <v>0</v>
      </c>
      <c r="V103" s="184">
        <v>0</v>
      </c>
      <c r="W103" s="3">
        <v>0</v>
      </c>
      <c r="X103" s="3">
        <v>0</v>
      </c>
      <c r="Y103" s="3">
        <v>0</v>
      </c>
      <c r="Z103" s="3">
        <v>0</v>
      </c>
      <c r="AA103" s="449">
        <v>0</v>
      </c>
      <c r="AB103" s="184">
        <v>0</v>
      </c>
      <c r="AC103" s="343">
        <f>CQ103*$BL113</f>
        <v>0</v>
      </c>
      <c r="AD103" s="343">
        <f>CR103*$BM113</f>
        <v>0</v>
      </c>
      <c r="AE103" s="79">
        <f t="shared" si="312"/>
        <v>0</v>
      </c>
      <c r="AG103" s="730"/>
      <c r="AH103" s="217" t="s">
        <v>63</v>
      </c>
      <c r="AI103" s="184">
        <v>0</v>
      </c>
      <c r="AJ103" s="184">
        <v>0</v>
      </c>
      <c r="AK103" s="184">
        <v>0</v>
      </c>
      <c r="AL103" s="184">
        <v>0</v>
      </c>
      <c r="AM103" s="3">
        <v>0</v>
      </c>
      <c r="AN103" s="3">
        <v>0</v>
      </c>
      <c r="AO103" s="3">
        <v>0</v>
      </c>
      <c r="AP103" s="3">
        <v>0</v>
      </c>
      <c r="AQ103" s="449">
        <v>0</v>
      </c>
      <c r="AR103" s="184">
        <v>0</v>
      </c>
      <c r="AS103" s="343">
        <f>DG103*$BL113</f>
        <v>0</v>
      </c>
      <c r="AT103" s="343">
        <f>DH103*$BM113</f>
        <v>0</v>
      </c>
      <c r="AU103" s="79">
        <f t="shared" si="313"/>
        <v>0</v>
      </c>
      <c r="AW103" s="730"/>
      <c r="AX103" s="217" t="s">
        <v>63</v>
      </c>
      <c r="AY103" s="184">
        <v>0</v>
      </c>
      <c r="AZ103" s="184">
        <v>0</v>
      </c>
      <c r="BA103" s="184">
        <v>0</v>
      </c>
      <c r="BB103" s="184">
        <v>0</v>
      </c>
      <c r="BC103" s="3">
        <v>0</v>
      </c>
      <c r="BD103" s="3">
        <v>0</v>
      </c>
      <c r="BE103" s="3">
        <v>0</v>
      </c>
      <c r="BF103" s="3">
        <v>0</v>
      </c>
      <c r="BG103" s="449">
        <v>0</v>
      </c>
      <c r="BH103" s="184">
        <v>0</v>
      </c>
      <c r="BI103" s="343">
        <f>DW103*$BL113</f>
        <v>0</v>
      </c>
      <c r="BJ103" s="343">
        <f>DX103*$BM113</f>
        <v>0</v>
      </c>
      <c r="BK103" s="79">
        <f t="shared" si="314"/>
        <v>0</v>
      </c>
      <c r="BO103" s="754"/>
      <c r="BP103" s="3" t="s">
        <v>63</v>
      </c>
      <c r="BQ103" s="566"/>
      <c r="BR103" s="542"/>
      <c r="BS103" s="542"/>
      <c r="BT103" s="542"/>
      <c r="BU103" s="542"/>
      <c r="BV103" s="542"/>
      <c r="BW103" s="542"/>
      <c r="BX103" s="542"/>
      <c r="BY103" s="542"/>
      <c r="BZ103" s="542"/>
      <c r="CA103" s="542">
        <v>0</v>
      </c>
      <c r="CB103" s="567">
        <v>0</v>
      </c>
      <c r="CC103" s="568"/>
      <c r="CE103" s="754"/>
      <c r="CF103" s="3" t="s">
        <v>63</v>
      </c>
      <c r="CG103" s="566"/>
      <c r="CH103" s="542"/>
      <c r="CI103" s="542"/>
      <c r="CJ103" s="542"/>
      <c r="CK103" s="542"/>
      <c r="CL103" s="542"/>
      <c r="CM103" s="542"/>
      <c r="CN103" s="542"/>
      <c r="CO103" s="542"/>
      <c r="CP103" s="542"/>
      <c r="CQ103" s="542">
        <v>0</v>
      </c>
      <c r="CR103" s="567">
        <v>0</v>
      </c>
      <c r="CS103" s="568"/>
      <c r="CU103" s="754"/>
      <c r="CV103" s="3" t="s">
        <v>63</v>
      </c>
      <c r="CW103" s="566"/>
      <c r="CX103" s="542"/>
      <c r="CY103" s="542"/>
      <c r="CZ103" s="542"/>
      <c r="DA103" s="542"/>
      <c r="DB103" s="542"/>
      <c r="DC103" s="542"/>
      <c r="DD103" s="542"/>
      <c r="DE103" s="542"/>
      <c r="DF103" s="542"/>
      <c r="DG103" s="542">
        <v>0</v>
      </c>
      <c r="DH103" s="567">
        <v>0</v>
      </c>
      <c r="DI103" s="568"/>
      <c r="DK103" s="754"/>
      <c r="DL103" s="3" t="s">
        <v>63</v>
      </c>
      <c r="DM103" s="566"/>
      <c r="DN103" s="542"/>
      <c r="DO103" s="542"/>
      <c r="DP103" s="542"/>
      <c r="DQ103" s="542"/>
      <c r="DR103" s="542"/>
      <c r="DS103" s="542"/>
      <c r="DT103" s="542"/>
      <c r="DU103" s="542"/>
      <c r="DV103" s="542"/>
      <c r="DW103" s="542">
        <v>0</v>
      </c>
      <c r="DX103" s="567">
        <v>0</v>
      </c>
      <c r="DY103" s="568"/>
    </row>
    <row r="104" spans="1:129" x14ac:dyDescent="0.3">
      <c r="A104" s="730"/>
      <c r="B104" s="217" t="s">
        <v>62</v>
      </c>
      <c r="C104" s="184">
        <v>0</v>
      </c>
      <c r="D104" s="184">
        <v>0</v>
      </c>
      <c r="E104" s="184">
        <v>0</v>
      </c>
      <c r="F104" s="184">
        <v>0</v>
      </c>
      <c r="G104" s="3">
        <v>0</v>
      </c>
      <c r="H104" s="3">
        <v>0</v>
      </c>
      <c r="I104" s="3">
        <v>0</v>
      </c>
      <c r="J104" s="3">
        <v>0</v>
      </c>
      <c r="K104" s="449">
        <v>0</v>
      </c>
      <c r="L104" s="184">
        <v>0</v>
      </c>
      <c r="M104" s="343">
        <f>CA104*$BL113</f>
        <v>0</v>
      </c>
      <c r="N104" s="343">
        <f>CB104*$BM113</f>
        <v>0</v>
      </c>
      <c r="O104" s="79">
        <f t="shared" si="311"/>
        <v>0</v>
      </c>
      <c r="Q104" s="730"/>
      <c r="R104" s="217" t="s">
        <v>62</v>
      </c>
      <c r="S104" s="184">
        <v>0</v>
      </c>
      <c r="T104" s="184">
        <v>0</v>
      </c>
      <c r="U104" s="184">
        <v>0</v>
      </c>
      <c r="V104" s="184">
        <v>0</v>
      </c>
      <c r="W104" s="3">
        <v>0</v>
      </c>
      <c r="X104" s="3">
        <v>0</v>
      </c>
      <c r="Y104" s="3">
        <v>0</v>
      </c>
      <c r="Z104" s="3">
        <v>0</v>
      </c>
      <c r="AA104" s="449">
        <v>0</v>
      </c>
      <c r="AB104" s="184">
        <v>0</v>
      </c>
      <c r="AC104" s="343">
        <f>CQ104*$BL113</f>
        <v>0</v>
      </c>
      <c r="AD104" s="343">
        <f>CR104*$BM113</f>
        <v>0</v>
      </c>
      <c r="AE104" s="79">
        <f t="shared" si="312"/>
        <v>0</v>
      </c>
      <c r="AG104" s="730"/>
      <c r="AH104" s="217" t="s">
        <v>62</v>
      </c>
      <c r="AI104" s="184">
        <v>0</v>
      </c>
      <c r="AJ104" s="184">
        <v>0</v>
      </c>
      <c r="AK104" s="184">
        <v>0</v>
      </c>
      <c r="AL104" s="184">
        <v>0</v>
      </c>
      <c r="AM104" s="3">
        <v>0</v>
      </c>
      <c r="AN104" s="3">
        <v>0</v>
      </c>
      <c r="AO104" s="3">
        <v>0</v>
      </c>
      <c r="AP104" s="3">
        <v>0</v>
      </c>
      <c r="AQ104" s="449">
        <v>0</v>
      </c>
      <c r="AR104" s="184">
        <v>0</v>
      </c>
      <c r="AS104" s="343">
        <f>DG104*$BL113</f>
        <v>0</v>
      </c>
      <c r="AT104" s="343">
        <f>DH104*$BM113</f>
        <v>0</v>
      </c>
      <c r="AU104" s="79">
        <f t="shared" si="313"/>
        <v>0</v>
      </c>
      <c r="AW104" s="730"/>
      <c r="AX104" s="217" t="s">
        <v>62</v>
      </c>
      <c r="AY104" s="184">
        <v>0</v>
      </c>
      <c r="AZ104" s="184">
        <v>0</v>
      </c>
      <c r="BA104" s="184">
        <v>0</v>
      </c>
      <c r="BB104" s="184">
        <v>0</v>
      </c>
      <c r="BC104" s="3">
        <v>0</v>
      </c>
      <c r="BD104" s="3">
        <v>0</v>
      </c>
      <c r="BE104" s="3">
        <v>0</v>
      </c>
      <c r="BF104" s="3">
        <v>0</v>
      </c>
      <c r="BG104" s="449">
        <v>0</v>
      </c>
      <c r="BH104" s="184">
        <v>0</v>
      </c>
      <c r="BI104" s="343">
        <f>DW104*$BL113</f>
        <v>0</v>
      </c>
      <c r="BJ104" s="343">
        <f>DX104*$BM113</f>
        <v>0</v>
      </c>
      <c r="BK104" s="79">
        <f t="shared" si="314"/>
        <v>0</v>
      </c>
      <c r="BO104" s="754"/>
      <c r="BP104" s="3" t="s">
        <v>62</v>
      </c>
      <c r="BQ104" s="566"/>
      <c r="BR104" s="542"/>
      <c r="BS104" s="542"/>
      <c r="BT104" s="542"/>
      <c r="BU104" s="542"/>
      <c r="BV104" s="542"/>
      <c r="BW104" s="542"/>
      <c r="BX104" s="542"/>
      <c r="BY104" s="542"/>
      <c r="BZ104" s="542"/>
      <c r="CA104" s="542">
        <v>0</v>
      </c>
      <c r="CB104" s="567">
        <v>0</v>
      </c>
      <c r="CC104" s="568"/>
      <c r="CE104" s="754"/>
      <c r="CF104" s="3" t="s">
        <v>62</v>
      </c>
      <c r="CG104" s="566"/>
      <c r="CH104" s="542"/>
      <c r="CI104" s="542"/>
      <c r="CJ104" s="542"/>
      <c r="CK104" s="542"/>
      <c r="CL104" s="542"/>
      <c r="CM104" s="542"/>
      <c r="CN104" s="542"/>
      <c r="CO104" s="542"/>
      <c r="CP104" s="542"/>
      <c r="CQ104" s="542">
        <v>0</v>
      </c>
      <c r="CR104" s="567">
        <v>0</v>
      </c>
      <c r="CS104" s="568"/>
      <c r="CU104" s="754"/>
      <c r="CV104" s="3" t="s">
        <v>62</v>
      </c>
      <c r="CW104" s="566"/>
      <c r="CX104" s="542"/>
      <c r="CY104" s="542"/>
      <c r="CZ104" s="542"/>
      <c r="DA104" s="542"/>
      <c r="DB104" s="542"/>
      <c r="DC104" s="542"/>
      <c r="DD104" s="542"/>
      <c r="DE104" s="542"/>
      <c r="DF104" s="542"/>
      <c r="DG104" s="542">
        <v>0</v>
      </c>
      <c r="DH104" s="567">
        <v>0</v>
      </c>
      <c r="DI104" s="568"/>
      <c r="DK104" s="754"/>
      <c r="DL104" s="3" t="s">
        <v>62</v>
      </c>
      <c r="DM104" s="566"/>
      <c r="DN104" s="542"/>
      <c r="DO104" s="542"/>
      <c r="DP104" s="542"/>
      <c r="DQ104" s="542"/>
      <c r="DR104" s="542"/>
      <c r="DS104" s="542"/>
      <c r="DT104" s="542"/>
      <c r="DU104" s="542"/>
      <c r="DV104" s="542"/>
      <c r="DW104" s="542">
        <v>0</v>
      </c>
      <c r="DX104" s="567">
        <v>0</v>
      </c>
      <c r="DY104" s="568"/>
    </row>
    <row r="105" spans="1:129" x14ac:dyDescent="0.3">
      <c r="A105" s="730"/>
      <c r="B105" s="217" t="s">
        <v>61</v>
      </c>
      <c r="C105" s="184">
        <v>0</v>
      </c>
      <c r="D105" s="184">
        <v>0</v>
      </c>
      <c r="E105" s="184">
        <v>0</v>
      </c>
      <c r="F105" s="184">
        <v>0</v>
      </c>
      <c r="G105" s="3">
        <v>0</v>
      </c>
      <c r="H105" s="3">
        <v>0</v>
      </c>
      <c r="I105" s="3">
        <v>0</v>
      </c>
      <c r="J105" s="3">
        <v>0</v>
      </c>
      <c r="K105" s="449">
        <v>0</v>
      </c>
      <c r="L105" s="184">
        <v>0</v>
      </c>
      <c r="M105" s="343">
        <f>CA105*$BL113</f>
        <v>0</v>
      </c>
      <c r="N105" s="343">
        <f>CB105*$BM113</f>
        <v>0</v>
      </c>
      <c r="O105" s="79">
        <f t="shared" si="311"/>
        <v>0</v>
      </c>
      <c r="Q105" s="730"/>
      <c r="R105" s="217" t="s">
        <v>61</v>
      </c>
      <c r="S105" s="184">
        <v>0</v>
      </c>
      <c r="T105" s="184">
        <v>0</v>
      </c>
      <c r="U105" s="184">
        <v>0</v>
      </c>
      <c r="V105" s="184">
        <v>0</v>
      </c>
      <c r="W105" s="3">
        <v>0</v>
      </c>
      <c r="X105" s="3">
        <v>0</v>
      </c>
      <c r="Y105" s="3">
        <v>0</v>
      </c>
      <c r="Z105" s="3">
        <v>0</v>
      </c>
      <c r="AA105" s="449">
        <v>0</v>
      </c>
      <c r="AB105" s="184">
        <v>0</v>
      </c>
      <c r="AC105" s="343">
        <f>CQ105*$BL113</f>
        <v>0</v>
      </c>
      <c r="AD105" s="343">
        <f>CR105*$BM113</f>
        <v>0</v>
      </c>
      <c r="AE105" s="79">
        <f t="shared" si="312"/>
        <v>0</v>
      </c>
      <c r="AG105" s="730"/>
      <c r="AH105" s="217" t="s">
        <v>61</v>
      </c>
      <c r="AI105" s="184">
        <v>0</v>
      </c>
      <c r="AJ105" s="184">
        <v>0</v>
      </c>
      <c r="AK105" s="184">
        <v>0</v>
      </c>
      <c r="AL105" s="184">
        <v>0</v>
      </c>
      <c r="AM105" s="3">
        <v>0</v>
      </c>
      <c r="AN105" s="3">
        <v>0</v>
      </c>
      <c r="AO105" s="3">
        <v>0</v>
      </c>
      <c r="AP105" s="3">
        <v>0</v>
      </c>
      <c r="AQ105" s="449">
        <v>0</v>
      </c>
      <c r="AR105" s="184">
        <v>0</v>
      </c>
      <c r="AS105" s="343">
        <f>DG105*$BL113</f>
        <v>0</v>
      </c>
      <c r="AT105" s="343">
        <f>DH105*$BM113</f>
        <v>0</v>
      </c>
      <c r="AU105" s="79">
        <f t="shared" si="313"/>
        <v>0</v>
      </c>
      <c r="AW105" s="730"/>
      <c r="AX105" s="217" t="s">
        <v>61</v>
      </c>
      <c r="AY105" s="184">
        <v>0</v>
      </c>
      <c r="AZ105" s="184">
        <v>0</v>
      </c>
      <c r="BA105" s="184">
        <v>0</v>
      </c>
      <c r="BB105" s="184">
        <v>0</v>
      </c>
      <c r="BC105" s="3">
        <v>0</v>
      </c>
      <c r="BD105" s="3">
        <v>0</v>
      </c>
      <c r="BE105" s="3">
        <v>0</v>
      </c>
      <c r="BF105" s="3">
        <v>0</v>
      </c>
      <c r="BG105" s="449">
        <v>0</v>
      </c>
      <c r="BH105" s="184">
        <v>0</v>
      </c>
      <c r="BI105" s="343">
        <f>DW105*$BL113</f>
        <v>0</v>
      </c>
      <c r="BJ105" s="343">
        <f>DX105*$BM113</f>
        <v>0</v>
      </c>
      <c r="BK105" s="79">
        <f t="shared" si="314"/>
        <v>0</v>
      </c>
      <c r="BO105" s="754"/>
      <c r="BP105" s="3" t="s">
        <v>61</v>
      </c>
      <c r="BQ105" s="566"/>
      <c r="BR105" s="542"/>
      <c r="BS105" s="542"/>
      <c r="BT105" s="542"/>
      <c r="BU105" s="542"/>
      <c r="BV105" s="542"/>
      <c r="BW105" s="542"/>
      <c r="BX105" s="542"/>
      <c r="BY105" s="542"/>
      <c r="BZ105" s="542"/>
      <c r="CA105" s="542">
        <v>0</v>
      </c>
      <c r="CB105" s="567">
        <v>0</v>
      </c>
      <c r="CC105" s="568"/>
      <c r="CE105" s="754"/>
      <c r="CF105" s="3" t="s">
        <v>61</v>
      </c>
      <c r="CG105" s="566"/>
      <c r="CH105" s="542"/>
      <c r="CI105" s="542"/>
      <c r="CJ105" s="542"/>
      <c r="CK105" s="542"/>
      <c r="CL105" s="542"/>
      <c r="CM105" s="542"/>
      <c r="CN105" s="542"/>
      <c r="CO105" s="542"/>
      <c r="CP105" s="542"/>
      <c r="CQ105" s="542">
        <v>0</v>
      </c>
      <c r="CR105" s="567">
        <v>0</v>
      </c>
      <c r="CS105" s="568"/>
      <c r="CU105" s="754"/>
      <c r="CV105" s="3" t="s">
        <v>61</v>
      </c>
      <c r="CW105" s="566"/>
      <c r="CX105" s="542"/>
      <c r="CY105" s="542"/>
      <c r="CZ105" s="542"/>
      <c r="DA105" s="542"/>
      <c r="DB105" s="542"/>
      <c r="DC105" s="542"/>
      <c r="DD105" s="542"/>
      <c r="DE105" s="542"/>
      <c r="DF105" s="542"/>
      <c r="DG105" s="542">
        <v>0</v>
      </c>
      <c r="DH105" s="567">
        <v>0</v>
      </c>
      <c r="DI105" s="568"/>
      <c r="DK105" s="754"/>
      <c r="DL105" s="3" t="s">
        <v>61</v>
      </c>
      <c r="DM105" s="566"/>
      <c r="DN105" s="542"/>
      <c r="DO105" s="542"/>
      <c r="DP105" s="542"/>
      <c r="DQ105" s="542"/>
      <c r="DR105" s="542"/>
      <c r="DS105" s="542"/>
      <c r="DT105" s="542"/>
      <c r="DU105" s="542"/>
      <c r="DV105" s="542"/>
      <c r="DW105" s="542">
        <v>0</v>
      </c>
      <c r="DX105" s="567">
        <v>0</v>
      </c>
      <c r="DY105" s="568"/>
    </row>
    <row r="106" spans="1:129" x14ac:dyDescent="0.3">
      <c r="A106" s="730"/>
      <c r="B106" s="217" t="s">
        <v>60</v>
      </c>
      <c r="C106" s="184">
        <v>0</v>
      </c>
      <c r="D106" s="184">
        <v>0</v>
      </c>
      <c r="E106" s="184">
        <v>0</v>
      </c>
      <c r="F106" s="184">
        <v>0</v>
      </c>
      <c r="G106" s="3">
        <v>0</v>
      </c>
      <c r="H106" s="3">
        <v>0</v>
      </c>
      <c r="I106" s="3">
        <v>0</v>
      </c>
      <c r="J106" s="3">
        <v>0</v>
      </c>
      <c r="K106" s="449">
        <v>0</v>
      </c>
      <c r="L106" s="184">
        <v>0</v>
      </c>
      <c r="M106" s="343">
        <f>CA106*$BL113</f>
        <v>0</v>
      </c>
      <c r="N106" s="343">
        <f>CB106*$BM113</f>
        <v>0</v>
      </c>
      <c r="O106" s="79">
        <f t="shared" si="311"/>
        <v>0</v>
      </c>
      <c r="Q106" s="730"/>
      <c r="R106" s="217" t="s">
        <v>60</v>
      </c>
      <c r="S106" s="184">
        <v>0</v>
      </c>
      <c r="T106" s="184">
        <v>0</v>
      </c>
      <c r="U106" s="184">
        <v>0</v>
      </c>
      <c r="V106" s="184">
        <v>0</v>
      </c>
      <c r="W106" s="3">
        <v>0</v>
      </c>
      <c r="X106" s="3">
        <v>0</v>
      </c>
      <c r="Y106" s="3">
        <v>0</v>
      </c>
      <c r="Z106" s="3">
        <v>0</v>
      </c>
      <c r="AA106" s="449">
        <v>0</v>
      </c>
      <c r="AB106" s="184">
        <v>0</v>
      </c>
      <c r="AC106" s="343">
        <f>CQ106*$BL113</f>
        <v>0</v>
      </c>
      <c r="AD106" s="343">
        <f>CR106*$BM113</f>
        <v>0</v>
      </c>
      <c r="AE106" s="79">
        <f t="shared" si="312"/>
        <v>0</v>
      </c>
      <c r="AG106" s="730"/>
      <c r="AH106" s="217" t="s">
        <v>60</v>
      </c>
      <c r="AI106" s="184">
        <v>0</v>
      </c>
      <c r="AJ106" s="184">
        <v>0</v>
      </c>
      <c r="AK106" s="184">
        <v>0</v>
      </c>
      <c r="AL106" s="184">
        <v>0</v>
      </c>
      <c r="AM106" s="3">
        <v>0</v>
      </c>
      <c r="AN106" s="3">
        <v>0</v>
      </c>
      <c r="AO106" s="3">
        <v>0</v>
      </c>
      <c r="AP106" s="3">
        <v>0</v>
      </c>
      <c r="AQ106" s="449">
        <v>0</v>
      </c>
      <c r="AR106" s="184">
        <v>0</v>
      </c>
      <c r="AS106" s="343">
        <f>DG106*$BL113</f>
        <v>0</v>
      </c>
      <c r="AT106" s="343">
        <f>DH106*$BM113</f>
        <v>0</v>
      </c>
      <c r="AU106" s="79">
        <f t="shared" si="313"/>
        <v>0</v>
      </c>
      <c r="AW106" s="730"/>
      <c r="AX106" s="217" t="s">
        <v>60</v>
      </c>
      <c r="AY106" s="184">
        <v>0</v>
      </c>
      <c r="AZ106" s="184">
        <v>0</v>
      </c>
      <c r="BA106" s="184">
        <v>0</v>
      </c>
      <c r="BB106" s="184">
        <v>0</v>
      </c>
      <c r="BC106" s="3">
        <v>0</v>
      </c>
      <c r="BD106" s="3">
        <v>0</v>
      </c>
      <c r="BE106" s="3">
        <v>0</v>
      </c>
      <c r="BF106" s="3">
        <v>0</v>
      </c>
      <c r="BG106" s="449">
        <v>0</v>
      </c>
      <c r="BH106" s="184">
        <v>0</v>
      </c>
      <c r="BI106" s="343">
        <f>DW106*$BL113</f>
        <v>0</v>
      </c>
      <c r="BJ106" s="343">
        <f>DX106*$BM113</f>
        <v>0</v>
      </c>
      <c r="BK106" s="79">
        <f t="shared" si="314"/>
        <v>0</v>
      </c>
      <c r="BO106" s="754"/>
      <c r="BP106" s="3" t="s">
        <v>60</v>
      </c>
      <c r="BQ106" s="566"/>
      <c r="BR106" s="542"/>
      <c r="BS106" s="542"/>
      <c r="BT106" s="542"/>
      <c r="BU106" s="542"/>
      <c r="BV106" s="542"/>
      <c r="BW106" s="542"/>
      <c r="BX106" s="542"/>
      <c r="BY106" s="542"/>
      <c r="BZ106" s="542"/>
      <c r="CA106" s="542">
        <v>0</v>
      </c>
      <c r="CB106" s="567">
        <v>0</v>
      </c>
      <c r="CC106" s="568"/>
      <c r="CE106" s="754"/>
      <c r="CF106" s="3" t="s">
        <v>60</v>
      </c>
      <c r="CG106" s="566"/>
      <c r="CH106" s="542"/>
      <c r="CI106" s="542"/>
      <c r="CJ106" s="542"/>
      <c r="CK106" s="542"/>
      <c r="CL106" s="542"/>
      <c r="CM106" s="542"/>
      <c r="CN106" s="542"/>
      <c r="CO106" s="542"/>
      <c r="CP106" s="542"/>
      <c r="CQ106" s="542">
        <v>0</v>
      </c>
      <c r="CR106" s="567">
        <v>0</v>
      </c>
      <c r="CS106" s="568"/>
      <c r="CU106" s="754"/>
      <c r="CV106" s="3" t="s">
        <v>60</v>
      </c>
      <c r="CW106" s="566"/>
      <c r="CX106" s="542"/>
      <c r="CY106" s="542"/>
      <c r="CZ106" s="542"/>
      <c r="DA106" s="542"/>
      <c r="DB106" s="542"/>
      <c r="DC106" s="542"/>
      <c r="DD106" s="542"/>
      <c r="DE106" s="542"/>
      <c r="DF106" s="542"/>
      <c r="DG106" s="542">
        <v>0</v>
      </c>
      <c r="DH106" s="567">
        <v>0</v>
      </c>
      <c r="DI106" s="568"/>
      <c r="DK106" s="754"/>
      <c r="DL106" s="3" t="s">
        <v>60</v>
      </c>
      <c r="DM106" s="566"/>
      <c r="DN106" s="542"/>
      <c r="DO106" s="542"/>
      <c r="DP106" s="542"/>
      <c r="DQ106" s="542"/>
      <c r="DR106" s="542"/>
      <c r="DS106" s="542"/>
      <c r="DT106" s="542"/>
      <c r="DU106" s="542"/>
      <c r="DV106" s="542"/>
      <c r="DW106" s="542">
        <v>0</v>
      </c>
      <c r="DX106" s="567">
        <v>0</v>
      </c>
      <c r="DY106" s="568"/>
    </row>
    <row r="107" spans="1:129" x14ac:dyDescent="0.3">
      <c r="A107" s="730"/>
      <c r="B107" s="217" t="s">
        <v>59</v>
      </c>
      <c r="C107" s="184">
        <v>0</v>
      </c>
      <c r="D107" s="184">
        <v>0</v>
      </c>
      <c r="E107" s="184">
        <v>0</v>
      </c>
      <c r="F107" s="184">
        <v>0</v>
      </c>
      <c r="G107" s="3">
        <v>0</v>
      </c>
      <c r="H107" s="3">
        <v>0</v>
      </c>
      <c r="I107" s="3">
        <v>0</v>
      </c>
      <c r="J107" s="3">
        <v>0</v>
      </c>
      <c r="K107" s="449">
        <v>0</v>
      </c>
      <c r="L107" s="184">
        <v>0</v>
      </c>
      <c r="M107" s="343">
        <f>CA107*$BL113</f>
        <v>0</v>
      </c>
      <c r="N107" s="343">
        <f>CB107*$BM113</f>
        <v>0</v>
      </c>
      <c r="O107" s="79">
        <f t="shared" si="311"/>
        <v>0</v>
      </c>
      <c r="Q107" s="730"/>
      <c r="R107" s="217" t="s">
        <v>59</v>
      </c>
      <c r="S107" s="184">
        <v>0</v>
      </c>
      <c r="T107" s="184">
        <v>0</v>
      </c>
      <c r="U107" s="184">
        <v>0</v>
      </c>
      <c r="V107" s="184">
        <v>0</v>
      </c>
      <c r="W107" s="3">
        <v>0</v>
      </c>
      <c r="X107" s="3">
        <v>0</v>
      </c>
      <c r="Y107" s="3">
        <v>0</v>
      </c>
      <c r="Z107" s="3">
        <v>0</v>
      </c>
      <c r="AA107" s="449">
        <v>0</v>
      </c>
      <c r="AB107" s="184">
        <v>0</v>
      </c>
      <c r="AC107" s="343">
        <f>CQ107*$BL113</f>
        <v>0</v>
      </c>
      <c r="AD107" s="343">
        <f>CR107*$BM113</f>
        <v>0</v>
      </c>
      <c r="AE107" s="79">
        <f t="shared" si="312"/>
        <v>0</v>
      </c>
      <c r="AG107" s="730"/>
      <c r="AH107" s="217" t="s">
        <v>59</v>
      </c>
      <c r="AI107" s="184">
        <v>0</v>
      </c>
      <c r="AJ107" s="184">
        <v>0</v>
      </c>
      <c r="AK107" s="184">
        <v>0</v>
      </c>
      <c r="AL107" s="184">
        <v>0</v>
      </c>
      <c r="AM107" s="3">
        <v>0</v>
      </c>
      <c r="AN107" s="3">
        <v>0</v>
      </c>
      <c r="AO107" s="3">
        <v>0</v>
      </c>
      <c r="AP107" s="3">
        <v>0</v>
      </c>
      <c r="AQ107" s="449">
        <v>0</v>
      </c>
      <c r="AR107" s="184">
        <v>0</v>
      </c>
      <c r="AS107" s="343">
        <f>DG107*$BL113</f>
        <v>0</v>
      </c>
      <c r="AT107" s="343">
        <f>DH107*$BM113</f>
        <v>0</v>
      </c>
      <c r="AU107" s="79">
        <f t="shared" si="313"/>
        <v>0</v>
      </c>
      <c r="AW107" s="730"/>
      <c r="AX107" s="217" t="s">
        <v>59</v>
      </c>
      <c r="AY107" s="184">
        <v>0</v>
      </c>
      <c r="AZ107" s="184">
        <v>0</v>
      </c>
      <c r="BA107" s="184">
        <v>0</v>
      </c>
      <c r="BB107" s="184">
        <v>0</v>
      </c>
      <c r="BC107" s="3">
        <v>0</v>
      </c>
      <c r="BD107" s="3">
        <v>0</v>
      </c>
      <c r="BE107" s="3">
        <v>0</v>
      </c>
      <c r="BF107" s="3">
        <v>0</v>
      </c>
      <c r="BG107" s="449">
        <v>0</v>
      </c>
      <c r="BH107" s="184">
        <v>0</v>
      </c>
      <c r="BI107" s="343">
        <f>DW107*$BL113</f>
        <v>0</v>
      </c>
      <c r="BJ107" s="343">
        <f>DX107*$BM113</f>
        <v>0</v>
      </c>
      <c r="BK107" s="79">
        <f t="shared" si="314"/>
        <v>0</v>
      </c>
      <c r="BO107" s="754"/>
      <c r="BP107" s="3" t="s">
        <v>59</v>
      </c>
      <c r="BQ107" s="566"/>
      <c r="BR107" s="542"/>
      <c r="BS107" s="542"/>
      <c r="BT107" s="542"/>
      <c r="BU107" s="542"/>
      <c r="BV107" s="542"/>
      <c r="BW107" s="542"/>
      <c r="BX107" s="542"/>
      <c r="BY107" s="542"/>
      <c r="BZ107" s="542"/>
      <c r="CA107" s="542">
        <v>0</v>
      </c>
      <c r="CB107" s="567">
        <v>0</v>
      </c>
      <c r="CC107" s="568"/>
      <c r="CE107" s="754"/>
      <c r="CF107" s="3" t="s">
        <v>59</v>
      </c>
      <c r="CG107" s="566"/>
      <c r="CH107" s="542"/>
      <c r="CI107" s="542"/>
      <c r="CJ107" s="542"/>
      <c r="CK107" s="542"/>
      <c r="CL107" s="542"/>
      <c r="CM107" s="542"/>
      <c r="CN107" s="542"/>
      <c r="CO107" s="542"/>
      <c r="CP107" s="542"/>
      <c r="CQ107" s="542">
        <v>0</v>
      </c>
      <c r="CR107" s="567">
        <v>0</v>
      </c>
      <c r="CS107" s="568"/>
      <c r="CU107" s="754"/>
      <c r="CV107" s="3" t="s">
        <v>59</v>
      </c>
      <c r="CW107" s="566"/>
      <c r="CX107" s="542"/>
      <c r="CY107" s="542"/>
      <c r="CZ107" s="542"/>
      <c r="DA107" s="542"/>
      <c r="DB107" s="542"/>
      <c r="DC107" s="542"/>
      <c r="DD107" s="542"/>
      <c r="DE107" s="542"/>
      <c r="DF107" s="542"/>
      <c r="DG107" s="542">
        <v>0</v>
      </c>
      <c r="DH107" s="567">
        <v>0</v>
      </c>
      <c r="DI107" s="568"/>
      <c r="DK107" s="754"/>
      <c r="DL107" s="3" t="s">
        <v>59</v>
      </c>
      <c r="DM107" s="566"/>
      <c r="DN107" s="542"/>
      <c r="DO107" s="542"/>
      <c r="DP107" s="542"/>
      <c r="DQ107" s="542"/>
      <c r="DR107" s="542"/>
      <c r="DS107" s="542"/>
      <c r="DT107" s="542"/>
      <c r="DU107" s="542"/>
      <c r="DV107" s="542"/>
      <c r="DW107" s="542">
        <v>0</v>
      </c>
      <c r="DX107" s="567">
        <v>0</v>
      </c>
      <c r="DY107" s="568"/>
    </row>
    <row r="108" spans="1:129" x14ac:dyDescent="0.3">
      <c r="A108" s="730"/>
      <c r="B108" s="217" t="s">
        <v>58</v>
      </c>
      <c r="C108" s="184">
        <v>0</v>
      </c>
      <c r="D108" s="184">
        <v>0</v>
      </c>
      <c r="E108" s="184">
        <v>0</v>
      </c>
      <c r="F108" s="184">
        <v>0</v>
      </c>
      <c r="G108" s="3">
        <v>0</v>
      </c>
      <c r="H108" s="3">
        <v>0</v>
      </c>
      <c r="I108" s="3">
        <v>0</v>
      </c>
      <c r="J108" s="3">
        <v>-3468.6000000000022</v>
      </c>
      <c r="K108" s="449">
        <v>0</v>
      </c>
      <c r="L108" s="184">
        <v>47609.464</v>
      </c>
      <c r="M108" s="343">
        <f>CA108*$BL113</f>
        <v>0</v>
      </c>
      <c r="N108" s="343">
        <f>CB108*$BM113</f>
        <v>0</v>
      </c>
      <c r="O108" s="79">
        <f t="shared" si="311"/>
        <v>44140.864000000001</v>
      </c>
      <c r="Q108" s="730"/>
      <c r="R108" s="217" t="s">
        <v>58</v>
      </c>
      <c r="S108" s="184">
        <v>0</v>
      </c>
      <c r="T108" s="184">
        <v>0</v>
      </c>
      <c r="U108" s="184">
        <v>0</v>
      </c>
      <c r="V108" s="184">
        <v>0</v>
      </c>
      <c r="W108" s="3">
        <v>0</v>
      </c>
      <c r="X108" s="3">
        <v>0</v>
      </c>
      <c r="Y108" s="3">
        <v>0</v>
      </c>
      <c r="Z108" s="3">
        <v>43739.982724999994</v>
      </c>
      <c r="AA108" s="449">
        <v>0</v>
      </c>
      <c r="AB108" s="184">
        <v>302871.58689999982</v>
      </c>
      <c r="AC108" s="343">
        <f>CQ108*$BL113</f>
        <v>0</v>
      </c>
      <c r="AD108" s="343">
        <f>CR108*$BM113</f>
        <v>0</v>
      </c>
      <c r="AE108" s="79">
        <f t="shared" si="312"/>
        <v>346611.56962499983</v>
      </c>
      <c r="AG108" s="730"/>
      <c r="AH108" s="217" t="s">
        <v>58</v>
      </c>
      <c r="AI108" s="184">
        <v>0</v>
      </c>
      <c r="AJ108" s="184">
        <v>0</v>
      </c>
      <c r="AK108" s="184">
        <v>0</v>
      </c>
      <c r="AL108" s="184">
        <v>0</v>
      </c>
      <c r="AM108" s="3">
        <v>0</v>
      </c>
      <c r="AN108" s="3">
        <v>0</v>
      </c>
      <c r="AO108" s="3">
        <v>0</v>
      </c>
      <c r="AP108" s="3">
        <v>49374.943025000059</v>
      </c>
      <c r="AQ108" s="449">
        <v>0</v>
      </c>
      <c r="AR108" s="184">
        <v>421439.49732500024</v>
      </c>
      <c r="AS108" s="343">
        <f>DG108*$BL113</f>
        <v>0</v>
      </c>
      <c r="AT108" s="343">
        <f>DH108*$BM113</f>
        <v>0</v>
      </c>
      <c r="AU108" s="79">
        <f t="shared" si="313"/>
        <v>470814.44035000028</v>
      </c>
      <c r="AW108" s="730"/>
      <c r="AX108" s="217" t="s">
        <v>58</v>
      </c>
      <c r="AY108" s="184">
        <v>0</v>
      </c>
      <c r="AZ108" s="184">
        <v>0</v>
      </c>
      <c r="BA108" s="184">
        <v>0</v>
      </c>
      <c r="BB108" s="184">
        <v>0</v>
      </c>
      <c r="BC108" s="3">
        <v>0</v>
      </c>
      <c r="BD108" s="3">
        <v>0</v>
      </c>
      <c r="BE108" s="3">
        <v>0</v>
      </c>
      <c r="BF108" s="3">
        <v>-3846.56000000003</v>
      </c>
      <c r="BG108" s="449">
        <v>0</v>
      </c>
      <c r="BH108" s="184">
        <v>10166.071624999982</v>
      </c>
      <c r="BI108" s="343">
        <f>DW108*$BL113</f>
        <v>0</v>
      </c>
      <c r="BJ108" s="343">
        <f>DX108*$BM113</f>
        <v>0</v>
      </c>
      <c r="BK108" s="79">
        <f t="shared" si="314"/>
        <v>6319.5116249999519</v>
      </c>
      <c r="BO108" s="754"/>
      <c r="BP108" s="3" t="s">
        <v>58</v>
      </c>
      <c r="BQ108" s="566"/>
      <c r="BR108" s="542"/>
      <c r="BS108" s="542"/>
      <c r="BT108" s="542"/>
      <c r="BU108" s="542"/>
      <c r="BV108" s="542"/>
      <c r="BW108" s="542"/>
      <c r="BX108" s="542"/>
      <c r="BY108" s="542"/>
      <c r="BZ108" s="542"/>
      <c r="CA108" s="542">
        <v>3.0665284301099075E-3</v>
      </c>
      <c r="CB108" s="567">
        <v>3.0665284301099075E-3</v>
      </c>
      <c r="CC108" s="568"/>
      <c r="CE108" s="754"/>
      <c r="CF108" s="3" t="s">
        <v>58</v>
      </c>
      <c r="CG108" s="566"/>
      <c r="CH108" s="542"/>
      <c r="CI108" s="542"/>
      <c r="CJ108" s="542"/>
      <c r="CK108" s="542"/>
      <c r="CL108" s="542"/>
      <c r="CM108" s="542"/>
      <c r="CN108" s="542"/>
      <c r="CO108" s="542"/>
      <c r="CP108" s="542"/>
      <c r="CQ108" s="542">
        <v>0.46212612121733132</v>
      </c>
      <c r="CR108" s="567">
        <v>0.46212612121733132</v>
      </c>
      <c r="CS108" s="568"/>
      <c r="CU108" s="754"/>
      <c r="CV108" s="3" t="s">
        <v>58</v>
      </c>
      <c r="CW108" s="566"/>
      <c r="CX108" s="542"/>
      <c r="CY108" s="542"/>
      <c r="CZ108" s="542"/>
      <c r="DA108" s="542"/>
      <c r="DB108" s="542"/>
      <c r="DC108" s="542"/>
      <c r="DD108" s="542"/>
      <c r="DE108" s="542"/>
      <c r="DF108" s="542"/>
      <c r="DG108" s="542">
        <v>0.42986809660071612</v>
      </c>
      <c r="DH108" s="567">
        <v>0.42986809660071612</v>
      </c>
      <c r="DI108" s="568"/>
      <c r="DK108" s="754"/>
      <c r="DL108" s="3" t="s">
        <v>58</v>
      </c>
      <c r="DM108" s="566"/>
      <c r="DN108" s="542"/>
      <c r="DO108" s="542"/>
      <c r="DP108" s="542"/>
      <c r="DQ108" s="542"/>
      <c r="DR108" s="542"/>
      <c r="DS108" s="542"/>
      <c r="DT108" s="542"/>
      <c r="DU108" s="542"/>
      <c r="DV108" s="542"/>
      <c r="DW108" s="542">
        <v>0.10493925375184264</v>
      </c>
      <c r="DX108" s="567">
        <v>0.10493925375184264</v>
      </c>
      <c r="DY108" s="568"/>
    </row>
    <row r="109" spans="1:129" x14ac:dyDescent="0.3">
      <c r="A109" s="730"/>
      <c r="B109" s="217" t="s">
        <v>57</v>
      </c>
      <c r="C109" s="184">
        <v>0</v>
      </c>
      <c r="D109" s="184">
        <v>0</v>
      </c>
      <c r="E109" s="184">
        <v>0</v>
      </c>
      <c r="F109" s="184">
        <v>0</v>
      </c>
      <c r="G109" s="3">
        <v>0</v>
      </c>
      <c r="H109" s="3">
        <v>0</v>
      </c>
      <c r="I109" s="3">
        <v>0</v>
      </c>
      <c r="J109" s="3">
        <v>0</v>
      </c>
      <c r="K109" s="449">
        <v>0</v>
      </c>
      <c r="L109" s="184">
        <v>0</v>
      </c>
      <c r="M109" s="343">
        <f>CA109*$BL113</f>
        <v>0</v>
      </c>
      <c r="N109" s="343">
        <f>CB109*$BM113</f>
        <v>0</v>
      </c>
      <c r="O109" s="79">
        <f t="shared" si="311"/>
        <v>0</v>
      </c>
      <c r="Q109" s="730"/>
      <c r="R109" s="217" t="s">
        <v>57</v>
      </c>
      <c r="S109" s="184">
        <v>0</v>
      </c>
      <c r="T109" s="184">
        <v>0</v>
      </c>
      <c r="U109" s="184">
        <v>0</v>
      </c>
      <c r="V109" s="184">
        <v>0</v>
      </c>
      <c r="W109" s="3">
        <v>0</v>
      </c>
      <c r="X109" s="3">
        <v>0</v>
      </c>
      <c r="Y109" s="3">
        <v>0</v>
      </c>
      <c r="Z109" s="3">
        <v>0</v>
      </c>
      <c r="AA109" s="449">
        <v>0</v>
      </c>
      <c r="AB109" s="184">
        <v>0</v>
      </c>
      <c r="AC109" s="343">
        <f>CQ109*$BL113</f>
        <v>0</v>
      </c>
      <c r="AD109" s="343">
        <f>CR109*$BM113</f>
        <v>0</v>
      </c>
      <c r="AE109" s="79">
        <f t="shared" si="312"/>
        <v>0</v>
      </c>
      <c r="AG109" s="730"/>
      <c r="AH109" s="217" t="s">
        <v>57</v>
      </c>
      <c r="AI109" s="184">
        <v>0</v>
      </c>
      <c r="AJ109" s="184">
        <v>0</v>
      </c>
      <c r="AK109" s="184">
        <v>0</v>
      </c>
      <c r="AL109" s="184">
        <v>0</v>
      </c>
      <c r="AM109" s="3">
        <v>0</v>
      </c>
      <c r="AN109" s="3">
        <v>0</v>
      </c>
      <c r="AO109" s="3">
        <v>0</v>
      </c>
      <c r="AP109" s="3">
        <v>0</v>
      </c>
      <c r="AQ109" s="449">
        <v>0</v>
      </c>
      <c r="AR109" s="184">
        <v>0</v>
      </c>
      <c r="AS109" s="343">
        <f>DG109*$BL113</f>
        <v>0</v>
      </c>
      <c r="AT109" s="343">
        <f>DH109*$BM113</f>
        <v>0</v>
      </c>
      <c r="AU109" s="79">
        <f t="shared" si="313"/>
        <v>0</v>
      </c>
      <c r="AW109" s="730"/>
      <c r="AX109" s="217" t="s">
        <v>57</v>
      </c>
      <c r="AY109" s="184">
        <v>0</v>
      </c>
      <c r="AZ109" s="184">
        <v>0</v>
      </c>
      <c r="BA109" s="184">
        <v>0</v>
      </c>
      <c r="BB109" s="184">
        <v>0</v>
      </c>
      <c r="BC109" s="3">
        <v>0</v>
      </c>
      <c r="BD109" s="3">
        <v>0</v>
      </c>
      <c r="BE109" s="3">
        <v>0</v>
      </c>
      <c r="BF109" s="3">
        <v>0</v>
      </c>
      <c r="BG109" s="449">
        <v>0</v>
      </c>
      <c r="BH109" s="184">
        <v>0</v>
      </c>
      <c r="BI109" s="343">
        <f>DW109*$BL113</f>
        <v>0</v>
      </c>
      <c r="BJ109" s="343">
        <f>DX109*$BM113</f>
        <v>0</v>
      </c>
      <c r="BK109" s="79">
        <f t="shared" si="314"/>
        <v>0</v>
      </c>
      <c r="BO109" s="754"/>
      <c r="BP109" s="3" t="s">
        <v>57</v>
      </c>
      <c r="BQ109" s="566"/>
      <c r="BR109" s="542"/>
      <c r="BS109" s="542"/>
      <c r="BT109" s="542"/>
      <c r="BU109" s="542"/>
      <c r="BV109" s="542"/>
      <c r="BW109" s="542"/>
      <c r="BX109" s="542"/>
      <c r="BY109" s="542"/>
      <c r="BZ109" s="542"/>
      <c r="CA109" s="542">
        <v>0</v>
      </c>
      <c r="CB109" s="567">
        <v>0</v>
      </c>
      <c r="CC109" s="568"/>
      <c r="CE109" s="754"/>
      <c r="CF109" s="3" t="s">
        <v>57</v>
      </c>
      <c r="CG109" s="566"/>
      <c r="CH109" s="542"/>
      <c r="CI109" s="542"/>
      <c r="CJ109" s="542"/>
      <c r="CK109" s="542"/>
      <c r="CL109" s="542"/>
      <c r="CM109" s="542"/>
      <c r="CN109" s="542"/>
      <c r="CO109" s="542"/>
      <c r="CP109" s="542"/>
      <c r="CQ109" s="542">
        <v>0</v>
      </c>
      <c r="CR109" s="567">
        <v>0</v>
      </c>
      <c r="CS109" s="568"/>
      <c r="CU109" s="754"/>
      <c r="CV109" s="3" t="s">
        <v>57</v>
      </c>
      <c r="CW109" s="566"/>
      <c r="CX109" s="542"/>
      <c r="CY109" s="542"/>
      <c r="CZ109" s="542"/>
      <c r="DA109" s="542"/>
      <c r="DB109" s="542"/>
      <c r="DC109" s="542"/>
      <c r="DD109" s="542"/>
      <c r="DE109" s="542"/>
      <c r="DF109" s="542"/>
      <c r="DG109" s="542">
        <v>0</v>
      </c>
      <c r="DH109" s="567">
        <v>0</v>
      </c>
      <c r="DI109" s="568"/>
      <c r="DK109" s="754"/>
      <c r="DL109" s="3" t="s">
        <v>57</v>
      </c>
      <c r="DM109" s="566"/>
      <c r="DN109" s="542"/>
      <c r="DO109" s="542"/>
      <c r="DP109" s="542"/>
      <c r="DQ109" s="542"/>
      <c r="DR109" s="542"/>
      <c r="DS109" s="542"/>
      <c r="DT109" s="542"/>
      <c r="DU109" s="542"/>
      <c r="DV109" s="542"/>
      <c r="DW109" s="542">
        <v>0</v>
      </c>
      <c r="DX109" s="567">
        <v>0</v>
      </c>
      <c r="DY109" s="568"/>
    </row>
    <row r="110" spans="1:129" x14ac:dyDescent="0.3">
      <c r="A110" s="730"/>
      <c r="B110" s="217" t="s">
        <v>56</v>
      </c>
      <c r="C110" s="184">
        <v>0</v>
      </c>
      <c r="D110" s="184">
        <v>0</v>
      </c>
      <c r="E110" s="184">
        <v>0</v>
      </c>
      <c r="F110" s="184">
        <v>0</v>
      </c>
      <c r="G110" s="3">
        <v>0</v>
      </c>
      <c r="H110" s="3">
        <v>0</v>
      </c>
      <c r="I110" s="3">
        <v>0</v>
      </c>
      <c r="J110" s="3">
        <v>0</v>
      </c>
      <c r="K110" s="449">
        <v>0</v>
      </c>
      <c r="L110" s="184">
        <v>0</v>
      </c>
      <c r="M110" s="343">
        <f>CA110*$BL113</f>
        <v>0</v>
      </c>
      <c r="N110" s="343">
        <f>CB110*$BM113</f>
        <v>0</v>
      </c>
      <c r="O110" s="79">
        <f t="shared" si="311"/>
        <v>0</v>
      </c>
      <c r="Q110" s="730"/>
      <c r="R110" s="217" t="s">
        <v>56</v>
      </c>
      <c r="S110" s="184">
        <v>0</v>
      </c>
      <c r="T110" s="184">
        <v>0</v>
      </c>
      <c r="U110" s="184">
        <v>0</v>
      </c>
      <c r="V110" s="184">
        <v>0</v>
      </c>
      <c r="W110" s="3">
        <v>0</v>
      </c>
      <c r="X110" s="3">
        <v>0</v>
      </c>
      <c r="Y110" s="3">
        <v>0</v>
      </c>
      <c r="Z110" s="3">
        <v>0</v>
      </c>
      <c r="AA110" s="449">
        <v>0</v>
      </c>
      <c r="AB110" s="184">
        <v>0</v>
      </c>
      <c r="AC110" s="343">
        <f>CQ110*$BL113</f>
        <v>0</v>
      </c>
      <c r="AD110" s="343">
        <f>CR110*$BM113</f>
        <v>0</v>
      </c>
      <c r="AE110" s="79">
        <f t="shared" si="312"/>
        <v>0</v>
      </c>
      <c r="AG110" s="730"/>
      <c r="AH110" s="217" t="s">
        <v>56</v>
      </c>
      <c r="AI110" s="184">
        <v>0</v>
      </c>
      <c r="AJ110" s="184">
        <v>0</v>
      </c>
      <c r="AK110" s="184">
        <v>0</v>
      </c>
      <c r="AL110" s="184">
        <v>0</v>
      </c>
      <c r="AM110" s="3">
        <v>0</v>
      </c>
      <c r="AN110" s="3">
        <v>0</v>
      </c>
      <c r="AO110" s="3">
        <v>0</v>
      </c>
      <c r="AP110" s="3">
        <v>0</v>
      </c>
      <c r="AQ110" s="449">
        <v>0</v>
      </c>
      <c r="AR110" s="184">
        <v>0</v>
      </c>
      <c r="AS110" s="343">
        <f>DG110*$BL113</f>
        <v>0</v>
      </c>
      <c r="AT110" s="343">
        <f>DH110*$BM113</f>
        <v>0</v>
      </c>
      <c r="AU110" s="79">
        <f t="shared" si="313"/>
        <v>0</v>
      </c>
      <c r="AW110" s="730"/>
      <c r="AX110" s="217" t="s">
        <v>56</v>
      </c>
      <c r="AY110" s="184">
        <v>0</v>
      </c>
      <c r="AZ110" s="184">
        <v>0</v>
      </c>
      <c r="BA110" s="184">
        <v>0</v>
      </c>
      <c r="BB110" s="184">
        <v>0</v>
      </c>
      <c r="BC110" s="3">
        <v>0</v>
      </c>
      <c r="BD110" s="3">
        <v>0</v>
      </c>
      <c r="BE110" s="3">
        <v>0</v>
      </c>
      <c r="BF110" s="3">
        <v>0</v>
      </c>
      <c r="BG110" s="449">
        <v>0</v>
      </c>
      <c r="BH110" s="184">
        <v>0</v>
      </c>
      <c r="BI110" s="343">
        <f>DW110*$BL113</f>
        <v>0</v>
      </c>
      <c r="BJ110" s="343">
        <f>DX110*$BM113</f>
        <v>0</v>
      </c>
      <c r="BK110" s="79">
        <f t="shared" si="314"/>
        <v>0</v>
      </c>
      <c r="BO110" s="754"/>
      <c r="BP110" s="3" t="s">
        <v>56</v>
      </c>
      <c r="BQ110" s="566"/>
      <c r="BR110" s="542"/>
      <c r="BS110" s="542"/>
      <c r="BT110" s="542"/>
      <c r="BU110" s="542"/>
      <c r="BV110" s="542"/>
      <c r="BW110" s="542"/>
      <c r="BX110" s="542"/>
      <c r="BY110" s="542"/>
      <c r="BZ110" s="542"/>
      <c r="CA110" s="542">
        <v>0</v>
      </c>
      <c r="CB110" s="567">
        <v>0</v>
      </c>
      <c r="CC110" s="568"/>
      <c r="CE110" s="754"/>
      <c r="CF110" s="3" t="s">
        <v>56</v>
      </c>
      <c r="CG110" s="566"/>
      <c r="CH110" s="542"/>
      <c r="CI110" s="542"/>
      <c r="CJ110" s="542"/>
      <c r="CK110" s="542"/>
      <c r="CL110" s="542"/>
      <c r="CM110" s="542"/>
      <c r="CN110" s="542"/>
      <c r="CO110" s="542"/>
      <c r="CP110" s="542"/>
      <c r="CQ110" s="542">
        <v>0</v>
      </c>
      <c r="CR110" s="567">
        <v>0</v>
      </c>
      <c r="CS110" s="568"/>
      <c r="CU110" s="754"/>
      <c r="CV110" s="3" t="s">
        <v>56</v>
      </c>
      <c r="CW110" s="566"/>
      <c r="CX110" s="542"/>
      <c r="CY110" s="542"/>
      <c r="CZ110" s="542"/>
      <c r="DA110" s="542"/>
      <c r="DB110" s="542"/>
      <c r="DC110" s="542"/>
      <c r="DD110" s="542"/>
      <c r="DE110" s="542"/>
      <c r="DF110" s="542"/>
      <c r="DG110" s="542">
        <v>0</v>
      </c>
      <c r="DH110" s="567">
        <v>0</v>
      </c>
      <c r="DI110" s="568"/>
      <c r="DK110" s="754"/>
      <c r="DL110" s="3" t="s">
        <v>56</v>
      </c>
      <c r="DM110" s="566"/>
      <c r="DN110" s="542"/>
      <c r="DO110" s="542"/>
      <c r="DP110" s="542"/>
      <c r="DQ110" s="542"/>
      <c r="DR110" s="542"/>
      <c r="DS110" s="542"/>
      <c r="DT110" s="542"/>
      <c r="DU110" s="542"/>
      <c r="DV110" s="542"/>
      <c r="DW110" s="542">
        <v>0</v>
      </c>
      <c r="DX110" s="567">
        <v>0</v>
      </c>
      <c r="DY110" s="568"/>
    </row>
    <row r="111" spans="1:129" x14ac:dyDescent="0.3">
      <c r="A111" s="730"/>
      <c r="B111" s="217" t="s">
        <v>55</v>
      </c>
      <c r="C111" s="184">
        <v>0</v>
      </c>
      <c r="D111" s="184">
        <v>0</v>
      </c>
      <c r="E111" s="184">
        <v>0</v>
      </c>
      <c r="F111" s="184">
        <v>0</v>
      </c>
      <c r="G111" s="3">
        <v>0</v>
      </c>
      <c r="H111" s="3">
        <v>0</v>
      </c>
      <c r="I111" s="3">
        <v>0</v>
      </c>
      <c r="J111" s="3">
        <v>0</v>
      </c>
      <c r="K111" s="449">
        <v>0</v>
      </c>
      <c r="L111" s="184">
        <v>0</v>
      </c>
      <c r="M111" s="343">
        <f>CA111*$BL113</f>
        <v>0</v>
      </c>
      <c r="N111" s="343">
        <f>CB111*$BM113</f>
        <v>0</v>
      </c>
      <c r="O111" s="79">
        <f t="shared" si="311"/>
        <v>0</v>
      </c>
      <c r="Q111" s="730"/>
      <c r="R111" s="217" t="s">
        <v>55</v>
      </c>
      <c r="S111" s="184">
        <v>0</v>
      </c>
      <c r="T111" s="184">
        <v>0</v>
      </c>
      <c r="U111" s="184">
        <v>0</v>
      </c>
      <c r="V111" s="184">
        <v>0</v>
      </c>
      <c r="W111" s="3">
        <v>0</v>
      </c>
      <c r="X111" s="3">
        <v>0</v>
      </c>
      <c r="Y111" s="3">
        <v>0</v>
      </c>
      <c r="Z111" s="3">
        <v>0</v>
      </c>
      <c r="AA111" s="449">
        <v>0</v>
      </c>
      <c r="AB111" s="184">
        <v>0</v>
      </c>
      <c r="AC111" s="343">
        <f>CQ111*$BL113</f>
        <v>0</v>
      </c>
      <c r="AD111" s="343">
        <f>CR111*$BM113</f>
        <v>0</v>
      </c>
      <c r="AE111" s="79">
        <f t="shared" si="312"/>
        <v>0</v>
      </c>
      <c r="AG111" s="730"/>
      <c r="AH111" s="217" t="s">
        <v>55</v>
      </c>
      <c r="AI111" s="184">
        <v>0</v>
      </c>
      <c r="AJ111" s="184">
        <v>0</v>
      </c>
      <c r="AK111" s="184">
        <v>0</v>
      </c>
      <c r="AL111" s="184">
        <v>0</v>
      </c>
      <c r="AM111" s="3">
        <v>0</v>
      </c>
      <c r="AN111" s="3">
        <v>0</v>
      </c>
      <c r="AO111" s="3">
        <v>0</v>
      </c>
      <c r="AP111" s="3">
        <v>0</v>
      </c>
      <c r="AQ111" s="449">
        <v>0</v>
      </c>
      <c r="AR111" s="184">
        <v>0</v>
      </c>
      <c r="AS111" s="343">
        <f>DG111*$BL113</f>
        <v>0</v>
      </c>
      <c r="AT111" s="343">
        <f>DH111*$BM113</f>
        <v>0</v>
      </c>
      <c r="AU111" s="79">
        <f t="shared" si="313"/>
        <v>0</v>
      </c>
      <c r="AW111" s="730"/>
      <c r="AX111" s="217" t="s">
        <v>55</v>
      </c>
      <c r="AY111" s="184">
        <v>0</v>
      </c>
      <c r="AZ111" s="184">
        <v>0</v>
      </c>
      <c r="BA111" s="184">
        <v>0</v>
      </c>
      <c r="BB111" s="184">
        <v>0</v>
      </c>
      <c r="BC111" s="3">
        <v>0</v>
      </c>
      <c r="BD111" s="3">
        <v>0</v>
      </c>
      <c r="BE111" s="3">
        <v>0</v>
      </c>
      <c r="BF111" s="3">
        <v>0</v>
      </c>
      <c r="BG111" s="449">
        <v>0</v>
      </c>
      <c r="BH111" s="184">
        <v>0</v>
      </c>
      <c r="BI111" s="343">
        <f>DW111*$BL113</f>
        <v>0</v>
      </c>
      <c r="BJ111" s="343">
        <f>DX111*$BM113</f>
        <v>0</v>
      </c>
      <c r="BK111" s="79">
        <f t="shared" si="314"/>
        <v>0</v>
      </c>
      <c r="BO111" s="754"/>
      <c r="BP111" s="3" t="s">
        <v>55</v>
      </c>
      <c r="BQ111" s="566"/>
      <c r="BR111" s="542"/>
      <c r="BS111" s="542"/>
      <c r="BT111" s="542"/>
      <c r="BU111" s="542"/>
      <c r="BV111" s="542"/>
      <c r="BW111" s="542"/>
      <c r="BX111" s="542"/>
      <c r="BY111" s="542"/>
      <c r="BZ111" s="542"/>
      <c r="CA111" s="542">
        <v>0</v>
      </c>
      <c r="CB111" s="567">
        <v>0</v>
      </c>
      <c r="CC111" s="568"/>
      <c r="CE111" s="754"/>
      <c r="CF111" s="3" t="s">
        <v>55</v>
      </c>
      <c r="CG111" s="566"/>
      <c r="CH111" s="542"/>
      <c r="CI111" s="542"/>
      <c r="CJ111" s="542"/>
      <c r="CK111" s="542"/>
      <c r="CL111" s="542"/>
      <c r="CM111" s="542"/>
      <c r="CN111" s="542"/>
      <c r="CO111" s="542"/>
      <c r="CP111" s="542"/>
      <c r="CQ111" s="542">
        <v>0</v>
      </c>
      <c r="CR111" s="567">
        <v>0</v>
      </c>
      <c r="CS111" s="568"/>
      <c r="CU111" s="754"/>
      <c r="CV111" s="3" t="s">
        <v>55</v>
      </c>
      <c r="CW111" s="566"/>
      <c r="CX111" s="542"/>
      <c r="CY111" s="542"/>
      <c r="CZ111" s="542"/>
      <c r="DA111" s="542"/>
      <c r="DB111" s="542"/>
      <c r="DC111" s="542"/>
      <c r="DD111" s="542"/>
      <c r="DE111" s="542"/>
      <c r="DF111" s="542"/>
      <c r="DG111" s="542">
        <v>0</v>
      </c>
      <c r="DH111" s="567">
        <v>0</v>
      </c>
      <c r="DI111" s="568"/>
      <c r="DK111" s="754"/>
      <c r="DL111" s="3" t="s">
        <v>55</v>
      </c>
      <c r="DM111" s="566"/>
      <c r="DN111" s="542"/>
      <c r="DO111" s="542"/>
      <c r="DP111" s="542"/>
      <c r="DQ111" s="542"/>
      <c r="DR111" s="542"/>
      <c r="DS111" s="542"/>
      <c r="DT111" s="542"/>
      <c r="DU111" s="542"/>
      <c r="DV111" s="542"/>
      <c r="DW111" s="542">
        <v>0</v>
      </c>
      <c r="DX111" s="567">
        <v>0</v>
      </c>
      <c r="DY111" s="568"/>
    </row>
    <row r="112" spans="1:129" ht="15" thickBot="1" x14ac:dyDescent="0.35">
      <c r="A112" s="731"/>
      <c r="B112" s="217" t="s">
        <v>54</v>
      </c>
      <c r="C112" s="184">
        <v>0</v>
      </c>
      <c r="D112" s="184">
        <v>0</v>
      </c>
      <c r="E112" s="184">
        <v>0</v>
      </c>
      <c r="F112" s="184">
        <v>0</v>
      </c>
      <c r="G112" s="3">
        <v>0</v>
      </c>
      <c r="H112" s="3">
        <v>0</v>
      </c>
      <c r="I112" s="3">
        <v>0</v>
      </c>
      <c r="J112" s="3">
        <v>0</v>
      </c>
      <c r="K112" s="449">
        <v>0</v>
      </c>
      <c r="L112" s="184">
        <v>0</v>
      </c>
      <c r="M112" s="343">
        <f>CA112*$BL113</f>
        <v>0</v>
      </c>
      <c r="N112" s="343">
        <f>CB112*$BM113</f>
        <v>0</v>
      </c>
      <c r="O112" s="79">
        <f t="shared" si="311"/>
        <v>0</v>
      </c>
      <c r="Q112" s="731"/>
      <c r="R112" s="217" t="s">
        <v>54</v>
      </c>
      <c r="S112" s="184">
        <v>0</v>
      </c>
      <c r="T112" s="184">
        <v>0</v>
      </c>
      <c r="U112" s="184">
        <v>0</v>
      </c>
      <c r="V112" s="184">
        <v>0</v>
      </c>
      <c r="W112" s="3">
        <v>0</v>
      </c>
      <c r="X112" s="3">
        <v>0</v>
      </c>
      <c r="Y112" s="3">
        <v>0</v>
      </c>
      <c r="Z112" s="3">
        <v>0</v>
      </c>
      <c r="AA112" s="449">
        <v>0</v>
      </c>
      <c r="AB112" s="184">
        <v>0</v>
      </c>
      <c r="AC112" s="343">
        <f>CQ112*$BL113</f>
        <v>0</v>
      </c>
      <c r="AD112" s="343">
        <f>CR112*$BM113</f>
        <v>0</v>
      </c>
      <c r="AE112" s="79">
        <f t="shared" si="312"/>
        <v>0</v>
      </c>
      <c r="AG112" s="731"/>
      <c r="AH112" s="217" t="s">
        <v>54</v>
      </c>
      <c r="AI112" s="184">
        <v>0</v>
      </c>
      <c r="AJ112" s="184">
        <v>0</v>
      </c>
      <c r="AK112" s="184">
        <v>0</v>
      </c>
      <c r="AL112" s="184">
        <v>0</v>
      </c>
      <c r="AM112" s="3">
        <v>0</v>
      </c>
      <c r="AN112" s="3">
        <v>0</v>
      </c>
      <c r="AO112" s="3">
        <v>0</v>
      </c>
      <c r="AP112" s="3">
        <v>0</v>
      </c>
      <c r="AQ112" s="449">
        <v>0</v>
      </c>
      <c r="AR112" s="184">
        <v>0</v>
      </c>
      <c r="AS112" s="343">
        <f>DG112*$BL113</f>
        <v>0</v>
      </c>
      <c r="AT112" s="343">
        <f>DH112*$BM113</f>
        <v>0</v>
      </c>
      <c r="AU112" s="79">
        <f t="shared" si="313"/>
        <v>0</v>
      </c>
      <c r="AW112" s="731"/>
      <c r="AX112" s="217" t="s">
        <v>54</v>
      </c>
      <c r="AY112" s="184">
        <v>0</v>
      </c>
      <c r="AZ112" s="184">
        <v>0</v>
      </c>
      <c r="BA112" s="184">
        <v>0</v>
      </c>
      <c r="BB112" s="184">
        <v>0</v>
      </c>
      <c r="BC112" s="3">
        <v>0</v>
      </c>
      <c r="BD112" s="3">
        <v>0</v>
      </c>
      <c r="BE112" s="3">
        <v>0</v>
      </c>
      <c r="BF112" s="3">
        <v>0</v>
      </c>
      <c r="BG112" s="449">
        <v>0</v>
      </c>
      <c r="BH112" s="184">
        <v>0</v>
      </c>
      <c r="BI112" s="343">
        <f>DW112*$BL113</f>
        <v>0</v>
      </c>
      <c r="BJ112" s="343">
        <f>DX112*$BM113</f>
        <v>0</v>
      </c>
      <c r="BK112" s="79">
        <f t="shared" si="314"/>
        <v>0</v>
      </c>
      <c r="BO112" s="755"/>
      <c r="BP112" s="3" t="s">
        <v>54</v>
      </c>
      <c r="BQ112" s="569"/>
      <c r="BR112" s="546"/>
      <c r="BS112" s="546"/>
      <c r="BT112" s="546"/>
      <c r="BU112" s="546"/>
      <c r="BV112" s="546"/>
      <c r="BW112" s="546"/>
      <c r="BX112" s="546"/>
      <c r="BY112" s="546"/>
      <c r="BZ112" s="546"/>
      <c r="CA112" s="546">
        <v>0</v>
      </c>
      <c r="CB112" s="570">
        <v>0</v>
      </c>
      <c r="CC112" s="568"/>
      <c r="CE112" s="755"/>
      <c r="CF112" s="3" t="s">
        <v>54</v>
      </c>
      <c r="CG112" s="569"/>
      <c r="CH112" s="546"/>
      <c r="CI112" s="546"/>
      <c r="CJ112" s="546"/>
      <c r="CK112" s="546"/>
      <c r="CL112" s="546"/>
      <c r="CM112" s="546"/>
      <c r="CN112" s="546"/>
      <c r="CO112" s="546"/>
      <c r="CP112" s="546"/>
      <c r="CQ112" s="546">
        <v>0</v>
      </c>
      <c r="CR112" s="570">
        <v>0</v>
      </c>
      <c r="CS112" s="568"/>
      <c r="CU112" s="755"/>
      <c r="CV112" s="3" t="s">
        <v>54</v>
      </c>
      <c r="CW112" s="569"/>
      <c r="CX112" s="546"/>
      <c r="CY112" s="546"/>
      <c r="CZ112" s="546"/>
      <c r="DA112" s="546"/>
      <c r="DB112" s="546"/>
      <c r="DC112" s="546"/>
      <c r="DD112" s="546"/>
      <c r="DE112" s="546"/>
      <c r="DF112" s="546"/>
      <c r="DG112" s="546">
        <v>0</v>
      </c>
      <c r="DH112" s="570">
        <v>0</v>
      </c>
      <c r="DI112" s="568"/>
      <c r="DK112" s="755"/>
      <c r="DL112" s="3" t="s">
        <v>54</v>
      </c>
      <c r="DM112" s="569"/>
      <c r="DN112" s="546"/>
      <c r="DO112" s="546"/>
      <c r="DP112" s="546"/>
      <c r="DQ112" s="546"/>
      <c r="DR112" s="546"/>
      <c r="DS112" s="546"/>
      <c r="DT112" s="546"/>
      <c r="DU112" s="546"/>
      <c r="DV112" s="546"/>
      <c r="DW112" s="546">
        <v>0</v>
      </c>
      <c r="DX112" s="570">
        <v>0</v>
      </c>
      <c r="DY112" s="568"/>
    </row>
    <row r="113" spans="1:129" ht="21.6" thickBot="1" x14ac:dyDescent="0.35">
      <c r="B113" s="218" t="s">
        <v>43</v>
      </c>
      <c r="C113" s="210">
        <f>SUM(C100:C112)</f>
        <v>0</v>
      </c>
      <c r="D113" s="210">
        <f t="shared" ref="D113" si="315">SUM(D100:D112)</f>
        <v>0</v>
      </c>
      <c r="E113" s="210">
        <f t="shared" ref="E113" si="316">SUM(E100:E112)</f>
        <v>0</v>
      </c>
      <c r="F113" s="210">
        <f t="shared" ref="F113" si="317">SUM(F100:F112)</f>
        <v>0</v>
      </c>
      <c r="G113" s="210">
        <f t="shared" ref="G113" si="318">SUM(G100:G112)</f>
        <v>0</v>
      </c>
      <c r="H113" s="210">
        <f t="shared" ref="H113" si="319">SUM(H100:H112)</f>
        <v>0</v>
      </c>
      <c r="I113" s="210">
        <f t="shared" ref="I113" si="320">SUM(I100:I112)</f>
        <v>0</v>
      </c>
      <c r="J113" s="210">
        <f t="shared" ref="J113" si="321">SUM(J100:J112)</f>
        <v>-3468.6000000000022</v>
      </c>
      <c r="K113" s="450">
        <f t="shared" ref="K113" si="322">SUM(K100:K112)</f>
        <v>0</v>
      </c>
      <c r="L113" s="613">
        <f t="shared" ref="L113" si="323">SUM(L100:L112)</f>
        <v>47609.464</v>
      </c>
      <c r="M113" s="468">
        <f t="shared" ref="M113" si="324">SUM(M100:M112)</f>
        <v>0</v>
      </c>
      <c r="N113" s="468">
        <f t="shared" ref="N113" si="325">SUM(N100:N112)</f>
        <v>0</v>
      </c>
      <c r="O113" s="82">
        <f t="shared" si="311"/>
        <v>44140.864000000001</v>
      </c>
      <c r="P113" s="371">
        <f>SUM(C100:N112)</f>
        <v>44140.864000000001</v>
      </c>
      <c r="Q113" s="83"/>
      <c r="R113" s="218" t="s">
        <v>43</v>
      </c>
      <c r="S113" s="210">
        <f>SUM(S100:S112)</f>
        <v>0</v>
      </c>
      <c r="T113" s="210">
        <f t="shared" ref="T113" si="326">SUM(T100:T112)</f>
        <v>0</v>
      </c>
      <c r="U113" s="210">
        <f t="shared" ref="U113" si="327">SUM(U100:U112)</f>
        <v>0</v>
      </c>
      <c r="V113" s="210">
        <f t="shared" ref="V113" si="328">SUM(V100:V112)</f>
        <v>0</v>
      </c>
      <c r="W113" s="210">
        <f t="shared" ref="W113" si="329">SUM(W100:W112)</f>
        <v>0</v>
      </c>
      <c r="X113" s="210">
        <f t="shared" ref="X113" si="330">SUM(X100:X112)</f>
        <v>0</v>
      </c>
      <c r="Y113" s="210">
        <f t="shared" ref="Y113" si="331">SUM(Y100:Y112)</f>
        <v>0</v>
      </c>
      <c r="Z113" s="210">
        <f t="shared" ref="Z113" si="332">SUM(Z100:Z112)</f>
        <v>43739.982724999994</v>
      </c>
      <c r="AA113" s="450">
        <f t="shared" ref="AA113" si="333">SUM(AA100:AA112)</f>
        <v>0</v>
      </c>
      <c r="AB113" s="613">
        <f t="shared" ref="AB113" si="334">SUM(AB100:AB112)</f>
        <v>302871.58689999982</v>
      </c>
      <c r="AC113" s="468">
        <f t="shared" ref="AC113" si="335">SUM(AC100:AC112)</f>
        <v>0</v>
      </c>
      <c r="AD113" s="468">
        <f t="shared" ref="AD113" si="336">SUM(AD100:AD112)</f>
        <v>0</v>
      </c>
      <c r="AE113" s="82">
        <f t="shared" si="312"/>
        <v>346611.56962499983</v>
      </c>
      <c r="AF113" s="371">
        <f>SUM(S100:AD112)</f>
        <v>346611.56962499983</v>
      </c>
      <c r="AG113" s="83"/>
      <c r="AH113" s="218" t="s">
        <v>43</v>
      </c>
      <c r="AI113" s="210">
        <f>SUM(AI100:AI112)</f>
        <v>0</v>
      </c>
      <c r="AJ113" s="210">
        <f t="shared" ref="AJ113" si="337">SUM(AJ100:AJ112)</f>
        <v>0</v>
      </c>
      <c r="AK113" s="210">
        <f t="shared" ref="AK113" si="338">SUM(AK100:AK112)</f>
        <v>0</v>
      </c>
      <c r="AL113" s="210">
        <f t="shared" ref="AL113" si="339">SUM(AL100:AL112)</f>
        <v>0</v>
      </c>
      <c r="AM113" s="210">
        <f t="shared" ref="AM113" si="340">SUM(AM100:AM112)</f>
        <v>0</v>
      </c>
      <c r="AN113" s="210">
        <f t="shared" ref="AN113" si="341">SUM(AN100:AN112)</f>
        <v>0</v>
      </c>
      <c r="AO113" s="210">
        <f t="shared" ref="AO113" si="342">SUM(AO100:AO112)</f>
        <v>0</v>
      </c>
      <c r="AP113" s="210">
        <f t="shared" ref="AP113" si="343">SUM(AP100:AP112)</f>
        <v>49374.943025000059</v>
      </c>
      <c r="AQ113" s="450">
        <f t="shared" ref="AQ113" si="344">SUM(AQ100:AQ112)</f>
        <v>0</v>
      </c>
      <c r="AR113" s="613">
        <f t="shared" ref="AR113" si="345">SUM(AR100:AR112)</f>
        <v>421439.49732500024</v>
      </c>
      <c r="AS113" s="468">
        <f t="shared" ref="AS113" si="346">SUM(AS100:AS112)</f>
        <v>0</v>
      </c>
      <c r="AT113" s="468">
        <f t="shared" ref="AT113" si="347">SUM(AT100:AT112)</f>
        <v>0</v>
      </c>
      <c r="AU113" s="82">
        <f t="shared" si="313"/>
        <v>470814.44035000028</v>
      </c>
      <c r="AV113" s="371">
        <f>SUM(AI100:AT112)</f>
        <v>470814.44035000028</v>
      </c>
      <c r="AW113" s="83"/>
      <c r="AX113" s="218" t="s">
        <v>43</v>
      </c>
      <c r="AY113" s="210">
        <f>SUM(AY100:AY112)</f>
        <v>0</v>
      </c>
      <c r="AZ113" s="210">
        <f t="shared" ref="AZ113" si="348">SUM(AZ100:AZ112)</f>
        <v>0</v>
      </c>
      <c r="BA113" s="210">
        <f t="shared" ref="BA113" si="349">SUM(BA100:BA112)</f>
        <v>0</v>
      </c>
      <c r="BB113" s="210">
        <f t="shared" ref="BB113" si="350">SUM(BB100:BB112)</f>
        <v>0</v>
      </c>
      <c r="BC113" s="210">
        <f t="shared" ref="BC113" si="351">SUM(BC100:BC112)</f>
        <v>0</v>
      </c>
      <c r="BD113" s="210">
        <f t="shared" ref="BD113" si="352">SUM(BD100:BD112)</f>
        <v>0</v>
      </c>
      <c r="BE113" s="210">
        <f t="shared" ref="BE113" si="353">SUM(BE100:BE112)</f>
        <v>0</v>
      </c>
      <c r="BF113" s="210">
        <f t="shared" ref="BF113" si="354">SUM(BF100:BF112)</f>
        <v>-3846.56000000003</v>
      </c>
      <c r="BG113" s="450">
        <f t="shared" ref="BG113" si="355">SUM(BG100:BG112)</f>
        <v>0</v>
      </c>
      <c r="BH113" s="613">
        <f t="shared" ref="BH113" si="356">SUM(BH100:BH112)</f>
        <v>10166.071624999982</v>
      </c>
      <c r="BI113" s="468">
        <f t="shared" ref="BI113" si="357">SUM(BI100:BI112)</f>
        <v>0</v>
      </c>
      <c r="BJ113" s="468">
        <f t="shared" ref="BJ113" si="358">SUM(BJ100:BJ112)</f>
        <v>0</v>
      </c>
      <c r="BK113" s="82">
        <f t="shared" si="314"/>
        <v>6319.5116249999519</v>
      </c>
      <c r="BL113" s="587">
        <f>'FORECAST OVERVIEW'!M25</f>
        <v>0</v>
      </c>
      <c r="BM113" s="587">
        <f>'FORECAST OVERVIEW'!N25</f>
        <v>0</v>
      </c>
      <c r="BO113" s="84"/>
      <c r="BP113" s="72" t="s">
        <v>43</v>
      </c>
      <c r="BQ113" s="572">
        <v>0</v>
      </c>
      <c r="BR113" s="550">
        <v>0</v>
      </c>
      <c r="BS113" s="550">
        <v>0</v>
      </c>
      <c r="BT113" s="550">
        <v>0</v>
      </c>
      <c r="BU113" s="550">
        <v>0</v>
      </c>
      <c r="BV113" s="550">
        <v>0</v>
      </c>
      <c r="BW113" s="550">
        <v>0</v>
      </c>
      <c r="BX113" s="550">
        <v>0</v>
      </c>
      <c r="BY113" s="550">
        <v>0</v>
      </c>
      <c r="BZ113" s="550">
        <v>0</v>
      </c>
      <c r="CA113" s="550">
        <v>3.0665284301099075E-3</v>
      </c>
      <c r="CB113" s="550">
        <v>3.0665284301099075E-3</v>
      </c>
      <c r="CC113" s="575"/>
      <c r="CE113" s="83"/>
      <c r="CF113" s="72" t="s">
        <v>43</v>
      </c>
      <c r="CG113" s="572">
        <v>0</v>
      </c>
      <c r="CH113" s="550">
        <v>0</v>
      </c>
      <c r="CI113" s="550">
        <v>0</v>
      </c>
      <c r="CJ113" s="550">
        <v>0</v>
      </c>
      <c r="CK113" s="550">
        <v>0</v>
      </c>
      <c r="CL113" s="550">
        <v>0</v>
      </c>
      <c r="CM113" s="550">
        <v>0</v>
      </c>
      <c r="CN113" s="550">
        <v>0</v>
      </c>
      <c r="CO113" s="550">
        <v>0</v>
      </c>
      <c r="CP113" s="550">
        <v>0</v>
      </c>
      <c r="CQ113" s="550">
        <v>0.46212612121733132</v>
      </c>
      <c r="CR113" s="550">
        <v>0.46212612121733132</v>
      </c>
      <c r="CS113" s="575"/>
      <c r="CU113" s="83"/>
      <c r="CV113" s="72" t="s">
        <v>43</v>
      </c>
      <c r="CW113" s="572">
        <v>0</v>
      </c>
      <c r="CX113" s="550">
        <v>0</v>
      </c>
      <c r="CY113" s="550">
        <v>0</v>
      </c>
      <c r="CZ113" s="550">
        <v>0</v>
      </c>
      <c r="DA113" s="550">
        <v>0</v>
      </c>
      <c r="DB113" s="550">
        <v>0</v>
      </c>
      <c r="DC113" s="550">
        <v>0</v>
      </c>
      <c r="DD113" s="550">
        <v>0</v>
      </c>
      <c r="DE113" s="550">
        <v>0</v>
      </c>
      <c r="DF113" s="550">
        <v>0</v>
      </c>
      <c r="DG113" s="550">
        <v>0.42986809660071612</v>
      </c>
      <c r="DH113" s="550">
        <v>0.42986809660071612</v>
      </c>
      <c r="DI113" s="575"/>
      <c r="DK113" s="83"/>
      <c r="DL113" s="72" t="s">
        <v>43</v>
      </c>
      <c r="DM113" s="572">
        <v>0</v>
      </c>
      <c r="DN113" s="550">
        <v>0</v>
      </c>
      <c r="DO113" s="550">
        <v>0</v>
      </c>
      <c r="DP113" s="550">
        <v>0</v>
      </c>
      <c r="DQ113" s="550">
        <v>0</v>
      </c>
      <c r="DR113" s="550">
        <v>0</v>
      </c>
      <c r="DS113" s="550">
        <v>0</v>
      </c>
      <c r="DT113" s="550">
        <v>0</v>
      </c>
      <c r="DU113" s="550">
        <v>0</v>
      </c>
      <c r="DV113" s="550">
        <v>0</v>
      </c>
      <c r="DW113" s="550">
        <v>0.10493925375184264</v>
      </c>
      <c r="DX113" s="550">
        <v>0.10493925375184264</v>
      </c>
      <c r="DY113" s="575"/>
    </row>
    <row r="114" spans="1:129" ht="21.6" thickBot="1" x14ac:dyDescent="0.35">
      <c r="A114" s="84"/>
      <c r="M114" s="469"/>
      <c r="N114" s="469"/>
      <c r="P114" s="114"/>
      <c r="Q114" s="84"/>
      <c r="AC114" s="469"/>
      <c r="AD114" s="469"/>
      <c r="AF114" s="114"/>
      <c r="AG114" s="84"/>
      <c r="AS114" s="469"/>
      <c r="AT114" s="469"/>
      <c r="AV114" s="114"/>
      <c r="AW114" s="84"/>
      <c r="BI114" s="469"/>
      <c r="BJ114" s="469"/>
      <c r="BL114" s="588"/>
      <c r="BO114" s="84"/>
      <c r="CE114" s="84"/>
      <c r="CU114" s="84"/>
      <c r="DK114" s="84"/>
    </row>
    <row r="115" spans="1:129" ht="21.6" thickBot="1" x14ac:dyDescent="0.35">
      <c r="A115" s="84"/>
      <c r="B115" s="205" t="s">
        <v>36</v>
      </c>
      <c r="C115" s="206">
        <f t="shared" ref="C115:N115" si="359">C$3</f>
        <v>44197</v>
      </c>
      <c r="D115" s="206">
        <f t="shared" si="359"/>
        <v>44228</v>
      </c>
      <c r="E115" s="206">
        <f t="shared" si="359"/>
        <v>44256</v>
      </c>
      <c r="F115" s="206">
        <f t="shared" si="359"/>
        <v>44287</v>
      </c>
      <c r="G115" s="206">
        <f t="shared" si="359"/>
        <v>44317</v>
      </c>
      <c r="H115" s="206">
        <f t="shared" si="359"/>
        <v>44348</v>
      </c>
      <c r="I115" s="206">
        <f t="shared" si="359"/>
        <v>44378</v>
      </c>
      <c r="J115" s="206">
        <f t="shared" si="359"/>
        <v>44409</v>
      </c>
      <c r="K115" s="447">
        <f t="shared" si="359"/>
        <v>44440</v>
      </c>
      <c r="L115" s="605">
        <f t="shared" si="359"/>
        <v>44470</v>
      </c>
      <c r="M115" s="464">
        <f t="shared" si="359"/>
        <v>44501</v>
      </c>
      <c r="N115" s="464" t="str">
        <f t="shared" si="359"/>
        <v>Dec-21 +</v>
      </c>
      <c r="O115" s="207" t="s">
        <v>34</v>
      </c>
      <c r="P115" s="114"/>
      <c r="Q115" s="84"/>
      <c r="R115" s="205" t="s">
        <v>36</v>
      </c>
      <c r="S115" s="206">
        <f t="shared" ref="S115:AD115" si="360">S$3</f>
        <v>44197</v>
      </c>
      <c r="T115" s="206">
        <f t="shared" si="360"/>
        <v>44228</v>
      </c>
      <c r="U115" s="206">
        <f t="shared" si="360"/>
        <v>44256</v>
      </c>
      <c r="V115" s="206">
        <f t="shared" si="360"/>
        <v>44287</v>
      </c>
      <c r="W115" s="206">
        <f t="shared" si="360"/>
        <v>44317</v>
      </c>
      <c r="X115" s="206">
        <f t="shared" si="360"/>
        <v>44348</v>
      </c>
      <c r="Y115" s="206">
        <f t="shared" si="360"/>
        <v>44378</v>
      </c>
      <c r="Z115" s="206">
        <f t="shared" si="360"/>
        <v>44409</v>
      </c>
      <c r="AA115" s="447">
        <f t="shared" si="360"/>
        <v>44440</v>
      </c>
      <c r="AB115" s="605">
        <f t="shared" si="360"/>
        <v>44470</v>
      </c>
      <c r="AC115" s="464">
        <f t="shared" si="360"/>
        <v>44501</v>
      </c>
      <c r="AD115" s="464" t="str">
        <f t="shared" si="360"/>
        <v>Dec-21 +</v>
      </c>
      <c r="AE115" s="207" t="s">
        <v>34</v>
      </c>
      <c r="AF115" s="114"/>
      <c r="AG115" s="84"/>
      <c r="AH115" s="205" t="s">
        <v>36</v>
      </c>
      <c r="AI115" s="206">
        <f t="shared" ref="AI115:AT115" si="361">AI$3</f>
        <v>44197</v>
      </c>
      <c r="AJ115" s="206">
        <f t="shared" si="361"/>
        <v>44228</v>
      </c>
      <c r="AK115" s="206">
        <f t="shared" si="361"/>
        <v>44256</v>
      </c>
      <c r="AL115" s="206">
        <f t="shared" si="361"/>
        <v>44287</v>
      </c>
      <c r="AM115" s="206">
        <f t="shared" si="361"/>
        <v>44317</v>
      </c>
      <c r="AN115" s="206">
        <f t="shared" si="361"/>
        <v>44348</v>
      </c>
      <c r="AO115" s="206">
        <f t="shared" si="361"/>
        <v>44378</v>
      </c>
      <c r="AP115" s="206">
        <f t="shared" si="361"/>
        <v>44409</v>
      </c>
      <c r="AQ115" s="447">
        <f t="shared" si="361"/>
        <v>44440</v>
      </c>
      <c r="AR115" s="605">
        <f t="shared" si="361"/>
        <v>44470</v>
      </c>
      <c r="AS115" s="464">
        <f t="shared" si="361"/>
        <v>44501</v>
      </c>
      <c r="AT115" s="464" t="str">
        <f t="shared" si="361"/>
        <v>Dec-21 +</v>
      </c>
      <c r="AU115" s="207" t="s">
        <v>34</v>
      </c>
      <c r="AV115" s="114"/>
      <c r="AW115" s="84"/>
      <c r="AX115" s="205" t="s">
        <v>36</v>
      </c>
      <c r="AY115" s="206">
        <f t="shared" ref="AY115:BJ115" si="362">AY$3</f>
        <v>44197</v>
      </c>
      <c r="AZ115" s="206">
        <f t="shared" si="362"/>
        <v>44228</v>
      </c>
      <c r="BA115" s="206">
        <f t="shared" si="362"/>
        <v>44256</v>
      </c>
      <c r="BB115" s="206">
        <f t="shared" si="362"/>
        <v>44287</v>
      </c>
      <c r="BC115" s="206">
        <f t="shared" si="362"/>
        <v>44317</v>
      </c>
      <c r="BD115" s="206">
        <f t="shared" si="362"/>
        <v>44348</v>
      </c>
      <c r="BE115" s="206">
        <f t="shared" si="362"/>
        <v>44378</v>
      </c>
      <c r="BF115" s="206">
        <f t="shared" si="362"/>
        <v>44409</v>
      </c>
      <c r="BG115" s="447">
        <f t="shared" si="362"/>
        <v>44440</v>
      </c>
      <c r="BH115" s="605">
        <f t="shared" si="362"/>
        <v>44470</v>
      </c>
      <c r="BI115" s="464">
        <f t="shared" si="362"/>
        <v>44501</v>
      </c>
      <c r="BJ115" s="464" t="str">
        <f t="shared" si="362"/>
        <v>Dec-21 +</v>
      </c>
      <c r="BK115" s="207" t="s">
        <v>34</v>
      </c>
      <c r="BL115" s="588"/>
      <c r="BO115" s="84"/>
      <c r="BP115" s="340" t="s">
        <v>36</v>
      </c>
      <c r="BQ115" s="341" t="s">
        <v>210</v>
      </c>
      <c r="BR115" s="341" t="s">
        <v>211</v>
      </c>
      <c r="BS115" s="341" t="s">
        <v>212</v>
      </c>
      <c r="BT115" s="341" t="s">
        <v>213</v>
      </c>
      <c r="BU115" s="341" t="s">
        <v>44</v>
      </c>
      <c r="BV115" s="341" t="s">
        <v>214</v>
      </c>
      <c r="BW115" s="341" t="s">
        <v>215</v>
      </c>
      <c r="BX115" s="341" t="s">
        <v>216</v>
      </c>
      <c r="BY115" s="341" t="s">
        <v>217</v>
      </c>
      <c r="BZ115" s="341" t="s">
        <v>218</v>
      </c>
      <c r="CA115" s="341" t="s">
        <v>34</v>
      </c>
      <c r="CB115" s="341" t="s">
        <v>34</v>
      </c>
      <c r="CC115" s="342" t="s">
        <v>34</v>
      </c>
      <c r="CE115" s="84"/>
      <c r="CF115" s="340" t="s">
        <v>36</v>
      </c>
      <c r="CG115" s="341" t="s">
        <v>210</v>
      </c>
      <c r="CH115" s="341" t="s">
        <v>211</v>
      </c>
      <c r="CI115" s="341" t="s">
        <v>212</v>
      </c>
      <c r="CJ115" s="341" t="s">
        <v>213</v>
      </c>
      <c r="CK115" s="341" t="s">
        <v>44</v>
      </c>
      <c r="CL115" s="341" t="s">
        <v>214</v>
      </c>
      <c r="CM115" s="341" t="s">
        <v>215</v>
      </c>
      <c r="CN115" s="341" t="s">
        <v>216</v>
      </c>
      <c r="CO115" s="341" t="s">
        <v>217</v>
      </c>
      <c r="CP115" s="341" t="s">
        <v>218</v>
      </c>
      <c r="CQ115" s="341" t="s">
        <v>34</v>
      </c>
      <c r="CR115" s="341" t="s">
        <v>34</v>
      </c>
      <c r="CS115" s="342" t="s">
        <v>34</v>
      </c>
      <c r="CU115" s="84"/>
      <c r="CV115" s="340" t="s">
        <v>36</v>
      </c>
      <c r="CW115" s="341" t="s">
        <v>210</v>
      </c>
      <c r="CX115" s="341" t="s">
        <v>211</v>
      </c>
      <c r="CY115" s="341" t="s">
        <v>212</v>
      </c>
      <c r="CZ115" s="341" t="s">
        <v>213</v>
      </c>
      <c r="DA115" s="341" t="s">
        <v>44</v>
      </c>
      <c r="DB115" s="341" t="s">
        <v>214</v>
      </c>
      <c r="DC115" s="341" t="s">
        <v>215</v>
      </c>
      <c r="DD115" s="341" t="s">
        <v>216</v>
      </c>
      <c r="DE115" s="341" t="s">
        <v>217</v>
      </c>
      <c r="DF115" s="341" t="s">
        <v>218</v>
      </c>
      <c r="DG115" s="341" t="s">
        <v>34</v>
      </c>
      <c r="DH115" s="341" t="s">
        <v>34</v>
      </c>
      <c r="DI115" s="342" t="s">
        <v>34</v>
      </c>
      <c r="DK115" s="84"/>
      <c r="DL115" s="340" t="s">
        <v>36</v>
      </c>
      <c r="DM115" s="341" t="s">
        <v>210</v>
      </c>
      <c r="DN115" s="341" t="s">
        <v>211</v>
      </c>
      <c r="DO115" s="341" t="s">
        <v>212</v>
      </c>
      <c r="DP115" s="341" t="s">
        <v>213</v>
      </c>
      <c r="DQ115" s="341" t="s">
        <v>44</v>
      </c>
      <c r="DR115" s="341" t="s">
        <v>214</v>
      </c>
      <c r="DS115" s="341" t="s">
        <v>215</v>
      </c>
      <c r="DT115" s="341" t="s">
        <v>216</v>
      </c>
      <c r="DU115" s="341" t="s">
        <v>217</v>
      </c>
      <c r="DV115" s="341" t="s">
        <v>218</v>
      </c>
      <c r="DW115" s="341" t="s">
        <v>34</v>
      </c>
      <c r="DX115" s="341" t="s">
        <v>34</v>
      </c>
      <c r="DY115" s="342" t="s">
        <v>34</v>
      </c>
    </row>
    <row r="116" spans="1:129" ht="15" customHeight="1" x14ac:dyDescent="0.3">
      <c r="A116" s="723" t="s">
        <v>68</v>
      </c>
      <c r="B116" s="217" t="s">
        <v>66</v>
      </c>
      <c r="C116" s="3">
        <v>0</v>
      </c>
      <c r="D116" s="3">
        <v>0</v>
      </c>
      <c r="E116" s="3">
        <v>0</v>
      </c>
      <c r="F116" s="3">
        <v>0</v>
      </c>
      <c r="G116" s="3">
        <v>0</v>
      </c>
      <c r="H116" s="3">
        <v>0</v>
      </c>
      <c r="I116" s="3">
        <v>0</v>
      </c>
      <c r="J116" s="3">
        <v>0</v>
      </c>
      <c r="K116" s="449">
        <v>0</v>
      </c>
      <c r="L116" s="101">
        <v>0</v>
      </c>
      <c r="M116" s="343">
        <f>CA116*$BL129</f>
        <v>0</v>
      </c>
      <c r="N116" s="343">
        <f>CB116*$BM129</f>
        <v>0</v>
      </c>
      <c r="O116" s="79">
        <f t="shared" ref="O116:O129" si="363">SUM(C116:N116)</f>
        <v>0</v>
      </c>
      <c r="P116" s="114"/>
      <c r="Q116" s="723" t="s">
        <v>68</v>
      </c>
      <c r="R116" s="217" t="s">
        <v>66</v>
      </c>
      <c r="S116" s="3">
        <v>0</v>
      </c>
      <c r="T116" s="3">
        <v>0</v>
      </c>
      <c r="U116" s="3">
        <v>0</v>
      </c>
      <c r="V116" s="3">
        <v>0</v>
      </c>
      <c r="W116" s="3">
        <v>0</v>
      </c>
      <c r="X116" s="3">
        <v>0</v>
      </c>
      <c r="Y116" s="3">
        <v>0</v>
      </c>
      <c r="Z116" s="3">
        <v>0</v>
      </c>
      <c r="AA116" s="449">
        <v>0</v>
      </c>
      <c r="AB116" s="101">
        <v>0</v>
      </c>
      <c r="AC116" s="343">
        <f>CQ116*$BL129</f>
        <v>0</v>
      </c>
      <c r="AD116" s="343">
        <f>CR116*$BM129</f>
        <v>0</v>
      </c>
      <c r="AE116" s="79">
        <f t="shared" ref="AE116:AE129" si="364">SUM(S116:AD116)</f>
        <v>0</v>
      </c>
      <c r="AF116" s="114"/>
      <c r="AG116" s="723" t="s">
        <v>68</v>
      </c>
      <c r="AH116" s="217" t="s">
        <v>66</v>
      </c>
      <c r="AI116" s="3">
        <v>0</v>
      </c>
      <c r="AJ116" s="3">
        <v>0</v>
      </c>
      <c r="AK116" s="3">
        <v>0</v>
      </c>
      <c r="AL116" s="3">
        <v>0</v>
      </c>
      <c r="AM116" s="3">
        <v>0</v>
      </c>
      <c r="AN116" s="3">
        <v>0</v>
      </c>
      <c r="AO116" s="3">
        <v>0</v>
      </c>
      <c r="AP116" s="3">
        <v>0</v>
      </c>
      <c r="AQ116" s="449">
        <v>0</v>
      </c>
      <c r="AR116" s="101">
        <f t="shared" ref="AR116:AR128" si="365">AQ116</f>
        <v>0</v>
      </c>
      <c r="AS116" s="343">
        <f>DG116*$BL129</f>
        <v>0</v>
      </c>
      <c r="AT116" s="343">
        <f>DH116*$BM129</f>
        <v>0</v>
      </c>
      <c r="AU116" s="79">
        <f t="shared" ref="AU116:AU129" si="366">SUM(AI116:AT116)</f>
        <v>0</v>
      </c>
      <c r="AV116" s="114"/>
      <c r="AW116" s="723" t="s">
        <v>68</v>
      </c>
      <c r="AX116" s="217" t="s">
        <v>66</v>
      </c>
      <c r="AY116" s="3">
        <v>0</v>
      </c>
      <c r="AZ116" s="3">
        <v>0</v>
      </c>
      <c r="BA116" s="3">
        <v>0</v>
      </c>
      <c r="BB116" s="3">
        <v>0</v>
      </c>
      <c r="BC116" s="3">
        <v>0</v>
      </c>
      <c r="BD116" s="3">
        <v>0</v>
      </c>
      <c r="BE116" s="3">
        <v>0</v>
      </c>
      <c r="BF116" s="3">
        <v>0</v>
      </c>
      <c r="BG116" s="449">
        <v>0</v>
      </c>
      <c r="BH116" s="101">
        <f t="shared" ref="BH116:BH128" si="367">BG116</f>
        <v>0</v>
      </c>
      <c r="BI116" s="343">
        <f>DW116*$BL129</f>
        <v>0</v>
      </c>
      <c r="BJ116" s="343">
        <f>DX116*$BM129</f>
        <v>0</v>
      </c>
      <c r="BK116" s="79">
        <f t="shared" ref="BK116:BK129" si="368">SUM(AY116:BJ116)</f>
        <v>0</v>
      </c>
      <c r="BL116" s="588"/>
      <c r="BO116" s="744" t="s">
        <v>68</v>
      </c>
      <c r="BP116" s="80" t="s">
        <v>66</v>
      </c>
      <c r="BQ116" s="562"/>
      <c r="BR116" s="540"/>
      <c r="BS116" s="540"/>
      <c r="BT116" s="540"/>
      <c r="BU116" s="540"/>
      <c r="BV116" s="540"/>
      <c r="BW116" s="540"/>
      <c r="BX116" s="540"/>
      <c r="BY116" s="540"/>
      <c r="BZ116" s="540"/>
      <c r="CA116" s="557">
        <v>0</v>
      </c>
      <c r="CB116" s="563">
        <v>0</v>
      </c>
      <c r="CC116" s="564"/>
      <c r="CE116" s="744" t="s">
        <v>68</v>
      </c>
      <c r="CF116" s="80" t="s">
        <v>66</v>
      </c>
      <c r="CG116" s="562"/>
      <c r="CH116" s="540"/>
      <c r="CI116" s="540"/>
      <c r="CJ116" s="540"/>
      <c r="CK116" s="540"/>
      <c r="CL116" s="540"/>
      <c r="CM116" s="540"/>
      <c r="CN116" s="540"/>
      <c r="CO116" s="540"/>
      <c r="CP116" s="540"/>
      <c r="CQ116" s="540">
        <v>0</v>
      </c>
      <c r="CR116" s="563">
        <v>0</v>
      </c>
      <c r="CS116" s="564"/>
      <c r="CU116" s="744" t="s">
        <v>68</v>
      </c>
      <c r="CV116" s="80" t="s">
        <v>66</v>
      </c>
      <c r="CW116" s="562"/>
      <c r="CX116" s="540"/>
      <c r="CY116" s="540"/>
      <c r="CZ116" s="540"/>
      <c r="DA116" s="540"/>
      <c r="DB116" s="540"/>
      <c r="DC116" s="540"/>
      <c r="DD116" s="540"/>
      <c r="DE116" s="540"/>
      <c r="DF116" s="540"/>
      <c r="DG116" s="540">
        <v>0</v>
      </c>
      <c r="DH116" s="563">
        <v>0</v>
      </c>
      <c r="DI116" s="564"/>
      <c r="DK116" s="744" t="s">
        <v>68</v>
      </c>
      <c r="DL116" s="80" t="s">
        <v>66</v>
      </c>
      <c r="DM116" s="562"/>
      <c r="DN116" s="540"/>
      <c r="DO116" s="540"/>
      <c r="DP116" s="540"/>
      <c r="DQ116" s="540"/>
      <c r="DR116" s="540"/>
      <c r="DS116" s="540"/>
      <c r="DT116" s="540"/>
      <c r="DU116" s="540"/>
      <c r="DV116" s="540"/>
      <c r="DW116" s="540">
        <v>0</v>
      </c>
      <c r="DX116" s="563">
        <v>0</v>
      </c>
      <c r="DY116" s="564"/>
    </row>
    <row r="117" spans="1:129" x14ac:dyDescent="0.3">
      <c r="A117" s="724"/>
      <c r="B117" s="217" t="s">
        <v>65</v>
      </c>
      <c r="C117" s="3">
        <v>0</v>
      </c>
      <c r="D117" s="3">
        <v>0</v>
      </c>
      <c r="E117" s="3">
        <v>0</v>
      </c>
      <c r="F117" s="3">
        <v>0</v>
      </c>
      <c r="G117" s="3">
        <v>0</v>
      </c>
      <c r="H117" s="3">
        <v>375.99</v>
      </c>
      <c r="I117" s="3">
        <v>0</v>
      </c>
      <c r="J117" s="3">
        <v>0</v>
      </c>
      <c r="K117" s="449">
        <v>0</v>
      </c>
      <c r="L117" s="101">
        <v>0</v>
      </c>
      <c r="M117" s="343">
        <f>CA117*$BL129</f>
        <v>0</v>
      </c>
      <c r="N117" s="343">
        <f>CB117*$BM129</f>
        <v>0</v>
      </c>
      <c r="O117" s="79">
        <f t="shared" si="363"/>
        <v>375.99</v>
      </c>
      <c r="P117" s="114"/>
      <c r="Q117" s="724"/>
      <c r="R117" s="217" t="s">
        <v>65</v>
      </c>
      <c r="S117" s="3">
        <v>0</v>
      </c>
      <c r="T117" s="3">
        <v>0</v>
      </c>
      <c r="U117" s="3">
        <v>0</v>
      </c>
      <c r="V117" s="3">
        <v>0</v>
      </c>
      <c r="W117" s="3">
        <v>0</v>
      </c>
      <c r="X117" s="3">
        <v>0</v>
      </c>
      <c r="Y117" s="3">
        <v>0</v>
      </c>
      <c r="Z117" s="3">
        <v>0</v>
      </c>
      <c r="AA117" s="449">
        <v>0</v>
      </c>
      <c r="AB117" s="101">
        <v>0</v>
      </c>
      <c r="AC117" s="343">
        <f>CQ117*$BL129</f>
        <v>0</v>
      </c>
      <c r="AD117" s="343">
        <f>CR117*$BM129</f>
        <v>0</v>
      </c>
      <c r="AE117" s="79">
        <f t="shared" si="364"/>
        <v>0</v>
      </c>
      <c r="AF117" s="114"/>
      <c r="AG117" s="724"/>
      <c r="AH117" s="217" t="s">
        <v>65</v>
      </c>
      <c r="AI117" s="3">
        <v>0</v>
      </c>
      <c r="AJ117" s="3">
        <v>0</v>
      </c>
      <c r="AK117" s="3">
        <v>0</v>
      </c>
      <c r="AL117" s="3">
        <v>0</v>
      </c>
      <c r="AM117" s="3">
        <v>0</v>
      </c>
      <c r="AN117" s="3">
        <v>0</v>
      </c>
      <c r="AO117" s="3">
        <v>0</v>
      </c>
      <c r="AP117" s="3">
        <v>0</v>
      </c>
      <c r="AQ117" s="449">
        <v>0</v>
      </c>
      <c r="AR117" s="101">
        <f t="shared" si="365"/>
        <v>0</v>
      </c>
      <c r="AS117" s="343">
        <f>DG117*$BL129</f>
        <v>0</v>
      </c>
      <c r="AT117" s="343">
        <f>DH117*$BM129</f>
        <v>0</v>
      </c>
      <c r="AU117" s="79">
        <f t="shared" si="366"/>
        <v>0</v>
      </c>
      <c r="AV117" s="114"/>
      <c r="AW117" s="724"/>
      <c r="AX117" s="217" t="s">
        <v>65</v>
      </c>
      <c r="AY117" s="3">
        <v>0</v>
      </c>
      <c r="AZ117" s="3">
        <v>0</v>
      </c>
      <c r="BA117" s="3">
        <v>0</v>
      </c>
      <c r="BB117" s="3">
        <v>0</v>
      </c>
      <c r="BC117" s="3">
        <v>0</v>
      </c>
      <c r="BD117" s="3">
        <v>0</v>
      </c>
      <c r="BE117" s="3">
        <v>0</v>
      </c>
      <c r="BF117" s="3">
        <v>0</v>
      </c>
      <c r="BG117" s="449">
        <v>0</v>
      </c>
      <c r="BH117" s="101">
        <f t="shared" si="367"/>
        <v>0</v>
      </c>
      <c r="BI117" s="343">
        <f>DW117*$BL129</f>
        <v>0</v>
      </c>
      <c r="BJ117" s="343">
        <f>DX117*$BM129</f>
        <v>0</v>
      </c>
      <c r="BK117" s="79">
        <f t="shared" si="368"/>
        <v>0</v>
      </c>
      <c r="BL117" s="588"/>
      <c r="BO117" s="745"/>
      <c r="BP117" s="3" t="s">
        <v>65</v>
      </c>
      <c r="BQ117" s="566"/>
      <c r="BR117" s="542"/>
      <c r="BS117" s="542"/>
      <c r="BT117" s="542"/>
      <c r="BU117" s="542"/>
      <c r="BV117" s="542"/>
      <c r="BW117" s="542"/>
      <c r="BX117" s="542"/>
      <c r="BY117" s="542"/>
      <c r="BZ117" s="542"/>
      <c r="CA117" s="558">
        <v>0</v>
      </c>
      <c r="CB117" s="567">
        <v>0</v>
      </c>
      <c r="CC117" s="568"/>
      <c r="CE117" s="745"/>
      <c r="CF117" s="3" t="s">
        <v>65</v>
      </c>
      <c r="CG117" s="566"/>
      <c r="CH117" s="542"/>
      <c r="CI117" s="542"/>
      <c r="CJ117" s="542"/>
      <c r="CK117" s="542"/>
      <c r="CL117" s="542"/>
      <c r="CM117" s="542"/>
      <c r="CN117" s="542"/>
      <c r="CO117" s="542"/>
      <c r="CP117" s="542"/>
      <c r="CQ117" s="542">
        <v>0</v>
      </c>
      <c r="CR117" s="567">
        <v>0</v>
      </c>
      <c r="CS117" s="568"/>
      <c r="CU117" s="745"/>
      <c r="CV117" s="3" t="s">
        <v>65</v>
      </c>
      <c r="CW117" s="566"/>
      <c r="CX117" s="542"/>
      <c r="CY117" s="542"/>
      <c r="CZ117" s="542"/>
      <c r="DA117" s="542"/>
      <c r="DB117" s="542"/>
      <c r="DC117" s="542"/>
      <c r="DD117" s="542"/>
      <c r="DE117" s="542"/>
      <c r="DF117" s="542"/>
      <c r="DG117" s="542">
        <v>0</v>
      </c>
      <c r="DH117" s="567">
        <v>0</v>
      </c>
      <c r="DI117" s="568"/>
      <c r="DK117" s="745"/>
      <c r="DL117" s="3" t="s">
        <v>65</v>
      </c>
      <c r="DM117" s="566"/>
      <c r="DN117" s="542"/>
      <c r="DO117" s="542"/>
      <c r="DP117" s="542"/>
      <c r="DQ117" s="542"/>
      <c r="DR117" s="542"/>
      <c r="DS117" s="542"/>
      <c r="DT117" s="542"/>
      <c r="DU117" s="542"/>
      <c r="DV117" s="542"/>
      <c r="DW117" s="542">
        <v>0</v>
      </c>
      <c r="DX117" s="567">
        <v>0</v>
      </c>
      <c r="DY117" s="568"/>
    </row>
    <row r="118" spans="1:129" x14ac:dyDescent="0.3">
      <c r="A118" s="724"/>
      <c r="B118" s="217" t="s">
        <v>64</v>
      </c>
      <c r="C118" s="3">
        <v>0</v>
      </c>
      <c r="D118" s="3">
        <v>0</v>
      </c>
      <c r="E118" s="3">
        <v>0</v>
      </c>
      <c r="F118" s="3">
        <v>0</v>
      </c>
      <c r="G118" s="3">
        <v>0</v>
      </c>
      <c r="H118" s="3">
        <v>0</v>
      </c>
      <c r="I118" s="3">
        <v>0</v>
      </c>
      <c r="J118" s="3">
        <v>0</v>
      </c>
      <c r="K118" s="449">
        <v>0</v>
      </c>
      <c r="L118" s="101">
        <v>0</v>
      </c>
      <c r="M118" s="343">
        <f>CA118*$BL129</f>
        <v>0</v>
      </c>
      <c r="N118" s="343">
        <f>CB118*$BM129</f>
        <v>0</v>
      </c>
      <c r="O118" s="79">
        <f t="shared" si="363"/>
        <v>0</v>
      </c>
      <c r="P118" s="114"/>
      <c r="Q118" s="724"/>
      <c r="R118" s="217" t="s">
        <v>64</v>
      </c>
      <c r="S118" s="3">
        <v>0</v>
      </c>
      <c r="T118" s="3">
        <v>0</v>
      </c>
      <c r="U118" s="3">
        <v>0</v>
      </c>
      <c r="V118" s="3">
        <v>0</v>
      </c>
      <c r="W118" s="3">
        <v>0</v>
      </c>
      <c r="X118" s="3">
        <v>0</v>
      </c>
      <c r="Y118" s="3">
        <v>0</v>
      </c>
      <c r="Z118" s="3">
        <v>0</v>
      </c>
      <c r="AA118" s="449">
        <v>0</v>
      </c>
      <c r="AB118" s="101">
        <v>0</v>
      </c>
      <c r="AC118" s="343">
        <f>CQ118*$BL129</f>
        <v>0</v>
      </c>
      <c r="AD118" s="343">
        <f>CR118*$BM129</f>
        <v>0</v>
      </c>
      <c r="AE118" s="79">
        <f t="shared" si="364"/>
        <v>0</v>
      </c>
      <c r="AF118" s="114"/>
      <c r="AG118" s="724"/>
      <c r="AH118" s="217" t="s">
        <v>64</v>
      </c>
      <c r="AI118" s="3">
        <v>0</v>
      </c>
      <c r="AJ118" s="3">
        <v>0</v>
      </c>
      <c r="AK118" s="3">
        <v>0</v>
      </c>
      <c r="AL118" s="3">
        <v>0</v>
      </c>
      <c r="AM118" s="3">
        <v>0</v>
      </c>
      <c r="AN118" s="3">
        <v>0</v>
      </c>
      <c r="AO118" s="3">
        <v>0</v>
      </c>
      <c r="AP118" s="3">
        <v>0</v>
      </c>
      <c r="AQ118" s="449">
        <v>0</v>
      </c>
      <c r="AR118" s="101">
        <f t="shared" si="365"/>
        <v>0</v>
      </c>
      <c r="AS118" s="343">
        <f>DG118*$BL129</f>
        <v>0</v>
      </c>
      <c r="AT118" s="343">
        <f>DH118*$BM129</f>
        <v>0</v>
      </c>
      <c r="AU118" s="79">
        <f t="shared" si="366"/>
        <v>0</v>
      </c>
      <c r="AV118" s="114"/>
      <c r="AW118" s="724"/>
      <c r="AX118" s="217" t="s">
        <v>64</v>
      </c>
      <c r="AY118" s="3">
        <v>0</v>
      </c>
      <c r="AZ118" s="3">
        <v>0</v>
      </c>
      <c r="BA118" s="3">
        <v>0</v>
      </c>
      <c r="BB118" s="3">
        <v>0</v>
      </c>
      <c r="BC118" s="3">
        <v>0</v>
      </c>
      <c r="BD118" s="3">
        <v>0</v>
      </c>
      <c r="BE118" s="3">
        <v>0</v>
      </c>
      <c r="BF118" s="3">
        <v>0</v>
      </c>
      <c r="BG118" s="449">
        <v>0</v>
      </c>
      <c r="BH118" s="101">
        <f t="shared" si="367"/>
        <v>0</v>
      </c>
      <c r="BI118" s="343">
        <f>DW118*$BL129</f>
        <v>0</v>
      </c>
      <c r="BJ118" s="343">
        <f>DX118*$BM129</f>
        <v>0</v>
      </c>
      <c r="BK118" s="79">
        <f t="shared" si="368"/>
        <v>0</v>
      </c>
      <c r="BL118" s="588"/>
      <c r="BO118" s="745"/>
      <c r="BP118" s="3" t="s">
        <v>64</v>
      </c>
      <c r="BQ118" s="566"/>
      <c r="BR118" s="542"/>
      <c r="BS118" s="542"/>
      <c r="BT118" s="542"/>
      <c r="BU118" s="542"/>
      <c r="BV118" s="542"/>
      <c r="BW118" s="542"/>
      <c r="BX118" s="542"/>
      <c r="BY118" s="542"/>
      <c r="BZ118" s="542"/>
      <c r="CA118" s="558">
        <v>0</v>
      </c>
      <c r="CB118" s="567">
        <v>0</v>
      </c>
      <c r="CC118" s="568"/>
      <c r="CE118" s="745"/>
      <c r="CF118" s="3" t="s">
        <v>64</v>
      </c>
      <c r="CG118" s="566"/>
      <c r="CH118" s="542"/>
      <c r="CI118" s="542"/>
      <c r="CJ118" s="542"/>
      <c r="CK118" s="542"/>
      <c r="CL118" s="542"/>
      <c r="CM118" s="542"/>
      <c r="CN118" s="542"/>
      <c r="CO118" s="542"/>
      <c r="CP118" s="542"/>
      <c r="CQ118" s="542">
        <v>0</v>
      </c>
      <c r="CR118" s="567">
        <v>0</v>
      </c>
      <c r="CS118" s="568"/>
      <c r="CU118" s="745"/>
      <c r="CV118" s="3" t="s">
        <v>64</v>
      </c>
      <c r="CW118" s="566"/>
      <c r="CX118" s="542"/>
      <c r="CY118" s="542"/>
      <c r="CZ118" s="542"/>
      <c r="DA118" s="542"/>
      <c r="DB118" s="542"/>
      <c r="DC118" s="542"/>
      <c r="DD118" s="542"/>
      <c r="DE118" s="542"/>
      <c r="DF118" s="542"/>
      <c r="DG118" s="542">
        <v>0</v>
      </c>
      <c r="DH118" s="567">
        <v>0</v>
      </c>
      <c r="DI118" s="568"/>
      <c r="DK118" s="745"/>
      <c r="DL118" s="3" t="s">
        <v>64</v>
      </c>
      <c r="DM118" s="566"/>
      <c r="DN118" s="542"/>
      <c r="DO118" s="542"/>
      <c r="DP118" s="542"/>
      <c r="DQ118" s="542"/>
      <c r="DR118" s="542"/>
      <c r="DS118" s="542"/>
      <c r="DT118" s="542"/>
      <c r="DU118" s="542"/>
      <c r="DV118" s="542"/>
      <c r="DW118" s="542">
        <v>0</v>
      </c>
      <c r="DX118" s="567">
        <v>0</v>
      </c>
      <c r="DY118" s="568"/>
    </row>
    <row r="119" spans="1:129" x14ac:dyDescent="0.3">
      <c r="A119" s="724"/>
      <c r="B119" s="217" t="s">
        <v>63</v>
      </c>
      <c r="C119" s="3">
        <v>0</v>
      </c>
      <c r="D119" s="3">
        <v>0</v>
      </c>
      <c r="E119" s="3">
        <v>0</v>
      </c>
      <c r="F119" s="3">
        <v>0</v>
      </c>
      <c r="G119" s="3">
        <v>0</v>
      </c>
      <c r="H119" s="3">
        <v>0</v>
      </c>
      <c r="I119" s="3">
        <v>0</v>
      </c>
      <c r="J119" s="3">
        <v>0</v>
      </c>
      <c r="K119" s="449">
        <v>0</v>
      </c>
      <c r="L119" s="101">
        <v>0</v>
      </c>
      <c r="M119" s="343">
        <f>CA119*$BL129</f>
        <v>0</v>
      </c>
      <c r="N119" s="343">
        <f>CB119*$BM129</f>
        <v>0</v>
      </c>
      <c r="O119" s="79">
        <f t="shared" si="363"/>
        <v>0</v>
      </c>
      <c r="P119" s="114"/>
      <c r="Q119" s="724"/>
      <c r="R119" s="217" t="s">
        <v>63</v>
      </c>
      <c r="S119" s="3">
        <v>0</v>
      </c>
      <c r="T119" s="3">
        <v>0</v>
      </c>
      <c r="U119" s="3">
        <v>0</v>
      </c>
      <c r="V119" s="3">
        <v>0</v>
      </c>
      <c r="W119" s="3">
        <v>0</v>
      </c>
      <c r="X119" s="3">
        <v>0</v>
      </c>
      <c r="Y119" s="3">
        <v>0</v>
      </c>
      <c r="Z119" s="3">
        <v>0</v>
      </c>
      <c r="AA119" s="449">
        <v>0</v>
      </c>
      <c r="AB119" s="101">
        <v>0</v>
      </c>
      <c r="AC119" s="343">
        <f>CQ119*$BL129</f>
        <v>0</v>
      </c>
      <c r="AD119" s="343">
        <f>CR119*$BM129</f>
        <v>0</v>
      </c>
      <c r="AE119" s="79">
        <f t="shared" si="364"/>
        <v>0</v>
      </c>
      <c r="AF119" s="114"/>
      <c r="AG119" s="724"/>
      <c r="AH119" s="217" t="s">
        <v>63</v>
      </c>
      <c r="AI119" s="3">
        <v>0</v>
      </c>
      <c r="AJ119" s="3">
        <v>0</v>
      </c>
      <c r="AK119" s="3">
        <v>0</v>
      </c>
      <c r="AL119" s="3">
        <v>0</v>
      </c>
      <c r="AM119" s="3">
        <v>0</v>
      </c>
      <c r="AN119" s="3">
        <v>0</v>
      </c>
      <c r="AO119" s="3">
        <v>0</v>
      </c>
      <c r="AP119" s="3">
        <v>0</v>
      </c>
      <c r="AQ119" s="449">
        <v>0</v>
      </c>
      <c r="AR119" s="101">
        <f t="shared" si="365"/>
        <v>0</v>
      </c>
      <c r="AS119" s="343">
        <f>DG119*$BL129</f>
        <v>0</v>
      </c>
      <c r="AT119" s="343">
        <f>DH119*$BM129</f>
        <v>0</v>
      </c>
      <c r="AU119" s="79">
        <f t="shared" si="366"/>
        <v>0</v>
      </c>
      <c r="AV119" s="114"/>
      <c r="AW119" s="724"/>
      <c r="AX119" s="217" t="s">
        <v>63</v>
      </c>
      <c r="AY119" s="3">
        <v>0</v>
      </c>
      <c r="AZ119" s="3">
        <v>0</v>
      </c>
      <c r="BA119" s="3">
        <v>0</v>
      </c>
      <c r="BB119" s="3">
        <v>0</v>
      </c>
      <c r="BC119" s="3">
        <v>0</v>
      </c>
      <c r="BD119" s="3">
        <v>0</v>
      </c>
      <c r="BE119" s="3">
        <v>0</v>
      </c>
      <c r="BF119" s="3">
        <v>0</v>
      </c>
      <c r="BG119" s="449">
        <v>0</v>
      </c>
      <c r="BH119" s="101">
        <f t="shared" si="367"/>
        <v>0</v>
      </c>
      <c r="BI119" s="343">
        <f>DW119*$BL129</f>
        <v>0</v>
      </c>
      <c r="BJ119" s="343">
        <f>DX119*$BM129</f>
        <v>0</v>
      </c>
      <c r="BK119" s="79">
        <f t="shared" si="368"/>
        <v>0</v>
      </c>
      <c r="BL119" s="588"/>
      <c r="BO119" s="745"/>
      <c r="BP119" s="3" t="s">
        <v>63</v>
      </c>
      <c r="BQ119" s="566"/>
      <c r="BR119" s="542"/>
      <c r="BS119" s="542"/>
      <c r="BT119" s="542"/>
      <c r="BU119" s="542"/>
      <c r="BV119" s="542"/>
      <c r="BW119" s="542"/>
      <c r="BX119" s="542"/>
      <c r="BY119" s="542"/>
      <c r="BZ119" s="542"/>
      <c r="CA119" s="558">
        <v>0</v>
      </c>
      <c r="CB119" s="567">
        <v>0</v>
      </c>
      <c r="CC119" s="568"/>
      <c r="CE119" s="745"/>
      <c r="CF119" s="3" t="s">
        <v>63</v>
      </c>
      <c r="CG119" s="566"/>
      <c r="CH119" s="542"/>
      <c r="CI119" s="542"/>
      <c r="CJ119" s="542"/>
      <c r="CK119" s="542"/>
      <c r="CL119" s="542"/>
      <c r="CM119" s="542"/>
      <c r="CN119" s="542"/>
      <c r="CO119" s="542"/>
      <c r="CP119" s="542"/>
      <c r="CQ119" s="542">
        <v>0</v>
      </c>
      <c r="CR119" s="567">
        <v>0</v>
      </c>
      <c r="CS119" s="568"/>
      <c r="CU119" s="745"/>
      <c r="CV119" s="3" t="s">
        <v>63</v>
      </c>
      <c r="CW119" s="566"/>
      <c r="CX119" s="542"/>
      <c r="CY119" s="542"/>
      <c r="CZ119" s="542"/>
      <c r="DA119" s="542"/>
      <c r="DB119" s="542"/>
      <c r="DC119" s="542"/>
      <c r="DD119" s="542"/>
      <c r="DE119" s="542"/>
      <c r="DF119" s="542"/>
      <c r="DG119" s="542">
        <v>0</v>
      </c>
      <c r="DH119" s="567">
        <v>0</v>
      </c>
      <c r="DI119" s="568"/>
      <c r="DK119" s="745"/>
      <c r="DL119" s="3" t="s">
        <v>63</v>
      </c>
      <c r="DM119" s="566"/>
      <c r="DN119" s="542"/>
      <c r="DO119" s="542"/>
      <c r="DP119" s="542"/>
      <c r="DQ119" s="542"/>
      <c r="DR119" s="542"/>
      <c r="DS119" s="542"/>
      <c r="DT119" s="542"/>
      <c r="DU119" s="542"/>
      <c r="DV119" s="542"/>
      <c r="DW119" s="542">
        <v>0</v>
      </c>
      <c r="DX119" s="567">
        <v>0</v>
      </c>
      <c r="DY119" s="568"/>
    </row>
    <row r="120" spans="1:129" x14ac:dyDescent="0.3">
      <c r="A120" s="724"/>
      <c r="B120" s="217" t="s">
        <v>62</v>
      </c>
      <c r="C120" s="3">
        <v>0</v>
      </c>
      <c r="D120" s="3">
        <v>19837.02</v>
      </c>
      <c r="E120" s="3">
        <v>0</v>
      </c>
      <c r="F120" s="3">
        <v>11852.28</v>
      </c>
      <c r="G120" s="3">
        <v>0</v>
      </c>
      <c r="H120" s="3">
        <v>0</v>
      </c>
      <c r="I120" s="3">
        <v>0</v>
      </c>
      <c r="J120" s="3">
        <v>0</v>
      </c>
      <c r="K120" s="449">
        <v>188705.64</v>
      </c>
      <c r="L120" s="101">
        <v>0</v>
      </c>
      <c r="M120" s="343">
        <f>CA120*$BL129</f>
        <v>0</v>
      </c>
      <c r="N120" s="343">
        <f>CB120*$BM129</f>
        <v>0</v>
      </c>
      <c r="O120" s="79">
        <f t="shared" si="363"/>
        <v>220394.94</v>
      </c>
      <c r="P120" s="114"/>
      <c r="Q120" s="724"/>
      <c r="R120" s="217" t="s">
        <v>62</v>
      </c>
      <c r="S120" s="3">
        <v>0</v>
      </c>
      <c r="T120" s="3">
        <v>0</v>
      </c>
      <c r="U120" s="3">
        <v>0</v>
      </c>
      <c r="V120" s="3">
        <v>0</v>
      </c>
      <c r="W120" s="3">
        <v>0</v>
      </c>
      <c r="X120" s="3">
        <v>0</v>
      </c>
      <c r="Y120" s="3">
        <v>0</v>
      </c>
      <c r="Z120" s="3">
        <v>0</v>
      </c>
      <c r="AA120" s="449">
        <v>0</v>
      </c>
      <c r="AB120" s="101">
        <v>0</v>
      </c>
      <c r="AC120" s="343">
        <f>CQ120*$BL129</f>
        <v>0</v>
      </c>
      <c r="AD120" s="343">
        <f>CR120*$BM129</f>
        <v>0</v>
      </c>
      <c r="AE120" s="79">
        <f t="shared" si="364"/>
        <v>0</v>
      </c>
      <c r="AF120" s="114"/>
      <c r="AG120" s="724"/>
      <c r="AH120" s="217" t="s">
        <v>62</v>
      </c>
      <c r="AI120" s="3">
        <v>0</v>
      </c>
      <c r="AJ120" s="3">
        <v>0</v>
      </c>
      <c r="AK120" s="3">
        <v>0</v>
      </c>
      <c r="AL120" s="3">
        <v>0</v>
      </c>
      <c r="AM120" s="3">
        <v>0</v>
      </c>
      <c r="AN120" s="3">
        <v>0</v>
      </c>
      <c r="AO120" s="3">
        <v>0</v>
      </c>
      <c r="AP120" s="3">
        <v>0</v>
      </c>
      <c r="AQ120" s="449">
        <v>0</v>
      </c>
      <c r="AR120" s="101">
        <f t="shared" si="365"/>
        <v>0</v>
      </c>
      <c r="AS120" s="343">
        <f>DG120*$BL129</f>
        <v>0</v>
      </c>
      <c r="AT120" s="343">
        <f>DH120*$BM129</f>
        <v>0</v>
      </c>
      <c r="AU120" s="79">
        <f t="shared" si="366"/>
        <v>0</v>
      </c>
      <c r="AV120" s="114"/>
      <c r="AW120" s="724"/>
      <c r="AX120" s="217" t="s">
        <v>62</v>
      </c>
      <c r="AY120" s="3">
        <v>0</v>
      </c>
      <c r="AZ120" s="3">
        <v>0</v>
      </c>
      <c r="BA120" s="3">
        <v>0</v>
      </c>
      <c r="BB120" s="3">
        <v>0</v>
      </c>
      <c r="BC120" s="3">
        <v>0</v>
      </c>
      <c r="BD120" s="3">
        <v>0</v>
      </c>
      <c r="BE120" s="3">
        <v>0</v>
      </c>
      <c r="BF120" s="3">
        <v>0</v>
      </c>
      <c r="BG120" s="449">
        <v>0</v>
      </c>
      <c r="BH120" s="101">
        <f t="shared" si="367"/>
        <v>0</v>
      </c>
      <c r="BI120" s="343">
        <f>DW120*$BL129</f>
        <v>0</v>
      </c>
      <c r="BJ120" s="343">
        <f>DX120*$BM129</f>
        <v>0</v>
      </c>
      <c r="BK120" s="79">
        <f t="shared" si="368"/>
        <v>0</v>
      </c>
      <c r="BL120" s="588"/>
      <c r="BO120" s="745"/>
      <c r="BP120" s="3" t="s">
        <v>62</v>
      </c>
      <c r="BQ120" s="566"/>
      <c r="BR120" s="542"/>
      <c r="BS120" s="542"/>
      <c r="BT120" s="542"/>
      <c r="BU120" s="542"/>
      <c r="BV120" s="542"/>
      <c r="BW120" s="542"/>
      <c r="BX120" s="542"/>
      <c r="BY120" s="542"/>
      <c r="BZ120" s="542"/>
      <c r="CA120" s="558">
        <v>0.25160054926982955</v>
      </c>
      <c r="CB120" s="567">
        <v>0.25160054926982955</v>
      </c>
      <c r="CC120" s="568"/>
      <c r="CE120" s="745"/>
      <c r="CF120" s="3" t="s">
        <v>62</v>
      </c>
      <c r="CG120" s="566"/>
      <c r="CH120" s="542"/>
      <c r="CI120" s="542"/>
      <c r="CJ120" s="542"/>
      <c r="CK120" s="542"/>
      <c r="CL120" s="542"/>
      <c r="CM120" s="542"/>
      <c r="CN120" s="542"/>
      <c r="CO120" s="542"/>
      <c r="CP120" s="542"/>
      <c r="CQ120" s="542">
        <v>0</v>
      </c>
      <c r="CR120" s="567">
        <v>0</v>
      </c>
      <c r="CS120" s="568"/>
      <c r="CU120" s="745"/>
      <c r="CV120" s="3" t="s">
        <v>62</v>
      </c>
      <c r="CW120" s="566"/>
      <c r="CX120" s="542"/>
      <c r="CY120" s="542"/>
      <c r="CZ120" s="542"/>
      <c r="DA120" s="542"/>
      <c r="DB120" s="542"/>
      <c r="DC120" s="542"/>
      <c r="DD120" s="542"/>
      <c r="DE120" s="542"/>
      <c r="DF120" s="542"/>
      <c r="DG120" s="542">
        <v>0</v>
      </c>
      <c r="DH120" s="567">
        <v>0</v>
      </c>
      <c r="DI120" s="568"/>
      <c r="DK120" s="745"/>
      <c r="DL120" s="3" t="s">
        <v>62</v>
      </c>
      <c r="DM120" s="566"/>
      <c r="DN120" s="542"/>
      <c r="DO120" s="542"/>
      <c r="DP120" s="542"/>
      <c r="DQ120" s="542"/>
      <c r="DR120" s="542"/>
      <c r="DS120" s="542"/>
      <c r="DT120" s="542"/>
      <c r="DU120" s="542"/>
      <c r="DV120" s="542"/>
      <c r="DW120" s="542">
        <v>0</v>
      </c>
      <c r="DX120" s="567">
        <v>0</v>
      </c>
      <c r="DY120" s="568"/>
    </row>
    <row r="121" spans="1:129" x14ac:dyDescent="0.3">
      <c r="A121" s="724"/>
      <c r="B121" s="217" t="s">
        <v>61</v>
      </c>
      <c r="C121" s="3">
        <v>0</v>
      </c>
      <c r="D121" s="3">
        <v>0</v>
      </c>
      <c r="E121" s="3">
        <v>0</v>
      </c>
      <c r="F121" s="3">
        <v>0</v>
      </c>
      <c r="G121" s="3">
        <v>0</v>
      </c>
      <c r="H121" s="3">
        <v>0</v>
      </c>
      <c r="I121" s="3">
        <v>0</v>
      </c>
      <c r="J121" s="3">
        <v>0</v>
      </c>
      <c r="K121" s="449">
        <v>0</v>
      </c>
      <c r="L121" s="101">
        <v>0</v>
      </c>
      <c r="M121" s="343">
        <f>CA121*$BL129</f>
        <v>0</v>
      </c>
      <c r="N121" s="343">
        <f>CB121*$BM129</f>
        <v>0</v>
      </c>
      <c r="O121" s="79">
        <f t="shared" si="363"/>
        <v>0</v>
      </c>
      <c r="P121" s="114"/>
      <c r="Q121" s="724"/>
      <c r="R121" s="217" t="s">
        <v>61</v>
      </c>
      <c r="S121" s="3">
        <v>0</v>
      </c>
      <c r="T121" s="3">
        <v>0</v>
      </c>
      <c r="U121" s="3">
        <v>0</v>
      </c>
      <c r="V121" s="3">
        <v>0</v>
      </c>
      <c r="W121" s="3">
        <v>0</v>
      </c>
      <c r="X121" s="3">
        <v>0</v>
      </c>
      <c r="Y121" s="3">
        <v>0</v>
      </c>
      <c r="Z121" s="3">
        <v>0</v>
      </c>
      <c r="AA121" s="449">
        <v>0</v>
      </c>
      <c r="AB121" s="101">
        <v>0</v>
      </c>
      <c r="AC121" s="343">
        <f>CQ121*$BL129</f>
        <v>0</v>
      </c>
      <c r="AD121" s="343">
        <f>CR121*$BM129</f>
        <v>0</v>
      </c>
      <c r="AE121" s="79">
        <f t="shared" si="364"/>
        <v>0</v>
      </c>
      <c r="AF121" s="114"/>
      <c r="AG121" s="724"/>
      <c r="AH121" s="217" t="s">
        <v>61</v>
      </c>
      <c r="AI121" s="3">
        <v>0</v>
      </c>
      <c r="AJ121" s="3">
        <v>0</v>
      </c>
      <c r="AK121" s="3">
        <v>0</v>
      </c>
      <c r="AL121" s="3">
        <v>0</v>
      </c>
      <c r="AM121" s="3">
        <v>0</v>
      </c>
      <c r="AN121" s="3">
        <v>0</v>
      </c>
      <c r="AO121" s="3">
        <v>0</v>
      </c>
      <c r="AP121" s="3">
        <v>0</v>
      </c>
      <c r="AQ121" s="449">
        <v>0</v>
      </c>
      <c r="AR121" s="101">
        <f t="shared" si="365"/>
        <v>0</v>
      </c>
      <c r="AS121" s="343">
        <f>DG121*$BL129</f>
        <v>0</v>
      </c>
      <c r="AT121" s="343">
        <f>DH121*$BM129</f>
        <v>0</v>
      </c>
      <c r="AU121" s="79">
        <f t="shared" si="366"/>
        <v>0</v>
      </c>
      <c r="AV121" s="114"/>
      <c r="AW121" s="724"/>
      <c r="AX121" s="217" t="s">
        <v>61</v>
      </c>
      <c r="AY121" s="3">
        <v>0</v>
      </c>
      <c r="AZ121" s="3">
        <v>0</v>
      </c>
      <c r="BA121" s="3">
        <v>0</v>
      </c>
      <c r="BB121" s="3">
        <v>0</v>
      </c>
      <c r="BC121" s="3">
        <v>0</v>
      </c>
      <c r="BD121" s="3">
        <v>0</v>
      </c>
      <c r="BE121" s="3">
        <v>0</v>
      </c>
      <c r="BF121" s="3">
        <v>0</v>
      </c>
      <c r="BG121" s="449">
        <v>0</v>
      </c>
      <c r="BH121" s="101">
        <f t="shared" si="367"/>
        <v>0</v>
      </c>
      <c r="BI121" s="343">
        <f>DW121*$BL129</f>
        <v>0</v>
      </c>
      <c r="BJ121" s="343">
        <f>DX121*$BM129</f>
        <v>0</v>
      </c>
      <c r="BK121" s="79">
        <f t="shared" si="368"/>
        <v>0</v>
      </c>
      <c r="BL121" s="588"/>
      <c r="BO121" s="745"/>
      <c r="BP121" s="3" t="s">
        <v>61</v>
      </c>
      <c r="BQ121" s="566"/>
      <c r="BR121" s="542"/>
      <c r="BS121" s="542"/>
      <c r="BT121" s="542"/>
      <c r="BU121" s="542"/>
      <c r="BV121" s="542"/>
      <c r="BW121" s="542"/>
      <c r="BX121" s="542"/>
      <c r="BY121" s="542"/>
      <c r="BZ121" s="542"/>
      <c r="CA121" s="558">
        <v>0</v>
      </c>
      <c r="CB121" s="567">
        <v>0</v>
      </c>
      <c r="CC121" s="568"/>
      <c r="CE121" s="745"/>
      <c r="CF121" s="3" t="s">
        <v>61</v>
      </c>
      <c r="CG121" s="566"/>
      <c r="CH121" s="542"/>
      <c r="CI121" s="542"/>
      <c r="CJ121" s="542"/>
      <c r="CK121" s="542"/>
      <c r="CL121" s="542"/>
      <c r="CM121" s="542"/>
      <c r="CN121" s="542"/>
      <c r="CO121" s="542"/>
      <c r="CP121" s="542"/>
      <c r="CQ121" s="542">
        <v>0</v>
      </c>
      <c r="CR121" s="567">
        <v>0</v>
      </c>
      <c r="CS121" s="568"/>
      <c r="CU121" s="745"/>
      <c r="CV121" s="3" t="s">
        <v>61</v>
      </c>
      <c r="CW121" s="566"/>
      <c r="CX121" s="542"/>
      <c r="CY121" s="542"/>
      <c r="CZ121" s="542"/>
      <c r="DA121" s="542"/>
      <c r="DB121" s="542"/>
      <c r="DC121" s="542"/>
      <c r="DD121" s="542"/>
      <c r="DE121" s="542"/>
      <c r="DF121" s="542"/>
      <c r="DG121" s="542">
        <v>0</v>
      </c>
      <c r="DH121" s="567">
        <v>0</v>
      </c>
      <c r="DI121" s="568"/>
      <c r="DK121" s="745"/>
      <c r="DL121" s="3" t="s">
        <v>61</v>
      </c>
      <c r="DM121" s="566"/>
      <c r="DN121" s="542"/>
      <c r="DO121" s="542"/>
      <c r="DP121" s="542"/>
      <c r="DQ121" s="542"/>
      <c r="DR121" s="542"/>
      <c r="DS121" s="542"/>
      <c r="DT121" s="542"/>
      <c r="DU121" s="542"/>
      <c r="DV121" s="542"/>
      <c r="DW121" s="542">
        <v>0</v>
      </c>
      <c r="DX121" s="567">
        <v>0</v>
      </c>
      <c r="DY121" s="568"/>
    </row>
    <row r="122" spans="1:129" x14ac:dyDescent="0.3">
      <c r="A122" s="724"/>
      <c r="B122" s="217" t="s">
        <v>60</v>
      </c>
      <c r="C122" s="3">
        <v>0</v>
      </c>
      <c r="D122" s="3">
        <v>0</v>
      </c>
      <c r="E122" s="3">
        <v>0</v>
      </c>
      <c r="F122" s="3">
        <v>0</v>
      </c>
      <c r="G122" s="3">
        <v>0</v>
      </c>
      <c r="H122" s="3">
        <v>0</v>
      </c>
      <c r="I122" s="3">
        <v>0</v>
      </c>
      <c r="J122" s="3">
        <v>0</v>
      </c>
      <c r="K122" s="449">
        <v>0</v>
      </c>
      <c r="L122" s="101">
        <v>0</v>
      </c>
      <c r="M122" s="343">
        <f>CA122*$BL129</f>
        <v>0</v>
      </c>
      <c r="N122" s="343">
        <f>CB122*$BM129</f>
        <v>0</v>
      </c>
      <c r="O122" s="79">
        <f t="shared" si="363"/>
        <v>0</v>
      </c>
      <c r="P122" s="114"/>
      <c r="Q122" s="724"/>
      <c r="R122" s="217" t="s">
        <v>60</v>
      </c>
      <c r="S122" s="3">
        <v>0</v>
      </c>
      <c r="T122" s="3">
        <v>0</v>
      </c>
      <c r="U122" s="3">
        <v>0</v>
      </c>
      <c r="V122" s="3">
        <v>0</v>
      </c>
      <c r="W122" s="3">
        <v>0</v>
      </c>
      <c r="X122" s="3">
        <v>0</v>
      </c>
      <c r="Y122" s="3">
        <v>0</v>
      </c>
      <c r="Z122" s="3">
        <v>0</v>
      </c>
      <c r="AA122" s="449">
        <v>0</v>
      </c>
      <c r="AB122" s="101">
        <v>0</v>
      </c>
      <c r="AC122" s="343">
        <f>CQ122*$BL129</f>
        <v>0</v>
      </c>
      <c r="AD122" s="343">
        <f>CR122*$BM129</f>
        <v>0</v>
      </c>
      <c r="AE122" s="79">
        <f t="shared" si="364"/>
        <v>0</v>
      </c>
      <c r="AF122" s="114"/>
      <c r="AG122" s="724"/>
      <c r="AH122" s="217" t="s">
        <v>60</v>
      </c>
      <c r="AI122" s="3">
        <v>0</v>
      </c>
      <c r="AJ122" s="3">
        <v>0</v>
      </c>
      <c r="AK122" s="3">
        <v>0</v>
      </c>
      <c r="AL122" s="3">
        <v>0</v>
      </c>
      <c r="AM122" s="3">
        <v>0</v>
      </c>
      <c r="AN122" s="3">
        <v>0</v>
      </c>
      <c r="AO122" s="3">
        <v>0</v>
      </c>
      <c r="AP122" s="3">
        <v>0</v>
      </c>
      <c r="AQ122" s="449">
        <v>0</v>
      </c>
      <c r="AR122" s="101">
        <f t="shared" si="365"/>
        <v>0</v>
      </c>
      <c r="AS122" s="343">
        <f>DG122*$BL129</f>
        <v>0</v>
      </c>
      <c r="AT122" s="343">
        <f>DH122*$BM129</f>
        <v>0</v>
      </c>
      <c r="AU122" s="79">
        <f t="shared" si="366"/>
        <v>0</v>
      </c>
      <c r="AV122" s="114"/>
      <c r="AW122" s="724"/>
      <c r="AX122" s="217" t="s">
        <v>60</v>
      </c>
      <c r="AY122" s="3">
        <v>0</v>
      </c>
      <c r="AZ122" s="3">
        <v>0</v>
      </c>
      <c r="BA122" s="3">
        <v>0</v>
      </c>
      <c r="BB122" s="3">
        <v>0</v>
      </c>
      <c r="BC122" s="3">
        <v>0</v>
      </c>
      <c r="BD122" s="3">
        <v>0</v>
      </c>
      <c r="BE122" s="3">
        <v>0</v>
      </c>
      <c r="BF122" s="3">
        <v>0</v>
      </c>
      <c r="BG122" s="449">
        <v>0</v>
      </c>
      <c r="BH122" s="101">
        <f t="shared" si="367"/>
        <v>0</v>
      </c>
      <c r="BI122" s="343">
        <f>DW122*$BL129</f>
        <v>0</v>
      </c>
      <c r="BJ122" s="343">
        <f>DX122*$BM129</f>
        <v>0</v>
      </c>
      <c r="BK122" s="79">
        <f t="shared" si="368"/>
        <v>0</v>
      </c>
      <c r="BL122" s="588"/>
      <c r="BO122" s="745"/>
      <c r="BP122" s="3" t="s">
        <v>60</v>
      </c>
      <c r="BQ122" s="566"/>
      <c r="BR122" s="542"/>
      <c r="BS122" s="542"/>
      <c r="BT122" s="542"/>
      <c r="BU122" s="542"/>
      <c r="BV122" s="542"/>
      <c r="BW122" s="542"/>
      <c r="BX122" s="542"/>
      <c r="BY122" s="542"/>
      <c r="BZ122" s="542"/>
      <c r="CA122" s="558">
        <v>0</v>
      </c>
      <c r="CB122" s="567">
        <v>0</v>
      </c>
      <c r="CC122" s="568"/>
      <c r="CE122" s="745"/>
      <c r="CF122" s="3" t="s">
        <v>60</v>
      </c>
      <c r="CG122" s="566"/>
      <c r="CH122" s="542"/>
      <c r="CI122" s="542"/>
      <c r="CJ122" s="542"/>
      <c r="CK122" s="542"/>
      <c r="CL122" s="542"/>
      <c r="CM122" s="542"/>
      <c r="CN122" s="542"/>
      <c r="CO122" s="542"/>
      <c r="CP122" s="542"/>
      <c r="CQ122" s="542">
        <v>0</v>
      </c>
      <c r="CR122" s="567">
        <v>0</v>
      </c>
      <c r="CS122" s="568"/>
      <c r="CU122" s="745"/>
      <c r="CV122" s="3" t="s">
        <v>60</v>
      </c>
      <c r="CW122" s="566"/>
      <c r="CX122" s="542"/>
      <c r="CY122" s="542"/>
      <c r="CZ122" s="542"/>
      <c r="DA122" s="542"/>
      <c r="DB122" s="542"/>
      <c r="DC122" s="542"/>
      <c r="DD122" s="542"/>
      <c r="DE122" s="542"/>
      <c r="DF122" s="542"/>
      <c r="DG122" s="542">
        <v>0</v>
      </c>
      <c r="DH122" s="567">
        <v>0</v>
      </c>
      <c r="DI122" s="568"/>
      <c r="DK122" s="745"/>
      <c r="DL122" s="3" t="s">
        <v>60</v>
      </c>
      <c r="DM122" s="566"/>
      <c r="DN122" s="542"/>
      <c r="DO122" s="542"/>
      <c r="DP122" s="542"/>
      <c r="DQ122" s="542"/>
      <c r="DR122" s="542"/>
      <c r="DS122" s="542"/>
      <c r="DT122" s="542"/>
      <c r="DU122" s="542"/>
      <c r="DV122" s="542"/>
      <c r="DW122" s="542">
        <v>0</v>
      </c>
      <c r="DX122" s="567">
        <v>0</v>
      </c>
      <c r="DY122" s="568"/>
    </row>
    <row r="123" spans="1:129" x14ac:dyDescent="0.3">
      <c r="A123" s="724"/>
      <c r="B123" s="217" t="s">
        <v>59</v>
      </c>
      <c r="C123" s="3">
        <v>72589.47</v>
      </c>
      <c r="D123" s="3">
        <v>86640.71</v>
      </c>
      <c r="E123" s="3">
        <v>0</v>
      </c>
      <c r="F123" s="3">
        <v>116779.8</v>
      </c>
      <c r="G123" s="3">
        <v>0</v>
      </c>
      <c r="H123" s="3">
        <v>0</v>
      </c>
      <c r="I123" s="3">
        <v>0</v>
      </c>
      <c r="J123" s="3">
        <v>40355.64</v>
      </c>
      <c r="K123" s="449">
        <v>24283.310000000005</v>
      </c>
      <c r="L123" s="101">
        <v>33902</v>
      </c>
      <c r="M123" s="343">
        <f>CA123*$BL129</f>
        <v>0</v>
      </c>
      <c r="N123" s="343">
        <f>CB123*$BM129</f>
        <v>0</v>
      </c>
      <c r="O123" s="79">
        <f t="shared" si="363"/>
        <v>374550.93</v>
      </c>
      <c r="P123" s="114"/>
      <c r="Q123" s="724"/>
      <c r="R123" s="217" t="s">
        <v>59</v>
      </c>
      <c r="S123" s="3">
        <v>0</v>
      </c>
      <c r="T123" s="3">
        <v>0</v>
      </c>
      <c r="U123" s="3">
        <v>0</v>
      </c>
      <c r="V123" s="3">
        <v>0</v>
      </c>
      <c r="W123" s="3">
        <v>0</v>
      </c>
      <c r="X123" s="3">
        <v>0</v>
      </c>
      <c r="Y123" s="3">
        <v>0</v>
      </c>
      <c r="Z123" s="3">
        <v>166112.28</v>
      </c>
      <c r="AA123" s="449">
        <v>0</v>
      </c>
      <c r="AB123" s="101">
        <v>0</v>
      </c>
      <c r="AC123" s="343">
        <f>CQ123*$BL129</f>
        <v>0</v>
      </c>
      <c r="AD123" s="343">
        <f>CR123*$BM129</f>
        <v>0</v>
      </c>
      <c r="AE123" s="79">
        <f t="shared" si="364"/>
        <v>166112.28</v>
      </c>
      <c r="AF123" s="114"/>
      <c r="AG123" s="724"/>
      <c r="AH123" s="217" t="s">
        <v>59</v>
      </c>
      <c r="AI123" s="3">
        <v>0</v>
      </c>
      <c r="AJ123" s="3">
        <v>0</v>
      </c>
      <c r="AK123" s="3">
        <v>0</v>
      </c>
      <c r="AL123" s="3">
        <v>0</v>
      </c>
      <c r="AM123" s="3">
        <v>0</v>
      </c>
      <c r="AN123" s="3">
        <v>0</v>
      </c>
      <c r="AO123" s="3">
        <v>0</v>
      </c>
      <c r="AP123" s="3">
        <v>0</v>
      </c>
      <c r="AQ123" s="449">
        <v>0</v>
      </c>
      <c r="AR123" s="101">
        <f t="shared" si="365"/>
        <v>0</v>
      </c>
      <c r="AS123" s="343">
        <f>DG123*$BL129</f>
        <v>0</v>
      </c>
      <c r="AT123" s="343">
        <f>DH123*$BM129</f>
        <v>0</v>
      </c>
      <c r="AU123" s="79">
        <f t="shared" si="366"/>
        <v>0</v>
      </c>
      <c r="AV123" s="114"/>
      <c r="AW123" s="724"/>
      <c r="AX123" s="217" t="s">
        <v>59</v>
      </c>
      <c r="AY123" s="3">
        <v>0</v>
      </c>
      <c r="AZ123" s="3">
        <v>0</v>
      </c>
      <c r="BA123" s="3">
        <v>0</v>
      </c>
      <c r="BB123" s="3">
        <v>0</v>
      </c>
      <c r="BC123" s="3">
        <v>0</v>
      </c>
      <c r="BD123" s="3">
        <v>0</v>
      </c>
      <c r="BE123" s="3">
        <v>0</v>
      </c>
      <c r="BF123" s="3">
        <v>0</v>
      </c>
      <c r="BG123" s="449">
        <v>0</v>
      </c>
      <c r="BH123" s="101">
        <f t="shared" si="367"/>
        <v>0</v>
      </c>
      <c r="BI123" s="343">
        <f>DW123*$BL129</f>
        <v>0</v>
      </c>
      <c r="BJ123" s="343">
        <f>DX123*$BM129</f>
        <v>0</v>
      </c>
      <c r="BK123" s="79">
        <f t="shared" si="368"/>
        <v>0</v>
      </c>
      <c r="BL123" s="588"/>
      <c r="BO123" s="745"/>
      <c r="BP123" s="3" t="s">
        <v>59</v>
      </c>
      <c r="BQ123" s="566"/>
      <c r="BR123" s="542"/>
      <c r="BS123" s="542"/>
      <c r="BT123" s="542"/>
      <c r="BU123" s="542"/>
      <c r="BV123" s="542"/>
      <c r="BW123" s="542"/>
      <c r="BX123" s="542"/>
      <c r="BY123" s="542"/>
      <c r="BZ123" s="542"/>
      <c r="CA123" s="558">
        <v>0.6919273846232914</v>
      </c>
      <c r="CB123" s="567">
        <v>0.6919273846232914</v>
      </c>
      <c r="CC123" s="568"/>
      <c r="CE123" s="745"/>
      <c r="CF123" s="3" t="s">
        <v>59</v>
      </c>
      <c r="CG123" s="566"/>
      <c r="CH123" s="542"/>
      <c r="CI123" s="542"/>
      <c r="CJ123" s="542"/>
      <c r="CK123" s="542"/>
      <c r="CL123" s="542"/>
      <c r="CM123" s="542"/>
      <c r="CN123" s="542"/>
      <c r="CO123" s="542"/>
      <c r="CP123" s="542"/>
      <c r="CQ123" s="542">
        <v>5.6472066106879187E-2</v>
      </c>
      <c r="CR123" s="567">
        <v>5.6472066106879187E-2</v>
      </c>
      <c r="CS123" s="568"/>
      <c r="CU123" s="745"/>
      <c r="CV123" s="3" t="s">
        <v>59</v>
      </c>
      <c r="CW123" s="566"/>
      <c r="CX123" s="542"/>
      <c r="CY123" s="542"/>
      <c r="CZ123" s="542"/>
      <c r="DA123" s="542"/>
      <c r="DB123" s="542"/>
      <c r="DC123" s="542"/>
      <c r="DD123" s="542"/>
      <c r="DE123" s="542"/>
      <c r="DF123" s="542"/>
      <c r="DG123" s="542">
        <v>0</v>
      </c>
      <c r="DH123" s="567">
        <v>0</v>
      </c>
      <c r="DI123" s="568"/>
      <c r="DK123" s="745"/>
      <c r="DL123" s="3" t="s">
        <v>59</v>
      </c>
      <c r="DM123" s="566"/>
      <c r="DN123" s="542"/>
      <c r="DO123" s="542"/>
      <c r="DP123" s="542"/>
      <c r="DQ123" s="542"/>
      <c r="DR123" s="542"/>
      <c r="DS123" s="542"/>
      <c r="DT123" s="542"/>
      <c r="DU123" s="542"/>
      <c r="DV123" s="542"/>
      <c r="DW123" s="542">
        <v>0</v>
      </c>
      <c r="DX123" s="567">
        <v>0</v>
      </c>
      <c r="DY123" s="568"/>
    </row>
    <row r="124" spans="1:129" x14ac:dyDescent="0.3">
      <c r="A124" s="724"/>
      <c r="B124" s="217" t="s">
        <v>58</v>
      </c>
      <c r="C124" s="3">
        <v>0</v>
      </c>
      <c r="D124" s="3">
        <v>0</v>
      </c>
      <c r="E124" s="3">
        <v>0</v>
      </c>
      <c r="F124" s="3">
        <v>0</v>
      </c>
      <c r="G124" s="3">
        <v>0</v>
      </c>
      <c r="H124" s="3">
        <v>0</v>
      </c>
      <c r="I124" s="3">
        <v>0</v>
      </c>
      <c r="J124" s="3">
        <v>0</v>
      </c>
      <c r="K124" s="449">
        <v>0</v>
      </c>
      <c r="L124" s="101">
        <v>0</v>
      </c>
      <c r="M124" s="343">
        <f>CA124*$BL129</f>
        <v>0</v>
      </c>
      <c r="N124" s="343">
        <f>CB124*$BM129</f>
        <v>0</v>
      </c>
      <c r="O124" s="79">
        <f t="shared" si="363"/>
        <v>0</v>
      </c>
      <c r="P124" s="114"/>
      <c r="Q124" s="724"/>
      <c r="R124" s="217" t="s">
        <v>58</v>
      </c>
      <c r="S124" s="3">
        <v>0</v>
      </c>
      <c r="T124" s="3">
        <v>0</v>
      </c>
      <c r="U124" s="3">
        <v>0</v>
      </c>
      <c r="V124" s="3">
        <v>0</v>
      </c>
      <c r="W124" s="3">
        <v>0</v>
      </c>
      <c r="X124" s="3">
        <v>0</v>
      </c>
      <c r="Y124" s="3">
        <v>0</v>
      </c>
      <c r="Z124" s="3">
        <v>0</v>
      </c>
      <c r="AA124" s="449">
        <v>0</v>
      </c>
      <c r="AB124" s="101">
        <v>0</v>
      </c>
      <c r="AC124" s="343">
        <f>CQ124*$BL129</f>
        <v>0</v>
      </c>
      <c r="AD124" s="343">
        <f>CR124*$BM129</f>
        <v>0</v>
      </c>
      <c r="AE124" s="79">
        <f t="shared" si="364"/>
        <v>0</v>
      </c>
      <c r="AF124" s="114"/>
      <c r="AG124" s="724"/>
      <c r="AH124" s="217" t="s">
        <v>58</v>
      </c>
      <c r="AI124" s="3">
        <v>0</v>
      </c>
      <c r="AJ124" s="3">
        <v>0</v>
      </c>
      <c r="AK124" s="3">
        <v>0</v>
      </c>
      <c r="AL124" s="3">
        <v>0</v>
      </c>
      <c r="AM124" s="3">
        <v>0</v>
      </c>
      <c r="AN124" s="3">
        <v>0</v>
      </c>
      <c r="AO124" s="3">
        <v>0</v>
      </c>
      <c r="AP124" s="3">
        <v>0</v>
      </c>
      <c r="AQ124" s="449">
        <v>0</v>
      </c>
      <c r="AR124" s="101">
        <f t="shared" si="365"/>
        <v>0</v>
      </c>
      <c r="AS124" s="343">
        <f>DG124*$BL129</f>
        <v>0</v>
      </c>
      <c r="AT124" s="343">
        <f>DH124*$BM129</f>
        <v>0</v>
      </c>
      <c r="AU124" s="79">
        <f t="shared" si="366"/>
        <v>0</v>
      </c>
      <c r="AV124" s="114"/>
      <c r="AW124" s="724"/>
      <c r="AX124" s="217" t="s">
        <v>58</v>
      </c>
      <c r="AY124" s="3">
        <v>0</v>
      </c>
      <c r="AZ124" s="3">
        <v>0</v>
      </c>
      <c r="BA124" s="3">
        <v>0</v>
      </c>
      <c r="BB124" s="3">
        <v>0</v>
      </c>
      <c r="BC124" s="3">
        <v>0</v>
      </c>
      <c r="BD124" s="3">
        <v>0</v>
      </c>
      <c r="BE124" s="3">
        <v>0</v>
      </c>
      <c r="BF124" s="3">
        <v>0</v>
      </c>
      <c r="BG124" s="449">
        <v>0</v>
      </c>
      <c r="BH124" s="101">
        <f t="shared" si="367"/>
        <v>0</v>
      </c>
      <c r="BI124" s="343">
        <f>DW124*$BL129</f>
        <v>0</v>
      </c>
      <c r="BJ124" s="343">
        <f>DX124*$BM129</f>
        <v>0</v>
      </c>
      <c r="BK124" s="79">
        <f t="shared" si="368"/>
        <v>0</v>
      </c>
      <c r="BL124" s="588"/>
      <c r="BO124" s="745"/>
      <c r="BP124" s="3" t="s">
        <v>58</v>
      </c>
      <c r="BQ124" s="566"/>
      <c r="BR124" s="542"/>
      <c r="BS124" s="542"/>
      <c r="BT124" s="542"/>
      <c r="BU124" s="542"/>
      <c r="BV124" s="542"/>
      <c r="BW124" s="542"/>
      <c r="BX124" s="542"/>
      <c r="BY124" s="542"/>
      <c r="BZ124" s="542"/>
      <c r="CA124" s="558">
        <v>0</v>
      </c>
      <c r="CB124" s="567">
        <v>0</v>
      </c>
      <c r="CC124" s="568"/>
      <c r="CE124" s="745"/>
      <c r="CF124" s="3" t="s">
        <v>58</v>
      </c>
      <c r="CG124" s="566"/>
      <c r="CH124" s="542"/>
      <c r="CI124" s="542"/>
      <c r="CJ124" s="542"/>
      <c r="CK124" s="542"/>
      <c r="CL124" s="542"/>
      <c r="CM124" s="542"/>
      <c r="CN124" s="542"/>
      <c r="CO124" s="542"/>
      <c r="CP124" s="542"/>
      <c r="CQ124" s="542">
        <v>0</v>
      </c>
      <c r="CR124" s="567">
        <v>0</v>
      </c>
      <c r="CS124" s="568"/>
      <c r="CU124" s="745"/>
      <c r="CV124" s="3" t="s">
        <v>58</v>
      </c>
      <c r="CW124" s="566"/>
      <c r="CX124" s="542"/>
      <c r="CY124" s="542"/>
      <c r="CZ124" s="542"/>
      <c r="DA124" s="542"/>
      <c r="DB124" s="542"/>
      <c r="DC124" s="542"/>
      <c r="DD124" s="542"/>
      <c r="DE124" s="542"/>
      <c r="DF124" s="542"/>
      <c r="DG124" s="542">
        <v>0</v>
      </c>
      <c r="DH124" s="567">
        <v>0</v>
      </c>
      <c r="DI124" s="568"/>
      <c r="DK124" s="745"/>
      <c r="DL124" s="3" t="s">
        <v>58</v>
      </c>
      <c r="DM124" s="566"/>
      <c r="DN124" s="542"/>
      <c r="DO124" s="542"/>
      <c r="DP124" s="542"/>
      <c r="DQ124" s="542"/>
      <c r="DR124" s="542"/>
      <c r="DS124" s="542"/>
      <c r="DT124" s="542"/>
      <c r="DU124" s="542"/>
      <c r="DV124" s="542"/>
      <c r="DW124" s="542">
        <v>0</v>
      </c>
      <c r="DX124" s="567">
        <v>0</v>
      </c>
      <c r="DY124" s="568"/>
    </row>
    <row r="125" spans="1:129" x14ac:dyDescent="0.3">
      <c r="A125" s="724"/>
      <c r="B125" s="217" t="s">
        <v>57</v>
      </c>
      <c r="C125" s="3">
        <v>0</v>
      </c>
      <c r="D125" s="3">
        <v>2620.5</v>
      </c>
      <c r="E125" s="3">
        <v>0</v>
      </c>
      <c r="F125" s="3">
        <v>0</v>
      </c>
      <c r="G125" s="3">
        <v>0</v>
      </c>
      <c r="H125" s="3">
        <v>0</v>
      </c>
      <c r="I125" s="3">
        <v>0</v>
      </c>
      <c r="J125" s="3">
        <v>0</v>
      </c>
      <c r="K125" s="449">
        <v>0</v>
      </c>
      <c r="L125" s="101">
        <v>3494</v>
      </c>
      <c r="M125" s="343">
        <f>CA125*$BL129</f>
        <v>0</v>
      </c>
      <c r="N125" s="343">
        <f>CB125*$BM129</f>
        <v>0</v>
      </c>
      <c r="O125" s="79">
        <f t="shared" si="363"/>
        <v>6114.5</v>
      </c>
      <c r="P125" s="114"/>
      <c r="Q125" s="724"/>
      <c r="R125" s="217" t="s">
        <v>57</v>
      </c>
      <c r="S125" s="3">
        <v>0</v>
      </c>
      <c r="T125" s="3">
        <v>0</v>
      </c>
      <c r="U125" s="3">
        <v>0</v>
      </c>
      <c r="V125" s="3">
        <v>0</v>
      </c>
      <c r="W125" s="3">
        <v>0</v>
      </c>
      <c r="X125" s="3">
        <v>0</v>
      </c>
      <c r="Y125" s="3">
        <v>0</v>
      </c>
      <c r="Z125" s="3">
        <v>0</v>
      </c>
      <c r="AA125" s="449">
        <v>0</v>
      </c>
      <c r="AB125" s="101">
        <v>0</v>
      </c>
      <c r="AC125" s="343">
        <f>CQ125*$BL129</f>
        <v>0</v>
      </c>
      <c r="AD125" s="343">
        <f>CR125*$BM129</f>
        <v>0</v>
      </c>
      <c r="AE125" s="79">
        <f t="shared" si="364"/>
        <v>0</v>
      </c>
      <c r="AF125" s="114"/>
      <c r="AG125" s="724"/>
      <c r="AH125" s="217" t="s">
        <v>57</v>
      </c>
      <c r="AI125" s="3">
        <v>0</v>
      </c>
      <c r="AJ125" s="3">
        <v>0</v>
      </c>
      <c r="AK125" s="3">
        <v>0</v>
      </c>
      <c r="AL125" s="3">
        <v>0</v>
      </c>
      <c r="AM125" s="3">
        <v>0</v>
      </c>
      <c r="AN125" s="3">
        <v>0</v>
      </c>
      <c r="AO125" s="3">
        <v>0</v>
      </c>
      <c r="AP125" s="3">
        <v>0</v>
      </c>
      <c r="AQ125" s="449">
        <v>0</v>
      </c>
      <c r="AR125" s="101">
        <f t="shared" si="365"/>
        <v>0</v>
      </c>
      <c r="AS125" s="343">
        <f>DG125*$BL129</f>
        <v>0</v>
      </c>
      <c r="AT125" s="343">
        <f>DH125*$BM129</f>
        <v>0</v>
      </c>
      <c r="AU125" s="79">
        <f t="shared" si="366"/>
        <v>0</v>
      </c>
      <c r="AV125" s="114"/>
      <c r="AW125" s="724"/>
      <c r="AX125" s="217" t="s">
        <v>57</v>
      </c>
      <c r="AY125" s="3">
        <v>0</v>
      </c>
      <c r="AZ125" s="3">
        <v>0</v>
      </c>
      <c r="BA125" s="3">
        <v>0</v>
      </c>
      <c r="BB125" s="3">
        <v>0</v>
      </c>
      <c r="BC125" s="3">
        <v>0</v>
      </c>
      <c r="BD125" s="3">
        <v>0</v>
      </c>
      <c r="BE125" s="3">
        <v>0</v>
      </c>
      <c r="BF125" s="3">
        <v>0</v>
      </c>
      <c r="BG125" s="449">
        <v>0</v>
      </c>
      <c r="BH125" s="101">
        <f t="shared" si="367"/>
        <v>0</v>
      </c>
      <c r="BI125" s="343">
        <f>DW125*$BL129</f>
        <v>0</v>
      </c>
      <c r="BJ125" s="343">
        <f>DX125*$BM129</f>
        <v>0</v>
      </c>
      <c r="BK125" s="79">
        <f t="shared" si="368"/>
        <v>0</v>
      </c>
      <c r="BL125" s="588"/>
      <c r="BO125" s="745"/>
      <c r="BP125" s="3" t="s">
        <v>57</v>
      </c>
      <c r="BQ125" s="566"/>
      <c r="BR125" s="542"/>
      <c r="BS125" s="542"/>
      <c r="BT125" s="542"/>
      <c r="BU125" s="542"/>
      <c r="BV125" s="542"/>
      <c r="BW125" s="542"/>
      <c r="BX125" s="542"/>
      <c r="BY125" s="542"/>
      <c r="BZ125" s="542"/>
      <c r="CA125" s="558">
        <v>0</v>
      </c>
      <c r="CB125" s="567">
        <v>0</v>
      </c>
      <c r="CC125" s="568"/>
      <c r="CE125" s="745"/>
      <c r="CF125" s="3" t="s">
        <v>57</v>
      </c>
      <c r="CG125" s="566"/>
      <c r="CH125" s="542"/>
      <c r="CI125" s="542"/>
      <c r="CJ125" s="542"/>
      <c r="CK125" s="542"/>
      <c r="CL125" s="542"/>
      <c r="CM125" s="542"/>
      <c r="CN125" s="542"/>
      <c r="CO125" s="542"/>
      <c r="CP125" s="542"/>
      <c r="CQ125" s="542">
        <v>0</v>
      </c>
      <c r="CR125" s="567">
        <v>0</v>
      </c>
      <c r="CS125" s="568"/>
      <c r="CU125" s="745"/>
      <c r="CV125" s="3" t="s">
        <v>57</v>
      </c>
      <c r="CW125" s="566"/>
      <c r="CX125" s="542"/>
      <c r="CY125" s="542"/>
      <c r="CZ125" s="542"/>
      <c r="DA125" s="542"/>
      <c r="DB125" s="542"/>
      <c r="DC125" s="542"/>
      <c r="DD125" s="542"/>
      <c r="DE125" s="542"/>
      <c r="DF125" s="542"/>
      <c r="DG125" s="542">
        <v>0</v>
      </c>
      <c r="DH125" s="567">
        <v>0</v>
      </c>
      <c r="DI125" s="568"/>
      <c r="DK125" s="745"/>
      <c r="DL125" s="3" t="s">
        <v>57</v>
      </c>
      <c r="DM125" s="566"/>
      <c r="DN125" s="542"/>
      <c r="DO125" s="542"/>
      <c r="DP125" s="542"/>
      <c r="DQ125" s="542"/>
      <c r="DR125" s="542"/>
      <c r="DS125" s="542"/>
      <c r="DT125" s="542"/>
      <c r="DU125" s="542"/>
      <c r="DV125" s="542"/>
      <c r="DW125" s="542">
        <v>0</v>
      </c>
      <c r="DX125" s="567">
        <v>0</v>
      </c>
      <c r="DY125" s="568"/>
    </row>
    <row r="126" spans="1:129" x14ac:dyDescent="0.3">
      <c r="A126" s="724"/>
      <c r="B126" s="217" t="s">
        <v>56</v>
      </c>
      <c r="C126" s="3">
        <v>0</v>
      </c>
      <c r="D126" s="3">
        <v>0</v>
      </c>
      <c r="E126" s="3">
        <v>0</v>
      </c>
      <c r="F126" s="3">
        <v>0</v>
      </c>
      <c r="G126" s="3">
        <v>0</v>
      </c>
      <c r="H126" s="3">
        <v>0</v>
      </c>
      <c r="I126" s="3">
        <v>0</v>
      </c>
      <c r="J126" s="3">
        <v>0</v>
      </c>
      <c r="K126" s="449">
        <v>0</v>
      </c>
      <c r="L126" s="101">
        <v>0</v>
      </c>
      <c r="M126" s="343">
        <f>CA126*$BL129</f>
        <v>0</v>
      </c>
      <c r="N126" s="343">
        <f>CB126*$BM129</f>
        <v>0</v>
      </c>
      <c r="O126" s="79">
        <f t="shared" si="363"/>
        <v>0</v>
      </c>
      <c r="P126" s="114"/>
      <c r="Q126" s="724"/>
      <c r="R126" s="217" t="s">
        <v>56</v>
      </c>
      <c r="S126" s="3">
        <v>0</v>
      </c>
      <c r="T126" s="3">
        <v>0</v>
      </c>
      <c r="U126" s="3">
        <v>0</v>
      </c>
      <c r="V126" s="3">
        <v>0</v>
      </c>
      <c r="W126" s="3">
        <v>0</v>
      </c>
      <c r="X126" s="3">
        <v>0</v>
      </c>
      <c r="Y126" s="3">
        <v>0</v>
      </c>
      <c r="Z126" s="3">
        <v>0</v>
      </c>
      <c r="AA126" s="449">
        <v>0</v>
      </c>
      <c r="AB126" s="101">
        <v>0</v>
      </c>
      <c r="AC126" s="343">
        <f>CQ126*$BL129</f>
        <v>0</v>
      </c>
      <c r="AD126" s="343">
        <f>CR126*$BM129</f>
        <v>0</v>
      </c>
      <c r="AE126" s="79">
        <f t="shared" si="364"/>
        <v>0</v>
      </c>
      <c r="AF126" s="114"/>
      <c r="AG126" s="724"/>
      <c r="AH126" s="217" t="s">
        <v>56</v>
      </c>
      <c r="AI126" s="3">
        <v>0</v>
      </c>
      <c r="AJ126" s="3">
        <v>0</v>
      </c>
      <c r="AK126" s="3">
        <v>0</v>
      </c>
      <c r="AL126" s="3">
        <v>0</v>
      </c>
      <c r="AM126" s="3">
        <v>0</v>
      </c>
      <c r="AN126" s="3">
        <v>0</v>
      </c>
      <c r="AO126" s="3">
        <v>0</v>
      </c>
      <c r="AP126" s="3">
        <v>0</v>
      </c>
      <c r="AQ126" s="449">
        <v>0</v>
      </c>
      <c r="AR126" s="101">
        <f t="shared" si="365"/>
        <v>0</v>
      </c>
      <c r="AS126" s="343">
        <f>DG126*$BL129</f>
        <v>0</v>
      </c>
      <c r="AT126" s="343">
        <f>DH126*$BM129</f>
        <v>0</v>
      </c>
      <c r="AU126" s="79">
        <f t="shared" si="366"/>
        <v>0</v>
      </c>
      <c r="AV126" s="114"/>
      <c r="AW126" s="724"/>
      <c r="AX126" s="217" t="s">
        <v>56</v>
      </c>
      <c r="AY126" s="3">
        <v>0</v>
      </c>
      <c r="AZ126" s="3">
        <v>0</v>
      </c>
      <c r="BA126" s="3">
        <v>0</v>
      </c>
      <c r="BB126" s="3">
        <v>0</v>
      </c>
      <c r="BC126" s="3">
        <v>0</v>
      </c>
      <c r="BD126" s="3">
        <v>0</v>
      </c>
      <c r="BE126" s="3">
        <v>0</v>
      </c>
      <c r="BF126" s="3">
        <v>0</v>
      </c>
      <c r="BG126" s="449">
        <v>0</v>
      </c>
      <c r="BH126" s="101">
        <f t="shared" si="367"/>
        <v>0</v>
      </c>
      <c r="BI126" s="343">
        <f>DW126*$BL129</f>
        <v>0</v>
      </c>
      <c r="BJ126" s="343">
        <f>DX126*$BM129</f>
        <v>0</v>
      </c>
      <c r="BK126" s="79">
        <f t="shared" si="368"/>
        <v>0</v>
      </c>
      <c r="BL126" s="588"/>
      <c r="BO126" s="745"/>
      <c r="BP126" s="3" t="s">
        <v>56</v>
      </c>
      <c r="BQ126" s="566"/>
      <c r="BR126" s="542"/>
      <c r="BS126" s="542"/>
      <c r="BT126" s="542"/>
      <c r="BU126" s="542"/>
      <c r="BV126" s="542"/>
      <c r="BW126" s="542"/>
      <c r="BX126" s="542"/>
      <c r="BY126" s="542"/>
      <c r="BZ126" s="542"/>
      <c r="CA126" s="558">
        <v>0</v>
      </c>
      <c r="CB126" s="567">
        <v>0</v>
      </c>
      <c r="CC126" s="568"/>
      <c r="CE126" s="745"/>
      <c r="CF126" s="3" t="s">
        <v>56</v>
      </c>
      <c r="CG126" s="566"/>
      <c r="CH126" s="542"/>
      <c r="CI126" s="542"/>
      <c r="CJ126" s="542"/>
      <c r="CK126" s="542"/>
      <c r="CL126" s="542"/>
      <c r="CM126" s="542"/>
      <c r="CN126" s="542"/>
      <c r="CO126" s="542"/>
      <c r="CP126" s="542"/>
      <c r="CQ126" s="542">
        <v>0</v>
      </c>
      <c r="CR126" s="567">
        <v>0</v>
      </c>
      <c r="CS126" s="568"/>
      <c r="CU126" s="745"/>
      <c r="CV126" s="3" t="s">
        <v>56</v>
      </c>
      <c r="CW126" s="566"/>
      <c r="CX126" s="542"/>
      <c r="CY126" s="542"/>
      <c r="CZ126" s="542"/>
      <c r="DA126" s="542"/>
      <c r="DB126" s="542"/>
      <c r="DC126" s="542"/>
      <c r="DD126" s="542"/>
      <c r="DE126" s="542"/>
      <c r="DF126" s="542"/>
      <c r="DG126" s="542">
        <v>0</v>
      </c>
      <c r="DH126" s="567">
        <v>0</v>
      </c>
      <c r="DI126" s="568"/>
      <c r="DK126" s="745"/>
      <c r="DL126" s="3" t="s">
        <v>56</v>
      </c>
      <c r="DM126" s="566"/>
      <c r="DN126" s="542"/>
      <c r="DO126" s="542"/>
      <c r="DP126" s="542"/>
      <c r="DQ126" s="542"/>
      <c r="DR126" s="542"/>
      <c r="DS126" s="542"/>
      <c r="DT126" s="542"/>
      <c r="DU126" s="542"/>
      <c r="DV126" s="542"/>
      <c r="DW126" s="542">
        <v>0</v>
      </c>
      <c r="DX126" s="567">
        <v>0</v>
      </c>
      <c r="DY126" s="568"/>
    </row>
    <row r="127" spans="1:129" x14ac:dyDescent="0.3">
      <c r="A127" s="724"/>
      <c r="B127" s="217" t="s">
        <v>55</v>
      </c>
      <c r="C127" s="3">
        <v>0</v>
      </c>
      <c r="D127" s="3">
        <v>0</v>
      </c>
      <c r="E127" s="3">
        <v>0</v>
      </c>
      <c r="F127" s="3">
        <v>0</v>
      </c>
      <c r="G127" s="3">
        <v>0</v>
      </c>
      <c r="H127" s="3">
        <v>0</v>
      </c>
      <c r="I127" s="3">
        <v>0</v>
      </c>
      <c r="J127" s="3">
        <v>0</v>
      </c>
      <c r="K127" s="449">
        <v>0</v>
      </c>
      <c r="L127" s="101">
        <v>0</v>
      </c>
      <c r="M127" s="343">
        <f>CA127*$BL129</f>
        <v>0</v>
      </c>
      <c r="N127" s="343">
        <f>CB127*$BM129</f>
        <v>0</v>
      </c>
      <c r="O127" s="79">
        <f t="shared" si="363"/>
        <v>0</v>
      </c>
      <c r="P127" s="114"/>
      <c r="Q127" s="724"/>
      <c r="R127" s="217" t="s">
        <v>55</v>
      </c>
      <c r="S127" s="3">
        <v>0</v>
      </c>
      <c r="T127" s="3">
        <v>0</v>
      </c>
      <c r="U127" s="3">
        <v>0</v>
      </c>
      <c r="V127" s="3">
        <v>0</v>
      </c>
      <c r="W127" s="3">
        <v>0</v>
      </c>
      <c r="X127" s="3">
        <v>0</v>
      </c>
      <c r="Y127" s="3">
        <v>0</v>
      </c>
      <c r="Z127" s="3">
        <v>0</v>
      </c>
      <c r="AA127" s="449">
        <v>0</v>
      </c>
      <c r="AB127" s="101">
        <v>0</v>
      </c>
      <c r="AC127" s="343">
        <f>CQ127*$BL129</f>
        <v>0</v>
      </c>
      <c r="AD127" s="343">
        <f>CR127*$BM129</f>
        <v>0</v>
      </c>
      <c r="AE127" s="79">
        <f t="shared" si="364"/>
        <v>0</v>
      </c>
      <c r="AF127" s="114"/>
      <c r="AG127" s="724"/>
      <c r="AH127" s="217" t="s">
        <v>55</v>
      </c>
      <c r="AI127" s="3">
        <v>0</v>
      </c>
      <c r="AJ127" s="3">
        <v>0</v>
      </c>
      <c r="AK127" s="3">
        <v>0</v>
      </c>
      <c r="AL127" s="3">
        <v>0</v>
      </c>
      <c r="AM127" s="3">
        <v>0</v>
      </c>
      <c r="AN127" s="3">
        <v>0</v>
      </c>
      <c r="AO127" s="3">
        <v>0</v>
      </c>
      <c r="AP127" s="3">
        <v>0</v>
      </c>
      <c r="AQ127" s="449">
        <v>0</v>
      </c>
      <c r="AR127" s="101">
        <f t="shared" si="365"/>
        <v>0</v>
      </c>
      <c r="AS127" s="343">
        <f>DG127*$BL129</f>
        <v>0</v>
      </c>
      <c r="AT127" s="343">
        <f>DH127*$BM129</f>
        <v>0</v>
      </c>
      <c r="AU127" s="79">
        <f t="shared" si="366"/>
        <v>0</v>
      </c>
      <c r="AV127" s="114"/>
      <c r="AW127" s="724"/>
      <c r="AX127" s="217" t="s">
        <v>55</v>
      </c>
      <c r="AY127" s="3">
        <v>0</v>
      </c>
      <c r="AZ127" s="3">
        <v>0</v>
      </c>
      <c r="BA127" s="3">
        <v>0</v>
      </c>
      <c r="BB127" s="3">
        <v>0</v>
      </c>
      <c r="BC127" s="3">
        <v>0</v>
      </c>
      <c r="BD127" s="3">
        <v>0</v>
      </c>
      <c r="BE127" s="3">
        <v>0</v>
      </c>
      <c r="BF127" s="3">
        <v>0</v>
      </c>
      <c r="BG127" s="449">
        <v>0</v>
      </c>
      <c r="BH127" s="101">
        <f t="shared" si="367"/>
        <v>0</v>
      </c>
      <c r="BI127" s="343">
        <f>DW127*$BL129</f>
        <v>0</v>
      </c>
      <c r="BJ127" s="343">
        <f>DX127*$BM129</f>
        <v>0</v>
      </c>
      <c r="BK127" s="79">
        <f t="shared" si="368"/>
        <v>0</v>
      </c>
      <c r="BL127" s="588"/>
      <c r="BO127" s="745"/>
      <c r="BP127" s="3" t="s">
        <v>55</v>
      </c>
      <c r="BQ127" s="566"/>
      <c r="BR127" s="542"/>
      <c r="BS127" s="542"/>
      <c r="BT127" s="542"/>
      <c r="BU127" s="542"/>
      <c r="BV127" s="542"/>
      <c r="BW127" s="542"/>
      <c r="BX127" s="542"/>
      <c r="BY127" s="542"/>
      <c r="BZ127" s="542"/>
      <c r="CA127" s="558">
        <v>0</v>
      </c>
      <c r="CB127" s="567">
        <v>0</v>
      </c>
      <c r="CC127" s="568"/>
      <c r="CE127" s="745"/>
      <c r="CF127" s="3" t="s">
        <v>55</v>
      </c>
      <c r="CG127" s="566"/>
      <c r="CH127" s="542"/>
      <c r="CI127" s="542"/>
      <c r="CJ127" s="542"/>
      <c r="CK127" s="542"/>
      <c r="CL127" s="542"/>
      <c r="CM127" s="542"/>
      <c r="CN127" s="542"/>
      <c r="CO127" s="542"/>
      <c r="CP127" s="542"/>
      <c r="CQ127" s="542">
        <v>0</v>
      </c>
      <c r="CR127" s="567">
        <v>0</v>
      </c>
      <c r="CS127" s="568"/>
      <c r="CU127" s="745"/>
      <c r="CV127" s="3" t="s">
        <v>55</v>
      </c>
      <c r="CW127" s="566"/>
      <c r="CX127" s="542"/>
      <c r="CY127" s="542"/>
      <c r="CZ127" s="542"/>
      <c r="DA127" s="542"/>
      <c r="DB127" s="542"/>
      <c r="DC127" s="542"/>
      <c r="DD127" s="542"/>
      <c r="DE127" s="542"/>
      <c r="DF127" s="542"/>
      <c r="DG127" s="542">
        <v>0</v>
      </c>
      <c r="DH127" s="567">
        <v>0</v>
      </c>
      <c r="DI127" s="568"/>
      <c r="DK127" s="745"/>
      <c r="DL127" s="3" t="s">
        <v>55</v>
      </c>
      <c r="DM127" s="566"/>
      <c r="DN127" s="542"/>
      <c r="DO127" s="542"/>
      <c r="DP127" s="542"/>
      <c r="DQ127" s="542"/>
      <c r="DR127" s="542"/>
      <c r="DS127" s="542"/>
      <c r="DT127" s="542"/>
      <c r="DU127" s="542"/>
      <c r="DV127" s="542"/>
      <c r="DW127" s="542">
        <v>0</v>
      </c>
      <c r="DX127" s="567">
        <v>0</v>
      </c>
      <c r="DY127" s="568"/>
    </row>
    <row r="128" spans="1:129" ht="15" thickBot="1" x14ac:dyDescent="0.35">
      <c r="A128" s="725"/>
      <c r="B128" s="217" t="s">
        <v>54</v>
      </c>
      <c r="C128" s="3">
        <v>0</v>
      </c>
      <c r="D128" s="3">
        <v>0</v>
      </c>
      <c r="E128" s="3">
        <v>0</v>
      </c>
      <c r="F128" s="3">
        <v>0</v>
      </c>
      <c r="G128" s="3">
        <v>0</v>
      </c>
      <c r="H128" s="3">
        <v>0</v>
      </c>
      <c r="I128" s="3">
        <v>0</v>
      </c>
      <c r="J128" s="3">
        <v>0</v>
      </c>
      <c r="K128" s="449">
        <v>0</v>
      </c>
      <c r="L128" s="101">
        <v>0</v>
      </c>
      <c r="M128" s="343">
        <f>CA128*$BL129</f>
        <v>0</v>
      </c>
      <c r="N128" s="343">
        <f>CB128*$BM129</f>
        <v>0</v>
      </c>
      <c r="O128" s="79">
        <f t="shared" si="363"/>
        <v>0</v>
      </c>
      <c r="P128" s="114"/>
      <c r="Q128" s="725"/>
      <c r="R128" s="217" t="s">
        <v>54</v>
      </c>
      <c r="S128" s="3">
        <v>0</v>
      </c>
      <c r="T128" s="3">
        <v>0</v>
      </c>
      <c r="U128" s="3">
        <v>0</v>
      </c>
      <c r="V128" s="3">
        <v>0</v>
      </c>
      <c r="W128" s="3">
        <v>0</v>
      </c>
      <c r="X128" s="3">
        <v>0</v>
      </c>
      <c r="Y128" s="3">
        <v>0</v>
      </c>
      <c r="Z128" s="3">
        <v>0</v>
      </c>
      <c r="AA128" s="449">
        <v>0</v>
      </c>
      <c r="AB128" s="101">
        <v>0</v>
      </c>
      <c r="AC128" s="343">
        <f>CQ128*$BL129</f>
        <v>0</v>
      </c>
      <c r="AD128" s="343">
        <f>CR128*$BM129</f>
        <v>0</v>
      </c>
      <c r="AE128" s="79">
        <f t="shared" si="364"/>
        <v>0</v>
      </c>
      <c r="AF128" s="114"/>
      <c r="AG128" s="725"/>
      <c r="AH128" s="217" t="s">
        <v>54</v>
      </c>
      <c r="AI128" s="3">
        <v>0</v>
      </c>
      <c r="AJ128" s="3">
        <v>0</v>
      </c>
      <c r="AK128" s="3">
        <v>0</v>
      </c>
      <c r="AL128" s="3">
        <v>0</v>
      </c>
      <c r="AM128" s="3">
        <v>0</v>
      </c>
      <c r="AN128" s="3">
        <v>0</v>
      </c>
      <c r="AO128" s="3">
        <v>0</v>
      </c>
      <c r="AP128" s="3">
        <v>0</v>
      </c>
      <c r="AQ128" s="449">
        <v>0</v>
      </c>
      <c r="AR128" s="101">
        <f t="shared" si="365"/>
        <v>0</v>
      </c>
      <c r="AS128" s="343">
        <f>DG128*$BL129</f>
        <v>0</v>
      </c>
      <c r="AT128" s="343">
        <f>DH128*$BM129</f>
        <v>0</v>
      </c>
      <c r="AU128" s="79">
        <f t="shared" si="366"/>
        <v>0</v>
      </c>
      <c r="AV128" s="114"/>
      <c r="AW128" s="725"/>
      <c r="AX128" s="217" t="s">
        <v>54</v>
      </c>
      <c r="AY128" s="3">
        <v>0</v>
      </c>
      <c r="AZ128" s="3">
        <v>0</v>
      </c>
      <c r="BA128" s="3">
        <v>0</v>
      </c>
      <c r="BB128" s="3">
        <v>0</v>
      </c>
      <c r="BC128" s="3">
        <v>0</v>
      </c>
      <c r="BD128" s="3">
        <v>0</v>
      </c>
      <c r="BE128" s="3">
        <v>0</v>
      </c>
      <c r="BF128" s="3">
        <v>0</v>
      </c>
      <c r="BG128" s="449">
        <v>0</v>
      </c>
      <c r="BH128" s="101">
        <f t="shared" si="367"/>
        <v>0</v>
      </c>
      <c r="BI128" s="343">
        <f>DW128*$BL129</f>
        <v>0</v>
      </c>
      <c r="BJ128" s="343">
        <f>DX128*$BM129</f>
        <v>0</v>
      </c>
      <c r="BK128" s="79">
        <f t="shared" si="368"/>
        <v>0</v>
      </c>
      <c r="BL128" s="588"/>
      <c r="BO128" s="746"/>
      <c r="BP128" s="3" t="s">
        <v>54</v>
      </c>
      <c r="BQ128" s="569"/>
      <c r="BR128" s="546"/>
      <c r="BS128" s="546"/>
      <c r="BT128" s="546"/>
      <c r="BU128" s="546"/>
      <c r="BV128" s="546"/>
      <c r="BW128" s="546"/>
      <c r="BX128" s="546"/>
      <c r="BY128" s="546"/>
      <c r="BZ128" s="546"/>
      <c r="CA128" s="559">
        <v>0</v>
      </c>
      <c r="CB128" s="570">
        <v>0</v>
      </c>
      <c r="CC128" s="568"/>
      <c r="CE128" s="746"/>
      <c r="CF128" s="3" t="s">
        <v>54</v>
      </c>
      <c r="CG128" s="569"/>
      <c r="CH128" s="546"/>
      <c r="CI128" s="546"/>
      <c r="CJ128" s="546"/>
      <c r="CK128" s="546"/>
      <c r="CL128" s="546"/>
      <c r="CM128" s="546"/>
      <c r="CN128" s="546"/>
      <c r="CO128" s="546"/>
      <c r="CP128" s="546"/>
      <c r="CQ128" s="546">
        <v>0</v>
      </c>
      <c r="CR128" s="570">
        <v>0</v>
      </c>
      <c r="CS128" s="568"/>
      <c r="CU128" s="746"/>
      <c r="CV128" s="3" t="s">
        <v>54</v>
      </c>
      <c r="CW128" s="569"/>
      <c r="CX128" s="546"/>
      <c r="CY128" s="546"/>
      <c r="CZ128" s="546"/>
      <c r="DA128" s="546"/>
      <c r="DB128" s="546"/>
      <c r="DC128" s="546"/>
      <c r="DD128" s="546"/>
      <c r="DE128" s="546"/>
      <c r="DF128" s="546"/>
      <c r="DG128" s="546">
        <v>0</v>
      </c>
      <c r="DH128" s="570">
        <v>0</v>
      </c>
      <c r="DI128" s="568"/>
      <c r="DK128" s="746"/>
      <c r="DL128" s="3" t="s">
        <v>54</v>
      </c>
      <c r="DM128" s="569"/>
      <c r="DN128" s="546"/>
      <c r="DO128" s="546"/>
      <c r="DP128" s="546"/>
      <c r="DQ128" s="546"/>
      <c r="DR128" s="546"/>
      <c r="DS128" s="546"/>
      <c r="DT128" s="546"/>
      <c r="DU128" s="546"/>
      <c r="DV128" s="546"/>
      <c r="DW128" s="546">
        <v>0</v>
      </c>
      <c r="DX128" s="570">
        <v>0</v>
      </c>
      <c r="DY128" s="568"/>
    </row>
    <row r="129" spans="1:129" ht="21.6" thickBot="1" x14ac:dyDescent="0.35">
      <c r="B129" s="218" t="s">
        <v>43</v>
      </c>
      <c r="C129" s="210">
        <f>SUM(C116:C128)</f>
        <v>72589.47</v>
      </c>
      <c r="D129" s="210">
        <f t="shared" ref="D129" si="369">SUM(D116:D128)</f>
        <v>109098.23000000001</v>
      </c>
      <c r="E129" s="210">
        <f t="shared" ref="E129" si="370">SUM(E116:E128)</f>
        <v>0</v>
      </c>
      <c r="F129" s="210">
        <f t="shared" ref="F129" si="371">SUM(F116:F128)</f>
        <v>128632.08</v>
      </c>
      <c r="G129" s="210">
        <f t="shared" ref="G129" si="372">SUM(G116:G128)</f>
        <v>0</v>
      </c>
      <c r="H129" s="210">
        <f t="shared" ref="H129" si="373">SUM(H116:H128)</f>
        <v>375.99</v>
      </c>
      <c r="I129" s="210">
        <f t="shared" ref="I129" si="374">SUM(I116:I128)</f>
        <v>0</v>
      </c>
      <c r="J129" s="210">
        <f t="shared" ref="J129" si="375">SUM(J116:J128)</f>
        <v>40355.64</v>
      </c>
      <c r="K129" s="450">
        <f t="shared" ref="K129" si="376">SUM(K116:K128)</f>
        <v>212988.95</v>
      </c>
      <c r="L129" s="613">
        <f t="shared" ref="L129" si="377">SUM(L116:L128)</f>
        <v>37396</v>
      </c>
      <c r="M129" s="468">
        <f t="shared" ref="M129" si="378">SUM(M116:M128)</f>
        <v>0</v>
      </c>
      <c r="N129" s="468">
        <f t="shared" ref="N129" si="379">SUM(N116:N128)</f>
        <v>0</v>
      </c>
      <c r="O129" s="82">
        <f t="shared" si="363"/>
        <v>601436.3600000001</v>
      </c>
      <c r="P129" s="114"/>
      <c r="Q129" s="83"/>
      <c r="R129" s="218" t="s">
        <v>43</v>
      </c>
      <c r="S129" s="210">
        <f>SUM(S116:S128)</f>
        <v>0</v>
      </c>
      <c r="T129" s="210">
        <f t="shared" ref="T129" si="380">SUM(T116:T128)</f>
        <v>0</v>
      </c>
      <c r="U129" s="210">
        <f t="shared" ref="U129" si="381">SUM(U116:U128)</f>
        <v>0</v>
      </c>
      <c r="V129" s="210">
        <f t="shared" ref="V129" si="382">SUM(V116:V128)</f>
        <v>0</v>
      </c>
      <c r="W129" s="210">
        <f t="shared" ref="W129" si="383">SUM(W116:W128)</f>
        <v>0</v>
      </c>
      <c r="X129" s="210">
        <f t="shared" ref="X129" si="384">SUM(X116:X128)</f>
        <v>0</v>
      </c>
      <c r="Y129" s="210">
        <f t="shared" ref="Y129" si="385">SUM(Y116:Y128)</f>
        <v>0</v>
      </c>
      <c r="Z129" s="210">
        <f t="shared" ref="Z129" si="386">SUM(Z116:Z128)</f>
        <v>166112.28</v>
      </c>
      <c r="AA129" s="450">
        <f t="shared" ref="AA129" si="387">SUM(AA116:AA128)</f>
        <v>0</v>
      </c>
      <c r="AB129" s="613">
        <f t="shared" ref="AB129" si="388">SUM(AB116:AB128)</f>
        <v>0</v>
      </c>
      <c r="AC129" s="468">
        <f t="shared" ref="AC129" si="389">SUM(AC116:AC128)</f>
        <v>0</v>
      </c>
      <c r="AD129" s="468">
        <f t="shared" ref="AD129" si="390">SUM(AD116:AD128)</f>
        <v>0</v>
      </c>
      <c r="AE129" s="82">
        <f t="shared" si="364"/>
        <v>166112.28</v>
      </c>
      <c r="AF129" s="114"/>
      <c r="AG129" s="83"/>
      <c r="AH129" s="218" t="s">
        <v>43</v>
      </c>
      <c r="AI129" s="210">
        <f>SUM(AI116:AI128)</f>
        <v>0</v>
      </c>
      <c r="AJ129" s="210">
        <f t="shared" ref="AJ129" si="391">SUM(AJ116:AJ128)</f>
        <v>0</v>
      </c>
      <c r="AK129" s="210">
        <f t="shared" ref="AK129" si="392">SUM(AK116:AK128)</f>
        <v>0</v>
      </c>
      <c r="AL129" s="210">
        <f t="shared" ref="AL129" si="393">SUM(AL116:AL128)</f>
        <v>0</v>
      </c>
      <c r="AM129" s="210">
        <f t="shared" ref="AM129" si="394">SUM(AM116:AM128)</f>
        <v>0</v>
      </c>
      <c r="AN129" s="210">
        <f t="shared" ref="AN129" si="395">SUM(AN116:AN128)</f>
        <v>0</v>
      </c>
      <c r="AO129" s="210">
        <f t="shared" ref="AO129" si="396">SUM(AO116:AO128)</f>
        <v>0</v>
      </c>
      <c r="AP129" s="210">
        <f t="shared" ref="AP129" si="397">SUM(AP116:AP128)</f>
        <v>0</v>
      </c>
      <c r="AQ129" s="450">
        <f t="shared" ref="AQ129" si="398">SUM(AQ116:AQ128)</f>
        <v>0</v>
      </c>
      <c r="AR129" s="613">
        <f t="shared" ref="AR129" si="399">SUM(AR116:AR128)</f>
        <v>0</v>
      </c>
      <c r="AS129" s="468">
        <f t="shared" ref="AS129" si="400">SUM(AS116:AS128)</f>
        <v>0</v>
      </c>
      <c r="AT129" s="468">
        <f t="shared" ref="AT129" si="401">SUM(AT116:AT128)</f>
        <v>0</v>
      </c>
      <c r="AU129" s="82">
        <f t="shared" si="366"/>
        <v>0</v>
      </c>
      <c r="AV129" s="114"/>
      <c r="AW129" s="83"/>
      <c r="AX129" s="218" t="s">
        <v>43</v>
      </c>
      <c r="AY129" s="210">
        <f>SUM(AY116:AY128)</f>
        <v>0</v>
      </c>
      <c r="AZ129" s="210">
        <f t="shared" ref="AZ129" si="402">SUM(AZ116:AZ128)</f>
        <v>0</v>
      </c>
      <c r="BA129" s="210">
        <f t="shared" ref="BA129" si="403">SUM(BA116:BA128)</f>
        <v>0</v>
      </c>
      <c r="BB129" s="210">
        <f t="shared" ref="BB129" si="404">SUM(BB116:BB128)</f>
        <v>0</v>
      </c>
      <c r="BC129" s="210">
        <f t="shared" ref="BC129" si="405">SUM(BC116:BC128)</f>
        <v>0</v>
      </c>
      <c r="BD129" s="210">
        <f t="shared" ref="BD129" si="406">SUM(BD116:BD128)</f>
        <v>0</v>
      </c>
      <c r="BE129" s="210">
        <f t="shared" ref="BE129" si="407">SUM(BE116:BE128)</f>
        <v>0</v>
      </c>
      <c r="BF129" s="210">
        <f t="shared" ref="BF129" si="408">SUM(BF116:BF128)</f>
        <v>0</v>
      </c>
      <c r="BG129" s="450">
        <f t="shared" ref="BG129" si="409">SUM(BG116:BG128)</f>
        <v>0</v>
      </c>
      <c r="BH129" s="613">
        <f t="shared" ref="BH129" si="410">SUM(BH116:BH128)</f>
        <v>0</v>
      </c>
      <c r="BI129" s="468">
        <f t="shared" ref="BI129" si="411">SUM(BI116:BI128)</f>
        <v>0</v>
      </c>
      <c r="BJ129" s="468">
        <f t="shared" ref="BJ129" si="412">SUM(BJ116:BJ128)</f>
        <v>0</v>
      </c>
      <c r="BK129" s="82">
        <f t="shared" si="368"/>
        <v>0</v>
      </c>
      <c r="BL129" s="588">
        <f>'FORECAST OVERVIEW'!M26</f>
        <v>0</v>
      </c>
      <c r="BM129" s="588">
        <f>'FORECAST OVERVIEW'!N26</f>
        <v>0</v>
      </c>
      <c r="BO129" s="84"/>
      <c r="BP129" s="72" t="s">
        <v>43</v>
      </c>
      <c r="BQ129" s="572">
        <v>0</v>
      </c>
      <c r="BR129" s="550">
        <v>0</v>
      </c>
      <c r="BS129" s="550">
        <v>0</v>
      </c>
      <c r="BT129" s="550">
        <v>0</v>
      </c>
      <c r="BU129" s="550">
        <v>0</v>
      </c>
      <c r="BV129" s="550">
        <v>0</v>
      </c>
      <c r="BW129" s="550">
        <v>0</v>
      </c>
      <c r="BX129" s="550">
        <v>0</v>
      </c>
      <c r="BY129" s="550">
        <v>0</v>
      </c>
      <c r="BZ129" s="550">
        <v>0</v>
      </c>
      <c r="CA129" s="576">
        <v>0.94352793389312095</v>
      </c>
      <c r="CB129" s="550">
        <v>0.94352793389312095</v>
      </c>
      <c r="CC129" s="575"/>
      <c r="CE129" s="83"/>
      <c r="CF129" s="72" t="s">
        <v>43</v>
      </c>
      <c r="CG129" s="572">
        <v>0</v>
      </c>
      <c r="CH129" s="550">
        <v>0</v>
      </c>
      <c r="CI129" s="550">
        <v>0</v>
      </c>
      <c r="CJ129" s="550">
        <v>0</v>
      </c>
      <c r="CK129" s="550">
        <v>0</v>
      </c>
      <c r="CL129" s="550">
        <v>0</v>
      </c>
      <c r="CM129" s="550">
        <v>0</v>
      </c>
      <c r="CN129" s="550">
        <v>0</v>
      </c>
      <c r="CO129" s="550">
        <v>0</v>
      </c>
      <c r="CP129" s="550">
        <v>0</v>
      </c>
      <c r="CQ129" s="550">
        <v>5.6472066106879187E-2</v>
      </c>
      <c r="CR129" s="550">
        <v>5.6472066106879187E-2</v>
      </c>
      <c r="CS129" s="575"/>
      <c r="CU129" s="83"/>
      <c r="CV129" s="72" t="s">
        <v>43</v>
      </c>
      <c r="CW129" s="572">
        <v>0</v>
      </c>
      <c r="CX129" s="550">
        <v>0</v>
      </c>
      <c r="CY129" s="550">
        <v>0</v>
      </c>
      <c r="CZ129" s="550">
        <v>0</v>
      </c>
      <c r="DA129" s="550">
        <v>0</v>
      </c>
      <c r="DB129" s="550">
        <v>0</v>
      </c>
      <c r="DC129" s="550">
        <v>0</v>
      </c>
      <c r="DD129" s="550">
        <v>0</v>
      </c>
      <c r="DE129" s="550">
        <v>0</v>
      </c>
      <c r="DF129" s="550">
        <v>0</v>
      </c>
      <c r="DG129" s="550">
        <v>0</v>
      </c>
      <c r="DH129" s="550">
        <v>0</v>
      </c>
      <c r="DI129" s="575"/>
      <c r="DK129" s="83"/>
      <c r="DL129" s="72" t="s">
        <v>43</v>
      </c>
      <c r="DM129" s="572">
        <v>0</v>
      </c>
      <c r="DN129" s="550">
        <v>0</v>
      </c>
      <c r="DO129" s="550">
        <v>0</v>
      </c>
      <c r="DP129" s="550">
        <v>0</v>
      </c>
      <c r="DQ129" s="550">
        <v>0</v>
      </c>
      <c r="DR129" s="550">
        <v>0</v>
      </c>
      <c r="DS129" s="550">
        <v>0</v>
      </c>
      <c r="DT129" s="550">
        <v>0</v>
      </c>
      <c r="DU129" s="550">
        <v>0</v>
      </c>
      <c r="DV129" s="550">
        <v>0</v>
      </c>
      <c r="DW129" s="550">
        <v>0</v>
      </c>
      <c r="DX129" s="550">
        <v>0</v>
      </c>
      <c r="DY129" s="575"/>
    </row>
    <row r="130" spans="1:129" ht="21.6" thickBot="1" x14ac:dyDescent="0.35">
      <c r="A130" s="84"/>
      <c r="M130" s="469"/>
      <c r="N130" s="469"/>
      <c r="P130" s="114"/>
      <c r="Q130" s="84"/>
      <c r="AC130" s="469"/>
      <c r="AD130" s="469"/>
      <c r="AF130" s="114"/>
      <c r="AG130" s="84"/>
      <c r="AS130" s="469"/>
      <c r="AT130" s="469"/>
      <c r="AV130" s="114"/>
      <c r="AW130" s="84"/>
      <c r="BI130" s="469"/>
      <c r="BJ130" s="469"/>
      <c r="BL130" s="588"/>
      <c r="BO130" s="84"/>
      <c r="CE130" s="84"/>
      <c r="CU130" s="84"/>
      <c r="DK130" s="84"/>
    </row>
    <row r="131" spans="1:129" ht="21.6" thickBot="1" x14ac:dyDescent="0.35">
      <c r="A131" s="84"/>
      <c r="B131" s="205" t="s">
        <v>36</v>
      </c>
      <c r="C131" s="206">
        <f t="shared" ref="C131:N131" si="413">C$3</f>
        <v>44197</v>
      </c>
      <c r="D131" s="206">
        <f t="shared" si="413"/>
        <v>44228</v>
      </c>
      <c r="E131" s="206">
        <f t="shared" si="413"/>
        <v>44256</v>
      </c>
      <c r="F131" s="206">
        <f t="shared" si="413"/>
        <v>44287</v>
      </c>
      <c r="G131" s="206">
        <f t="shared" si="413"/>
        <v>44317</v>
      </c>
      <c r="H131" s="206">
        <f t="shared" si="413"/>
        <v>44348</v>
      </c>
      <c r="I131" s="206">
        <f t="shared" si="413"/>
        <v>44378</v>
      </c>
      <c r="J131" s="206">
        <f t="shared" si="413"/>
        <v>44409</v>
      </c>
      <c r="K131" s="447">
        <f t="shared" si="413"/>
        <v>44440</v>
      </c>
      <c r="L131" s="605">
        <f t="shared" si="413"/>
        <v>44470</v>
      </c>
      <c r="M131" s="464">
        <f t="shared" si="413"/>
        <v>44501</v>
      </c>
      <c r="N131" s="464" t="str">
        <f t="shared" si="413"/>
        <v>Dec-21 +</v>
      </c>
      <c r="O131" s="207" t="s">
        <v>34</v>
      </c>
      <c r="P131" s="114"/>
      <c r="Q131" s="84"/>
      <c r="R131" s="205" t="s">
        <v>36</v>
      </c>
      <c r="S131" s="206">
        <f t="shared" ref="S131:AD131" si="414">S$3</f>
        <v>44197</v>
      </c>
      <c r="T131" s="206">
        <f t="shared" si="414"/>
        <v>44228</v>
      </c>
      <c r="U131" s="206">
        <f t="shared" si="414"/>
        <v>44256</v>
      </c>
      <c r="V131" s="206">
        <f t="shared" si="414"/>
        <v>44287</v>
      </c>
      <c r="W131" s="206">
        <f t="shared" si="414"/>
        <v>44317</v>
      </c>
      <c r="X131" s="206">
        <f t="shared" si="414"/>
        <v>44348</v>
      </c>
      <c r="Y131" s="206">
        <f t="shared" si="414"/>
        <v>44378</v>
      </c>
      <c r="Z131" s="206">
        <f t="shared" si="414"/>
        <v>44409</v>
      </c>
      <c r="AA131" s="447">
        <f t="shared" si="414"/>
        <v>44440</v>
      </c>
      <c r="AB131" s="605">
        <f t="shared" si="414"/>
        <v>44470</v>
      </c>
      <c r="AC131" s="464">
        <f t="shared" si="414"/>
        <v>44501</v>
      </c>
      <c r="AD131" s="464" t="str">
        <f t="shared" si="414"/>
        <v>Dec-21 +</v>
      </c>
      <c r="AE131" s="207" t="s">
        <v>34</v>
      </c>
      <c r="AF131" s="114"/>
      <c r="AG131" s="84"/>
      <c r="AH131" s="205" t="s">
        <v>36</v>
      </c>
      <c r="AI131" s="206">
        <f t="shared" ref="AI131:AT131" si="415">AI$3</f>
        <v>44197</v>
      </c>
      <c r="AJ131" s="206">
        <f t="shared" si="415"/>
        <v>44228</v>
      </c>
      <c r="AK131" s="206">
        <f t="shared" si="415"/>
        <v>44256</v>
      </c>
      <c r="AL131" s="206">
        <f t="shared" si="415"/>
        <v>44287</v>
      </c>
      <c r="AM131" s="206">
        <f t="shared" si="415"/>
        <v>44317</v>
      </c>
      <c r="AN131" s="206">
        <f t="shared" si="415"/>
        <v>44348</v>
      </c>
      <c r="AO131" s="206">
        <f t="shared" si="415"/>
        <v>44378</v>
      </c>
      <c r="AP131" s="206">
        <f t="shared" si="415"/>
        <v>44409</v>
      </c>
      <c r="AQ131" s="447">
        <f t="shared" si="415"/>
        <v>44440</v>
      </c>
      <c r="AR131" s="605">
        <f t="shared" si="415"/>
        <v>44470</v>
      </c>
      <c r="AS131" s="464">
        <f t="shared" si="415"/>
        <v>44501</v>
      </c>
      <c r="AT131" s="464" t="str">
        <f t="shared" si="415"/>
        <v>Dec-21 +</v>
      </c>
      <c r="AU131" s="207" t="s">
        <v>34</v>
      </c>
      <c r="AV131" s="114"/>
      <c r="AW131" s="84"/>
      <c r="AX131" s="205" t="s">
        <v>36</v>
      </c>
      <c r="AY131" s="206">
        <f t="shared" ref="AY131:BJ131" si="416">AY$3</f>
        <v>44197</v>
      </c>
      <c r="AZ131" s="206">
        <f t="shared" si="416"/>
        <v>44228</v>
      </c>
      <c r="BA131" s="206">
        <f t="shared" si="416"/>
        <v>44256</v>
      </c>
      <c r="BB131" s="206">
        <f t="shared" si="416"/>
        <v>44287</v>
      </c>
      <c r="BC131" s="206">
        <f t="shared" si="416"/>
        <v>44317</v>
      </c>
      <c r="BD131" s="206">
        <f t="shared" si="416"/>
        <v>44348</v>
      </c>
      <c r="BE131" s="206">
        <f t="shared" si="416"/>
        <v>44378</v>
      </c>
      <c r="BF131" s="206">
        <f t="shared" si="416"/>
        <v>44409</v>
      </c>
      <c r="BG131" s="447">
        <f t="shared" si="416"/>
        <v>44440</v>
      </c>
      <c r="BH131" s="605">
        <f t="shared" si="416"/>
        <v>44470</v>
      </c>
      <c r="BI131" s="464">
        <f t="shared" si="416"/>
        <v>44501</v>
      </c>
      <c r="BJ131" s="464" t="str">
        <f t="shared" si="416"/>
        <v>Dec-21 +</v>
      </c>
      <c r="BK131" s="207" t="s">
        <v>34</v>
      </c>
      <c r="BL131" s="588"/>
      <c r="BO131" s="84"/>
      <c r="BP131" s="340" t="s">
        <v>36</v>
      </c>
      <c r="BQ131" s="341" t="s">
        <v>210</v>
      </c>
      <c r="BR131" s="341" t="s">
        <v>211</v>
      </c>
      <c r="BS131" s="341" t="s">
        <v>212</v>
      </c>
      <c r="BT131" s="341" t="s">
        <v>213</v>
      </c>
      <c r="BU131" s="341" t="s">
        <v>44</v>
      </c>
      <c r="BV131" s="341" t="s">
        <v>214</v>
      </c>
      <c r="BW131" s="341" t="s">
        <v>215</v>
      </c>
      <c r="BX131" s="341" t="s">
        <v>216</v>
      </c>
      <c r="BY131" s="341" t="s">
        <v>217</v>
      </c>
      <c r="BZ131" s="341" t="s">
        <v>218</v>
      </c>
      <c r="CA131" s="341" t="s">
        <v>34</v>
      </c>
      <c r="CB131" s="341" t="s">
        <v>34</v>
      </c>
      <c r="CC131" s="342" t="s">
        <v>34</v>
      </c>
      <c r="CE131" s="84"/>
      <c r="CF131" s="340" t="s">
        <v>36</v>
      </c>
      <c r="CG131" s="341" t="s">
        <v>210</v>
      </c>
      <c r="CH131" s="341" t="s">
        <v>211</v>
      </c>
      <c r="CI131" s="341" t="s">
        <v>212</v>
      </c>
      <c r="CJ131" s="341" t="s">
        <v>213</v>
      </c>
      <c r="CK131" s="341" t="s">
        <v>44</v>
      </c>
      <c r="CL131" s="341" t="s">
        <v>214</v>
      </c>
      <c r="CM131" s="341" t="s">
        <v>215</v>
      </c>
      <c r="CN131" s="341" t="s">
        <v>216</v>
      </c>
      <c r="CO131" s="341" t="s">
        <v>217</v>
      </c>
      <c r="CP131" s="341" t="s">
        <v>218</v>
      </c>
      <c r="CQ131" s="341" t="s">
        <v>34</v>
      </c>
      <c r="CR131" s="341" t="s">
        <v>34</v>
      </c>
      <c r="CS131" s="342" t="s">
        <v>34</v>
      </c>
      <c r="CU131" s="84"/>
      <c r="CV131" s="340" t="s">
        <v>36</v>
      </c>
      <c r="CW131" s="341" t="s">
        <v>210</v>
      </c>
      <c r="CX131" s="341" t="s">
        <v>211</v>
      </c>
      <c r="CY131" s="341" t="s">
        <v>212</v>
      </c>
      <c r="CZ131" s="341" t="s">
        <v>213</v>
      </c>
      <c r="DA131" s="341" t="s">
        <v>44</v>
      </c>
      <c r="DB131" s="341" t="s">
        <v>214</v>
      </c>
      <c r="DC131" s="341" t="s">
        <v>215</v>
      </c>
      <c r="DD131" s="341" t="s">
        <v>216</v>
      </c>
      <c r="DE131" s="341" t="s">
        <v>217</v>
      </c>
      <c r="DF131" s="341" t="s">
        <v>218</v>
      </c>
      <c r="DG131" s="341" t="s">
        <v>34</v>
      </c>
      <c r="DH131" s="341" t="s">
        <v>34</v>
      </c>
      <c r="DI131" s="342" t="s">
        <v>34</v>
      </c>
      <c r="DK131" s="84"/>
      <c r="DL131" s="340" t="s">
        <v>36</v>
      </c>
      <c r="DM131" s="341" t="s">
        <v>210</v>
      </c>
      <c r="DN131" s="341" t="s">
        <v>211</v>
      </c>
      <c r="DO131" s="341" t="s">
        <v>212</v>
      </c>
      <c r="DP131" s="341" t="s">
        <v>213</v>
      </c>
      <c r="DQ131" s="341" t="s">
        <v>44</v>
      </c>
      <c r="DR131" s="341" t="s">
        <v>214</v>
      </c>
      <c r="DS131" s="341" t="s">
        <v>215</v>
      </c>
      <c r="DT131" s="341" t="s">
        <v>216</v>
      </c>
      <c r="DU131" s="341" t="s">
        <v>217</v>
      </c>
      <c r="DV131" s="341" t="s">
        <v>218</v>
      </c>
      <c r="DW131" s="341" t="s">
        <v>34</v>
      </c>
      <c r="DX131" s="341" t="s">
        <v>34</v>
      </c>
      <c r="DY131" s="342" t="s">
        <v>34</v>
      </c>
    </row>
    <row r="132" spans="1:129" ht="15" customHeight="1" x14ac:dyDescent="0.3">
      <c r="A132" s="720" t="s">
        <v>75</v>
      </c>
      <c r="B132" s="217" t="s">
        <v>66</v>
      </c>
      <c r="C132" s="3">
        <v>0</v>
      </c>
      <c r="D132" s="3">
        <v>0</v>
      </c>
      <c r="E132" s="3">
        <v>0</v>
      </c>
      <c r="F132" s="3">
        <v>0</v>
      </c>
      <c r="G132" s="3">
        <v>0</v>
      </c>
      <c r="H132" s="3">
        <v>0</v>
      </c>
      <c r="I132" s="3">
        <v>0</v>
      </c>
      <c r="J132" s="3">
        <v>0</v>
      </c>
      <c r="K132" s="449">
        <v>0</v>
      </c>
      <c r="L132" s="101">
        <v>0</v>
      </c>
      <c r="M132" s="343">
        <f>CA132*$BL145</f>
        <v>0</v>
      </c>
      <c r="N132" s="343">
        <f>CB132*$BM145</f>
        <v>0</v>
      </c>
      <c r="O132" s="79">
        <f t="shared" ref="O132:O145" si="417">SUM(C132:N132)</f>
        <v>0</v>
      </c>
      <c r="P132" s="114"/>
      <c r="Q132" s="720" t="s">
        <v>75</v>
      </c>
      <c r="R132" s="217" t="s">
        <v>66</v>
      </c>
      <c r="S132" s="3">
        <v>0</v>
      </c>
      <c r="T132" s="3">
        <v>0</v>
      </c>
      <c r="U132" s="3">
        <v>0</v>
      </c>
      <c r="V132" s="3">
        <v>0</v>
      </c>
      <c r="W132" s="3">
        <v>0</v>
      </c>
      <c r="X132" s="3">
        <v>0</v>
      </c>
      <c r="Y132" s="3">
        <v>0</v>
      </c>
      <c r="Z132" s="3">
        <v>0</v>
      </c>
      <c r="AA132" s="449">
        <v>0</v>
      </c>
      <c r="AB132" s="101">
        <v>0</v>
      </c>
      <c r="AC132" s="343">
        <f>CQ132*$BL145</f>
        <v>0</v>
      </c>
      <c r="AD132" s="343">
        <f>CR132*$BM145</f>
        <v>0</v>
      </c>
      <c r="AE132" s="79">
        <f t="shared" ref="AE132:AE145" si="418">SUM(S132:AD132)</f>
        <v>0</v>
      </c>
      <c r="AF132" s="114"/>
      <c r="AG132" s="720" t="s">
        <v>75</v>
      </c>
      <c r="AH132" s="217" t="s">
        <v>66</v>
      </c>
      <c r="AI132" s="3">
        <v>0</v>
      </c>
      <c r="AJ132" s="3">
        <v>0</v>
      </c>
      <c r="AK132" s="3">
        <v>0</v>
      </c>
      <c r="AL132" s="3">
        <v>0</v>
      </c>
      <c r="AM132" s="3">
        <v>0</v>
      </c>
      <c r="AN132" s="3">
        <v>0</v>
      </c>
      <c r="AO132" s="3">
        <v>0</v>
      </c>
      <c r="AP132" s="3">
        <v>0</v>
      </c>
      <c r="AQ132" s="449">
        <v>0</v>
      </c>
      <c r="AR132" s="101">
        <f t="shared" ref="AR132:AR144" si="419">AQ132</f>
        <v>0</v>
      </c>
      <c r="AS132" s="343">
        <f>DG132*$BL145</f>
        <v>0</v>
      </c>
      <c r="AT132" s="343">
        <f>DH132*$BM145</f>
        <v>0</v>
      </c>
      <c r="AU132" s="79">
        <f t="shared" ref="AU132:AU145" si="420">SUM(AI132:AT132)</f>
        <v>0</v>
      </c>
      <c r="AV132" s="114"/>
      <c r="AW132" s="720" t="s">
        <v>75</v>
      </c>
      <c r="AX132" s="217" t="s">
        <v>66</v>
      </c>
      <c r="AY132" s="3">
        <v>0</v>
      </c>
      <c r="AZ132" s="3">
        <v>0</v>
      </c>
      <c r="BA132" s="3">
        <v>0</v>
      </c>
      <c r="BB132" s="3">
        <v>0</v>
      </c>
      <c r="BC132" s="3">
        <v>0</v>
      </c>
      <c r="BD132" s="3">
        <v>0</v>
      </c>
      <c r="BE132" s="3">
        <v>0</v>
      </c>
      <c r="BF132" s="3">
        <v>0</v>
      </c>
      <c r="BG132" s="449">
        <v>0</v>
      </c>
      <c r="BH132" s="101">
        <f t="shared" ref="BH132:BH144" si="421">BG132</f>
        <v>0</v>
      </c>
      <c r="BI132" s="343">
        <f>DW132*$BL145</f>
        <v>0</v>
      </c>
      <c r="BJ132" s="343">
        <f>DX132*$BM145</f>
        <v>0</v>
      </c>
      <c r="BK132" s="79">
        <f t="shared" ref="BK132:BK145" si="422">SUM(AY132:BJ132)</f>
        <v>0</v>
      </c>
      <c r="BL132" s="588"/>
      <c r="BO132" s="756" t="s">
        <v>75</v>
      </c>
      <c r="BP132" s="80" t="s">
        <v>66</v>
      </c>
      <c r="BQ132" s="562"/>
      <c r="BR132" s="540"/>
      <c r="BS132" s="540"/>
      <c r="BT132" s="540"/>
      <c r="BU132" s="540"/>
      <c r="BV132" s="540"/>
      <c r="BW132" s="540"/>
      <c r="BX132" s="540"/>
      <c r="BY132" s="540"/>
      <c r="BZ132" s="540"/>
      <c r="CA132" s="557">
        <v>0</v>
      </c>
      <c r="CB132" s="563">
        <v>0</v>
      </c>
      <c r="CC132" s="564"/>
      <c r="CE132" s="756" t="s">
        <v>75</v>
      </c>
      <c r="CF132" s="80" t="s">
        <v>66</v>
      </c>
      <c r="CG132" s="562"/>
      <c r="CH132" s="540"/>
      <c r="CI132" s="540"/>
      <c r="CJ132" s="540"/>
      <c r="CK132" s="540"/>
      <c r="CL132" s="540"/>
      <c r="CM132" s="540"/>
      <c r="CN132" s="540"/>
      <c r="CO132" s="540"/>
      <c r="CP132" s="540"/>
      <c r="CQ132" s="557">
        <v>0</v>
      </c>
      <c r="CR132" s="563">
        <v>0</v>
      </c>
      <c r="CS132" s="564"/>
      <c r="CU132" s="756" t="s">
        <v>75</v>
      </c>
      <c r="CV132" s="80" t="s">
        <v>66</v>
      </c>
      <c r="CW132" s="562"/>
      <c r="CX132" s="540"/>
      <c r="CY132" s="540"/>
      <c r="CZ132" s="540"/>
      <c r="DA132" s="540"/>
      <c r="DB132" s="540"/>
      <c r="DC132" s="540"/>
      <c r="DD132" s="540"/>
      <c r="DE132" s="540"/>
      <c r="DF132" s="540"/>
      <c r="DG132" s="540">
        <v>0</v>
      </c>
      <c r="DH132" s="563">
        <v>0</v>
      </c>
      <c r="DI132" s="564"/>
      <c r="DK132" s="756" t="s">
        <v>75</v>
      </c>
      <c r="DL132" s="80" t="s">
        <v>66</v>
      </c>
      <c r="DM132" s="562"/>
      <c r="DN132" s="540"/>
      <c r="DO132" s="540"/>
      <c r="DP132" s="540"/>
      <c r="DQ132" s="540"/>
      <c r="DR132" s="540"/>
      <c r="DS132" s="540"/>
      <c r="DT132" s="540"/>
      <c r="DU132" s="540"/>
      <c r="DV132" s="540"/>
      <c r="DW132" s="540">
        <v>0</v>
      </c>
      <c r="DX132" s="563">
        <v>0</v>
      </c>
      <c r="DY132" s="564"/>
    </row>
    <row r="133" spans="1:129" x14ac:dyDescent="0.3">
      <c r="A133" s="721"/>
      <c r="B133" s="217" t="s">
        <v>65</v>
      </c>
      <c r="C133" s="3">
        <v>0</v>
      </c>
      <c r="D133" s="3">
        <v>0</v>
      </c>
      <c r="E133" s="3">
        <v>0</v>
      </c>
      <c r="F133" s="3">
        <v>0</v>
      </c>
      <c r="G133" s="3">
        <v>0</v>
      </c>
      <c r="H133" s="3">
        <v>0</v>
      </c>
      <c r="I133" s="3">
        <v>0</v>
      </c>
      <c r="J133" s="3">
        <v>0</v>
      </c>
      <c r="K133" s="449">
        <v>0</v>
      </c>
      <c r="L133" s="101">
        <v>0</v>
      </c>
      <c r="M133" s="343">
        <f>CA133*$BL145</f>
        <v>0</v>
      </c>
      <c r="N133" s="343">
        <f>CB133*$BM145</f>
        <v>0</v>
      </c>
      <c r="O133" s="79">
        <f t="shared" si="417"/>
        <v>0</v>
      </c>
      <c r="P133" s="114"/>
      <c r="Q133" s="721"/>
      <c r="R133" s="217" t="s">
        <v>65</v>
      </c>
      <c r="S133" s="3">
        <v>0</v>
      </c>
      <c r="T133" s="3">
        <v>0</v>
      </c>
      <c r="U133" s="3">
        <v>0</v>
      </c>
      <c r="V133" s="3">
        <v>0</v>
      </c>
      <c r="W133" s="3">
        <v>0</v>
      </c>
      <c r="X133" s="3">
        <v>0</v>
      </c>
      <c r="Y133" s="3">
        <v>0</v>
      </c>
      <c r="Z133" s="3">
        <v>0</v>
      </c>
      <c r="AA133" s="449">
        <v>0</v>
      </c>
      <c r="AB133" s="101">
        <v>0</v>
      </c>
      <c r="AC133" s="343">
        <f>CQ133*$BL145</f>
        <v>0</v>
      </c>
      <c r="AD133" s="343">
        <f>CR133*$BM145</f>
        <v>0</v>
      </c>
      <c r="AE133" s="79">
        <f t="shared" si="418"/>
        <v>0</v>
      </c>
      <c r="AF133" s="114"/>
      <c r="AG133" s="721"/>
      <c r="AH133" s="217" t="s">
        <v>65</v>
      </c>
      <c r="AI133" s="3">
        <v>0</v>
      </c>
      <c r="AJ133" s="3">
        <v>0</v>
      </c>
      <c r="AK133" s="3">
        <v>0</v>
      </c>
      <c r="AL133" s="3">
        <v>0</v>
      </c>
      <c r="AM133" s="3">
        <v>0</v>
      </c>
      <c r="AN133" s="3">
        <v>0</v>
      </c>
      <c r="AO133" s="3">
        <v>0</v>
      </c>
      <c r="AP133" s="3">
        <v>0</v>
      </c>
      <c r="AQ133" s="449">
        <v>0</v>
      </c>
      <c r="AR133" s="101">
        <f t="shared" si="419"/>
        <v>0</v>
      </c>
      <c r="AS133" s="343">
        <f>DG133*$BL145</f>
        <v>0</v>
      </c>
      <c r="AT133" s="343">
        <f>DH133*$BM145</f>
        <v>0</v>
      </c>
      <c r="AU133" s="79">
        <f t="shared" si="420"/>
        <v>0</v>
      </c>
      <c r="AV133" s="114"/>
      <c r="AW133" s="721"/>
      <c r="AX133" s="217" t="s">
        <v>65</v>
      </c>
      <c r="AY133" s="3">
        <v>0</v>
      </c>
      <c r="AZ133" s="3">
        <v>0</v>
      </c>
      <c r="BA133" s="3">
        <v>0</v>
      </c>
      <c r="BB133" s="3">
        <v>0</v>
      </c>
      <c r="BC133" s="3">
        <v>0</v>
      </c>
      <c r="BD133" s="3">
        <v>0</v>
      </c>
      <c r="BE133" s="3">
        <v>0</v>
      </c>
      <c r="BF133" s="3">
        <v>0</v>
      </c>
      <c r="BG133" s="449">
        <v>0</v>
      </c>
      <c r="BH133" s="101">
        <f t="shared" si="421"/>
        <v>0</v>
      </c>
      <c r="BI133" s="343">
        <f>DW133*$BL145</f>
        <v>0</v>
      </c>
      <c r="BJ133" s="343">
        <f>DX133*$BM145</f>
        <v>0</v>
      </c>
      <c r="BK133" s="79">
        <f t="shared" si="422"/>
        <v>0</v>
      </c>
      <c r="BL133" s="588"/>
      <c r="BO133" s="757"/>
      <c r="BP133" s="3" t="s">
        <v>65</v>
      </c>
      <c r="BQ133" s="566"/>
      <c r="BR133" s="542"/>
      <c r="BS133" s="542"/>
      <c r="BT133" s="542"/>
      <c r="BU133" s="542"/>
      <c r="BV133" s="542"/>
      <c r="BW133" s="542"/>
      <c r="BX133" s="542"/>
      <c r="BY133" s="542"/>
      <c r="BZ133" s="542"/>
      <c r="CA133" s="558">
        <v>0</v>
      </c>
      <c r="CB133" s="567">
        <v>0</v>
      </c>
      <c r="CC133" s="568"/>
      <c r="CE133" s="757"/>
      <c r="CF133" s="3" t="s">
        <v>65</v>
      </c>
      <c r="CG133" s="566"/>
      <c r="CH133" s="542"/>
      <c r="CI133" s="542"/>
      <c r="CJ133" s="542"/>
      <c r="CK133" s="542"/>
      <c r="CL133" s="542"/>
      <c r="CM133" s="542"/>
      <c r="CN133" s="542"/>
      <c r="CO133" s="542"/>
      <c r="CP133" s="542"/>
      <c r="CQ133" s="558">
        <v>0</v>
      </c>
      <c r="CR133" s="567">
        <v>0</v>
      </c>
      <c r="CS133" s="568"/>
      <c r="CU133" s="757"/>
      <c r="CV133" s="3" t="s">
        <v>65</v>
      </c>
      <c r="CW133" s="566"/>
      <c r="CX133" s="542"/>
      <c r="CY133" s="542"/>
      <c r="CZ133" s="542"/>
      <c r="DA133" s="542"/>
      <c r="DB133" s="542"/>
      <c r="DC133" s="542"/>
      <c r="DD133" s="542"/>
      <c r="DE133" s="542"/>
      <c r="DF133" s="542"/>
      <c r="DG133" s="542">
        <v>0</v>
      </c>
      <c r="DH133" s="567">
        <v>0</v>
      </c>
      <c r="DI133" s="568"/>
      <c r="DK133" s="757"/>
      <c r="DL133" s="3" t="s">
        <v>65</v>
      </c>
      <c r="DM133" s="566"/>
      <c r="DN133" s="542"/>
      <c r="DO133" s="542"/>
      <c r="DP133" s="542"/>
      <c r="DQ133" s="542"/>
      <c r="DR133" s="542"/>
      <c r="DS133" s="542"/>
      <c r="DT133" s="542"/>
      <c r="DU133" s="542"/>
      <c r="DV133" s="542"/>
      <c r="DW133" s="542">
        <v>0</v>
      </c>
      <c r="DX133" s="567">
        <v>0</v>
      </c>
      <c r="DY133" s="568"/>
    </row>
    <row r="134" spans="1:129" x14ac:dyDescent="0.3">
      <c r="A134" s="721"/>
      <c r="B134" s="217" t="s">
        <v>64</v>
      </c>
      <c r="C134" s="3">
        <v>0</v>
      </c>
      <c r="D134" s="3">
        <v>0</v>
      </c>
      <c r="E134" s="3">
        <v>0</v>
      </c>
      <c r="F134" s="3">
        <v>0</v>
      </c>
      <c r="G134" s="3">
        <v>0</v>
      </c>
      <c r="H134" s="3">
        <v>0</v>
      </c>
      <c r="I134" s="3">
        <v>0</v>
      </c>
      <c r="J134" s="3">
        <v>0</v>
      </c>
      <c r="K134" s="449">
        <v>0</v>
      </c>
      <c r="L134" s="101">
        <v>0</v>
      </c>
      <c r="M134" s="343">
        <f>CA134*$BL145</f>
        <v>0</v>
      </c>
      <c r="N134" s="343">
        <f>CB134*$BM145</f>
        <v>0</v>
      </c>
      <c r="O134" s="79">
        <f t="shared" si="417"/>
        <v>0</v>
      </c>
      <c r="P134" s="114"/>
      <c r="Q134" s="721"/>
      <c r="R134" s="217" t="s">
        <v>64</v>
      </c>
      <c r="S134" s="3">
        <v>0</v>
      </c>
      <c r="T134" s="3">
        <v>0</v>
      </c>
      <c r="U134" s="3">
        <v>0</v>
      </c>
      <c r="V134" s="3">
        <v>0</v>
      </c>
      <c r="W134" s="3">
        <v>0</v>
      </c>
      <c r="X134" s="3">
        <v>0</v>
      </c>
      <c r="Y134" s="3">
        <v>0</v>
      </c>
      <c r="Z134" s="3">
        <v>0</v>
      </c>
      <c r="AA134" s="449">
        <v>0</v>
      </c>
      <c r="AB134" s="101">
        <v>0</v>
      </c>
      <c r="AC134" s="343">
        <f>CQ134*$BL145</f>
        <v>0</v>
      </c>
      <c r="AD134" s="343">
        <f>CR134*$BM145</f>
        <v>0</v>
      </c>
      <c r="AE134" s="79">
        <f t="shared" si="418"/>
        <v>0</v>
      </c>
      <c r="AF134" s="114"/>
      <c r="AG134" s="721"/>
      <c r="AH134" s="217" t="s">
        <v>64</v>
      </c>
      <c r="AI134" s="3">
        <v>0</v>
      </c>
      <c r="AJ134" s="3">
        <v>0</v>
      </c>
      <c r="AK134" s="3">
        <v>0</v>
      </c>
      <c r="AL134" s="3">
        <v>0</v>
      </c>
      <c r="AM134" s="3">
        <v>0</v>
      </c>
      <c r="AN134" s="3">
        <v>0</v>
      </c>
      <c r="AO134" s="3">
        <v>0</v>
      </c>
      <c r="AP134" s="3">
        <v>0</v>
      </c>
      <c r="AQ134" s="449">
        <v>0</v>
      </c>
      <c r="AR134" s="101">
        <f t="shared" si="419"/>
        <v>0</v>
      </c>
      <c r="AS134" s="343">
        <f>DG134*$BL145</f>
        <v>0</v>
      </c>
      <c r="AT134" s="343">
        <f>DH134*$BM145</f>
        <v>0</v>
      </c>
      <c r="AU134" s="79">
        <f t="shared" si="420"/>
        <v>0</v>
      </c>
      <c r="AV134" s="114"/>
      <c r="AW134" s="721"/>
      <c r="AX134" s="217" t="s">
        <v>64</v>
      </c>
      <c r="AY134" s="3">
        <v>0</v>
      </c>
      <c r="AZ134" s="3">
        <v>0</v>
      </c>
      <c r="BA134" s="3">
        <v>0</v>
      </c>
      <c r="BB134" s="3">
        <v>0</v>
      </c>
      <c r="BC134" s="3">
        <v>0</v>
      </c>
      <c r="BD134" s="3">
        <v>0</v>
      </c>
      <c r="BE134" s="3">
        <v>0</v>
      </c>
      <c r="BF134" s="3">
        <v>0</v>
      </c>
      <c r="BG134" s="449">
        <v>0</v>
      </c>
      <c r="BH134" s="101">
        <f t="shared" si="421"/>
        <v>0</v>
      </c>
      <c r="BI134" s="343">
        <f>DW134*$BL145</f>
        <v>0</v>
      </c>
      <c r="BJ134" s="343">
        <f>DX134*$BM145</f>
        <v>0</v>
      </c>
      <c r="BK134" s="79">
        <f t="shared" si="422"/>
        <v>0</v>
      </c>
      <c r="BL134" s="588"/>
      <c r="BO134" s="757"/>
      <c r="BP134" s="3" t="s">
        <v>64</v>
      </c>
      <c r="BQ134" s="566"/>
      <c r="BR134" s="542"/>
      <c r="BS134" s="542"/>
      <c r="BT134" s="542"/>
      <c r="BU134" s="542"/>
      <c r="BV134" s="542"/>
      <c r="BW134" s="542"/>
      <c r="BX134" s="542"/>
      <c r="BY134" s="542"/>
      <c r="BZ134" s="542"/>
      <c r="CA134" s="558">
        <v>0</v>
      </c>
      <c r="CB134" s="567">
        <v>0</v>
      </c>
      <c r="CC134" s="568"/>
      <c r="CE134" s="757"/>
      <c r="CF134" s="3" t="s">
        <v>64</v>
      </c>
      <c r="CG134" s="566"/>
      <c r="CH134" s="542"/>
      <c r="CI134" s="542"/>
      <c r="CJ134" s="542"/>
      <c r="CK134" s="542"/>
      <c r="CL134" s="542"/>
      <c r="CM134" s="542"/>
      <c r="CN134" s="542"/>
      <c r="CO134" s="542"/>
      <c r="CP134" s="542"/>
      <c r="CQ134" s="558">
        <v>0</v>
      </c>
      <c r="CR134" s="567">
        <v>0</v>
      </c>
      <c r="CS134" s="568"/>
      <c r="CU134" s="757"/>
      <c r="CV134" s="3" t="s">
        <v>64</v>
      </c>
      <c r="CW134" s="566"/>
      <c r="CX134" s="542"/>
      <c r="CY134" s="542"/>
      <c r="CZ134" s="542"/>
      <c r="DA134" s="542"/>
      <c r="DB134" s="542"/>
      <c r="DC134" s="542"/>
      <c r="DD134" s="542"/>
      <c r="DE134" s="542"/>
      <c r="DF134" s="542"/>
      <c r="DG134" s="542">
        <v>0</v>
      </c>
      <c r="DH134" s="567">
        <v>0</v>
      </c>
      <c r="DI134" s="568"/>
      <c r="DK134" s="757"/>
      <c r="DL134" s="3" t="s">
        <v>64</v>
      </c>
      <c r="DM134" s="566"/>
      <c r="DN134" s="542"/>
      <c r="DO134" s="542"/>
      <c r="DP134" s="542"/>
      <c r="DQ134" s="542"/>
      <c r="DR134" s="542"/>
      <c r="DS134" s="542"/>
      <c r="DT134" s="542"/>
      <c r="DU134" s="542"/>
      <c r="DV134" s="542"/>
      <c r="DW134" s="542">
        <v>0</v>
      </c>
      <c r="DX134" s="567">
        <v>0</v>
      </c>
      <c r="DY134" s="568"/>
    </row>
    <row r="135" spans="1:129" x14ac:dyDescent="0.3">
      <c r="A135" s="721"/>
      <c r="B135" s="217" t="s">
        <v>63</v>
      </c>
      <c r="C135" s="3">
        <v>0</v>
      </c>
      <c r="D135" s="3">
        <v>0</v>
      </c>
      <c r="E135" s="3">
        <v>0</v>
      </c>
      <c r="F135" s="3">
        <v>0</v>
      </c>
      <c r="G135" s="3">
        <v>0</v>
      </c>
      <c r="H135" s="3">
        <v>0</v>
      </c>
      <c r="I135" s="3">
        <v>0</v>
      </c>
      <c r="J135" s="3">
        <v>0</v>
      </c>
      <c r="K135" s="449">
        <v>0</v>
      </c>
      <c r="L135" s="101">
        <v>0</v>
      </c>
      <c r="M135" s="343">
        <f>CA135*$BL145</f>
        <v>92.885973798119437</v>
      </c>
      <c r="N135" s="343">
        <f>CB135*$BM145</f>
        <v>305.47794789863127</v>
      </c>
      <c r="O135" s="79">
        <f t="shared" si="417"/>
        <v>398.36392169675071</v>
      </c>
      <c r="P135" s="114"/>
      <c r="Q135" s="721"/>
      <c r="R135" s="217" t="s">
        <v>63</v>
      </c>
      <c r="S135" s="3">
        <v>0</v>
      </c>
      <c r="T135" s="3">
        <v>0</v>
      </c>
      <c r="U135" s="3">
        <v>0</v>
      </c>
      <c r="V135" s="3">
        <v>0</v>
      </c>
      <c r="W135" s="3">
        <v>0</v>
      </c>
      <c r="X135" s="3">
        <v>0</v>
      </c>
      <c r="Y135" s="3">
        <v>0</v>
      </c>
      <c r="Z135" s="3">
        <v>0</v>
      </c>
      <c r="AA135" s="449">
        <v>0</v>
      </c>
      <c r="AB135" s="101">
        <v>0</v>
      </c>
      <c r="AC135" s="343">
        <f>CQ135*$BL145</f>
        <v>0</v>
      </c>
      <c r="AD135" s="343">
        <f>CR135*$BM145</f>
        <v>0</v>
      </c>
      <c r="AE135" s="79">
        <f t="shared" si="418"/>
        <v>0</v>
      </c>
      <c r="AF135" s="114"/>
      <c r="AG135" s="721"/>
      <c r="AH135" s="217" t="s">
        <v>63</v>
      </c>
      <c r="AI135" s="3">
        <v>0</v>
      </c>
      <c r="AJ135" s="3">
        <v>0</v>
      </c>
      <c r="AK135" s="3">
        <v>0</v>
      </c>
      <c r="AL135" s="3">
        <v>0</v>
      </c>
      <c r="AM135" s="3">
        <v>0</v>
      </c>
      <c r="AN135" s="3">
        <v>0</v>
      </c>
      <c r="AO135" s="3">
        <v>0</v>
      </c>
      <c r="AP135" s="3">
        <v>0</v>
      </c>
      <c r="AQ135" s="449">
        <v>0</v>
      </c>
      <c r="AR135" s="101">
        <f t="shared" si="419"/>
        <v>0</v>
      </c>
      <c r="AS135" s="343">
        <f>DG135*$BL145</f>
        <v>0</v>
      </c>
      <c r="AT135" s="343">
        <f>DH135*$BM145</f>
        <v>0</v>
      </c>
      <c r="AU135" s="79">
        <f t="shared" si="420"/>
        <v>0</v>
      </c>
      <c r="AV135" s="114"/>
      <c r="AW135" s="721"/>
      <c r="AX135" s="217" t="s">
        <v>63</v>
      </c>
      <c r="AY135" s="3">
        <v>0</v>
      </c>
      <c r="AZ135" s="3">
        <v>0</v>
      </c>
      <c r="BA135" s="3">
        <v>0</v>
      </c>
      <c r="BB135" s="3">
        <v>0</v>
      </c>
      <c r="BC135" s="3">
        <v>0</v>
      </c>
      <c r="BD135" s="3">
        <v>0</v>
      </c>
      <c r="BE135" s="3">
        <v>0</v>
      </c>
      <c r="BF135" s="3">
        <v>0</v>
      </c>
      <c r="BG135" s="449">
        <v>0</v>
      </c>
      <c r="BH135" s="101">
        <f t="shared" si="421"/>
        <v>0</v>
      </c>
      <c r="BI135" s="343">
        <f>DW135*$BL145</f>
        <v>0</v>
      </c>
      <c r="BJ135" s="343">
        <f>DX135*$BM145</f>
        <v>0</v>
      </c>
      <c r="BK135" s="79">
        <f t="shared" si="422"/>
        <v>0</v>
      </c>
      <c r="BL135" s="588"/>
      <c r="BO135" s="757"/>
      <c r="BP135" s="3" t="s">
        <v>63</v>
      </c>
      <c r="BQ135" s="566"/>
      <c r="BR135" s="542"/>
      <c r="BS135" s="542"/>
      <c r="BT135" s="542"/>
      <c r="BU135" s="542"/>
      <c r="BV135" s="542"/>
      <c r="BW135" s="542"/>
      <c r="BX135" s="542"/>
      <c r="BY135" s="542"/>
      <c r="BZ135" s="542"/>
      <c r="CA135" s="558">
        <v>6.4522406161113017E-4</v>
      </c>
      <c r="CB135" s="567">
        <v>6.4522406161113017E-4</v>
      </c>
      <c r="CC135" s="568"/>
      <c r="CE135" s="757"/>
      <c r="CF135" s="3" t="s">
        <v>63</v>
      </c>
      <c r="CG135" s="566"/>
      <c r="CH135" s="542"/>
      <c r="CI135" s="542"/>
      <c r="CJ135" s="542"/>
      <c r="CK135" s="542"/>
      <c r="CL135" s="542"/>
      <c r="CM135" s="542"/>
      <c r="CN135" s="542"/>
      <c r="CO135" s="542"/>
      <c r="CP135" s="542"/>
      <c r="CQ135" s="558">
        <v>0</v>
      </c>
      <c r="CR135" s="567">
        <v>0</v>
      </c>
      <c r="CS135" s="568"/>
      <c r="CU135" s="757"/>
      <c r="CV135" s="3" t="s">
        <v>63</v>
      </c>
      <c r="CW135" s="566"/>
      <c r="CX135" s="542"/>
      <c r="CY135" s="542"/>
      <c r="CZ135" s="542"/>
      <c r="DA135" s="542"/>
      <c r="DB135" s="542"/>
      <c r="DC135" s="542"/>
      <c r="DD135" s="542"/>
      <c r="DE135" s="542"/>
      <c r="DF135" s="542"/>
      <c r="DG135" s="542">
        <v>0</v>
      </c>
      <c r="DH135" s="567">
        <v>0</v>
      </c>
      <c r="DI135" s="568"/>
      <c r="DK135" s="757"/>
      <c r="DL135" s="3" t="s">
        <v>63</v>
      </c>
      <c r="DM135" s="566"/>
      <c r="DN135" s="542"/>
      <c r="DO135" s="542"/>
      <c r="DP135" s="542"/>
      <c r="DQ135" s="542"/>
      <c r="DR135" s="542"/>
      <c r="DS135" s="542"/>
      <c r="DT135" s="542"/>
      <c r="DU135" s="542"/>
      <c r="DV135" s="542"/>
      <c r="DW135" s="542">
        <v>0</v>
      </c>
      <c r="DX135" s="567">
        <v>0</v>
      </c>
      <c r="DY135" s="568"/>
    </row>
    <row r="136" spans="1:129" x14ac:dyDescent="0.3">
      <c r="A136" s="721"/>
      <c r="B136" s="217" t="s">
        <v>62</v>
      </c>
      <c r="C136" s="3">
        <v>0</v>
      </c>
      <c r="D136" s="3">
        <v>0</v>
      </c>
      <c r="E136" s="3">
        <v>0</v>
      </c>
      <c r="F136" s="3">
        <v>0</v>
      </c>
      <c r="G136" s="3">
        <v>0</v>
      </c>
      <c r="H136" s="3">
        <v>0</v>
      </c>
      <c r="I136" s="3">
        <v>0</v>
      </c>
      <c r="J136" s="3">
        <v>0</v>
      </c>
      <c r="K136" s="449">
        <v>51917.84</v>
      </c>
      <c r="L136" s="101">
        <v>0</v>
      </c>
      <c r="M136" s="343">
        <f>CA136*$BL145</f>
        <v>21255.537535125342</v>
      </c>
      <c r="N136" s="343">
        <f>CB136*$BM145</f>
        <v>69903.966360138205</v>
      </c>
      <c r="O136" s="79">
        <f t="shared" si="417"/>
        <v>143077.34389526356</v>
      </c>
      <c r="P136" s="114"/>
      <c r="Q136" s="721"/>
      <c r="R136" s="217" t="s">
        <v>62</v>
      </c>
      <c r="S136" s="3">
        <v>0</v>
      </c>
      <c r="T136" s="3">
        <v>0</v>
      </c>
      <c r="U136" s="3">
        <v>0</v>
      </c>
      <c r="V136" s="3">
        <v>0</v>
      </c>
      <c r="W136" s="3">
        <v>0</v>
      </c>
      <c r="X136" s="3">
        <v>0</v>
      </c>
      <c r="Y136" s="3">
        <v>0</v>
      </c>
      <c r="Z136" s="3">
        <v>0</v>
      </c>
      <c r="AA136" s="449">
        <v>0</v>
      </c>
      <c r="AB136" s="101">
        <v>0</v>
      </c>
      <c r="AC136" s="343">
        <f>CQ136*$BL145</f>
        <v>0</v>
      </c>
      <c r="AD136" s="343">
        <f>CR136*$BM145</f>
        <v>0</v>
      </c>
      <c r="AE136" s="79">
        <f t="shared" si="418"/>
        <v>0</v>
      </c>
      <c r="AF136" s="114"/>
      <c r="AG136" s="721"/>
      <c r="AH136" s="217" t="s">
        <v>62</v>
      </c>
      <c r="AI136" s="3">
        <v>0</v>
      </c>
      <c r="AJ136" s="3">
        <v>0</v>
      </c>
      <c r="AK136" s="3">
        <v>0</v>
      </c>
      <c r="AL136" s="3">
        <v>0</v>
      </c>
      <c r="AM136" s="3">
        <v>0</v>
      </c>
      <c r="AN136" s="3">
        <v>0</v>
      </c>
      <c r="AO136" s="3">
        <v>0</v>
      </c>
      <c r="AP136" s="3">
        <v>0</v>
      </c>
      <c r="AQ136" s="449">
        <v>0</v>
      </c>
      <c r="AR136" s="101">
        <f t="shared" si="419"/>
        <v>0</v>
      </c>
      <c r="AS136" s="343">
        <f>DG136*$BL145</f>
        <v>0</v>
      </c>
      <c r="AT136" s="343">
        <f>DH136*$BM145</f>
        <v>0</v>
      </c>
      <c r="AU136" s="79">
        <f t="shared" si="420"/>
        <v>0</v>
      </c>
      <c r="AV136" s="114"/>
      <c r="AW136" s="721"/>
      <c r="AX136" s="217" t="s">
        <v>62</v>
      </c>
      <c r="AY136" s="3">
        <v>0</v>
      </c>
      <c r="AZ136" s="3">
        <v>0</v>
      </c>
      <c r="BA136" s="3">
        <v>0</v>
      </c>
      <c r="BB136" s="3">
        <v>0</v>
      </c>
      <c r="BC136" s="3">
        <v>0</v>
      </c>
      <c r="BD136" s="3">
        <v>0</v>
      </c>
      <c r="BE136" s="3">
        <v>0</v>
      </c>
      <c r="BF136" s="3">
        <v>0</v>
      </c>
      <c r="BG136" s="449">
        <v>0</v>
      </c>
      <c r="BH136" s="101">
        <f t="shared" si="421"/>
        <v>0</v>
      </c>
      <c r="BI136" s="343">
        <f>DW136*$BL145</f>
        <v>0</v>
      </c>
      <c r="BJ136" s="343">
        <f>DX136*$BM145</f>
        <v>0</v>
      </c>
      <c r="BK136" s="79">
        <f t="shared" si="422"/>
        <v>0</v>
      </c>
      <c r="BL136" s="588"/>
      <c r="BO136" s="757"/>
      <c r="BP136" s="3" t="s">
        <v>62</v>
      </c>
      <c r="BQ136" s="566"/>
      <c r="BR136" s="542"/>
      <c r="BS136" s="542"/>
      <c r="BT136" s="542"/>
      <c r="BU136" s="542"/>
      <c r="BV136" s="542"/>
      <c r="BW136" s="542"/>
      <c r="BX136" s="542"/>
      <c r="BY136" s="542"/>
      <c r="BZ136" s="542"/>
      <c r="CA136" s="558">
        <v>0.14764967948712046</v>
      </c>
      <c r="CB136" s="567">
        <v>0.14764967948712046</v>
      </c>
      <c r="CC136" s="568"/>
      <c r="CE136" s="757"/>
      <c r="CF136" s="3" t="s">
        <v>62</v>
      </c>
      <c r="CG136" s="566"/>
      <c r="CH136" s="542"/>
      <c r="CI136" s="542"/>
      <c r="CJ136" s="542"/>
      <c r="CK136" s="542"/>
      <c r="CL136" s="542"/>
      <c r="CM136" s="542"/>
      <c r="CN136" s="542"/>
      <c r="CO136" s="542"/>
      <c r="CP136" s="542"/>
      <c r="CQ136" s="558">
        <v>0</v>
      </c>
      <c r="CR136" s="567">
        <v>0</v>
      </c>
      <c r="CS136" s="568"/>
      <c r="CU136" s="757"/>
      <c r="CV136" s="3" t="s">
        <v>62</v>
      </c>
      <c r="CW136" s="566"/>
      <c r="CX136" s="542"/>
      <c r="CY136" s="542"/>
      <c r="CZ136" s="542"/>
      <c r="DA136" s="542"/>
      <c r="DB136" s="542"/>
      <c r="DC136" s="542"/>
      <c r="DD136" s="542"/>
      <c r="DE136" s="542"/>
      <c r="DF136" s="542"/>
      <c r="DG136" s="542">
        <v>0</v>
      </c>
      <c r="DH136" s="567">
        <v>0</v>
      </c>
      <c r="DI136" s="568"/>
      <c r="DK136" s="757"/>
      <c r="DL136" s="3" t="s">
        <v>62</v>
      </c>
      <c r="DM136" s="566"/>
      <c r="DN136" s="542"/>
      <c r="DO136" s="542"/>
      <c r="DP136" s="542"/>
      <c r="DQ136" s="542"/>
      <c r="DR136" s="542"/>
      <c r="DS136" s="542"/>
      <c r="DT136" s="542"/>
      <c r="DU136" s="542"/>
      <c r="DV136" s="542"/>
      <c r="DW136" s="542">
        <v>0</v>
      </c>
      <c r="DX136" s="567">
        <v>0</v>
      </c>
      <c r="DY136" s="568"/>
    </row>
    <row r="137" spans="1:129" x14ac:dyDescent="0.3">
      <c r="A137" s="721"/>
      <c r="B137" s="217" t="s">
        <v>61</v>
      </c>
      <c r="C137" s="3">
        <v>0</v>
      </c>
      <c r="D137" s="3">
        <v>0</v>
      </c>
      <c r="E137" s="3">
        <v>0</v>
      </c>
      <c r="F137" s="3">
        <v>0</v>
      </c>
      <c r="G137" s="3">
        <v>0</v>
      </c>
      <c r="H137" s="3">
        <v>0</v>
      </c>
      <c r="I137" s="3">
        <v>0</v>
      </c>
      <c r="J137" s="3">
        <v>0</v>
      </c>
      <c r="K137" s="449">
        <v>0</v>
      </c>
      <c r="L137" s="101">
        <v>0</v>
      </c>
      <c r="M137" s="343">
        <f>CA137*$BL145</f>
        <v>366.90275988593555</v>
      </c>
      <c r="N137" s="343">
        <f>CB137*$BM145</f>
        <v>1206.6482977494393</v>
      </c>
      <c r="O137" s="79">
        <f t="shared" si="417"/>
        <v>1573.5510576353749</v>
      </c>
      <c r="P137" s="114"/>
      <c r="Q137" s="721"/>
      <c r="R137" s="217" t="s">
        <v>61</v>
      </c>
      <c r="S137" s="3">
        <v>0</v>
      </c>
      <c r="T137" s="3">
        <v>0</v>
      </c>
      <c r="U137" s="3">
        <v>0</v>
      </c>
      <c r="V137" s="3">
        <v>0</v>
      </c>
      <c r="W137" s="3">
        <v>0</v>
      </c>
      <c r="X137" s="3">
        <v>0</v>
      </c>
      <c r="Y137" s="3">
        <v>0</v>
      </c>
      <c r="Z137" s="3">
        <v>0</v>
      </c>
      <c r="AA137" s="449">
        <v>0</v>
      </c>
      <c r="AB137" s="101">
        <v>0</v>
      </c>
      <c r="AC137" s="343">
        <f>CQ137*$BL145</f>
        <v>0</v>
      </c>
      <c r="AD137" s="343">
        <f>CR137*$BM145</f>
        <v>0</v>
      </c>
      <c r="AE137" s="79">
        <f t="shared" si="418"/>
        <v>0</v>
      </c>
      <c r="AF137" s="114"/>
      <c r="AG137" s="721"/>
      <c r="AH137" s="217" t="s">
        <v>61</v>
      </c>
      <c r="AI137" s="3">
        <v>0</v>
      </c>
      <c r="AJ137" s="3">
        <v>0</v>
      </c>
      <c r="AK137" s="3">
        <v>0</v>
      </c>
      <c r="AL137" s="3">
        <v>0</v>
      </c>
      <c r="AM137" s="3">
        <v>0</v>
      </c>
      <c r="AN137" s="3">
        <v>0</v>
      </c>
      <c r="AO137" s="3">
        <v>0</v>
      </c>
      <c r="AP137" s="3">
        <v>0</v>
      </c>
      <c r="AQ137" s="449">
        <v>0</v>
      </c>
      <c r="AR137" s="101">
        <f t="shared" si="419"/>
        <v>0</v>
      </c>
      <c r="AS137" s="343">
        <f>DG137*$BL145</f>
        <v>0</v>
      </c>
      <c r="AT137" s="343">
        <f>DH137*$BM145</f>
        <v>0</v>
      </c>
      <c r="AU137" s="79">
        <f t="shared" si="420"/>
        <v>0</v>
      </c>
      <c r="AV137" s="114"/>
      <c r="AW137" s="721"/>
      <c r="AX137" s="217" t="s">
        <v>61</v>
      </c>
      <c r="AY137" s="3">
        <v>0</v>
      </c>
      <c r="AZ137" s="3">
        <v>0</v>
      </c>
      <c r="BA137" s="3">
        <v>0</v>
      </c>
      <c r="BB137" s="3">
        <v>0</v>
      </c>
      <c r="BC137" s="3">
        <v>0</v>
      </c>
      <c r="BD137" s="3">
        <v>0</v>
      </c>
      <c r="BE137" s="3">
        <v>0</v>
      </c>
      <c r="BF137" s="3">
        <v>0</v>
      </c>
      <c r="BG137" s="449">
        <v>0</v>
      </c>
      <c r="BH137" s="101">
        <f t="shared" si="421"/>
        <v>0</v>
      </c>
      <c r="BI137" s="343">
        <f>DW137*$BL145</f>
        <v>0</v>
      </c>
      <c r="BJ137" s="343">
        <f>DX137*$BM145</f>
        <v>0</v>
      </c>
      <c r="BK137" s="79">
        <f t="shared" si="422"/>
        <v>0</v>
      </c>
      <c r="BL137" s="588"/>
      <c r="BO137" s="757"/>
      <c r="BP137" s="3" t="s">
        <v>61</v>
      </c>
      <c r="BQ137" s="566"/>
      <c r="BR137" s="542"/>
      <c r="BS137" s="542"/>
      <c r="BT137" s="542"/>
      <c r="BU137" s="542"/>
      <c r="BV137" s="542"/>
      <c r="BW137" s="542"/>
      <c r="BX137" s="542"/>
      <c r="BY137" s="542"/>
      <c r="BZ137" s="542"/>
      <c r="CA137" s="558">
        <v>2.5486570175219446E-3</v>
      </c>
      <c r="CB137" s="567">
        <v>2.5486570175219446E-3</v>
      </c>
      <c r="CC137" s="568"/>
      <c r="CE137" s="757"/>
      <c r="CF137" s="3" t="s">
        <v>61</v>
      </c>
      <c r="CG137" s="566"/>
      <c r="CH137" s="542"/>
      <c r="CI137" s="542"/>
      <c r="CJ137" s="542"/>
      <c r="CK137" s="542"/>
      <c r="CL137" s="542"/>
      <c r="CM137" s="542"/>
      <c r="CN137" s="542"/>
      <c r="CO137" s="542"/>
      <c r="CP137" s="542"/>
      <c r="CQ137" s="558">
        <v>0</v>
      </c>
      <c r="CR137" s="567">
        <v>0</v>
      </c>
      <c r="CS137" s="568"/>
      <c r="CU137" s="757"/>
      <c r="CV137" s="3" t="s">
        <v>61</v>
      </c>
      <c r="CW137" s="566"/>
      <c r="CX137" s="542"/>
      <c r="CY137" s="542"/>
      <c r="CZ137" s="542"/>
      <c r="DA137" s="542"/>
      <c r="DB137" s="542"/>
      <c r="DC137" s="542"/>
      <c r="DD137" s="542"/>
      <c r="DE137" s="542"/>
      <c r="DF137" s="542"/>
      <c r="DG137" s="542">
        <v>0</v>
      </c>
      <c r="DH137" s="567">
        <v>0</v>
      </c>
      <c r="DI137" s="568"/>
      <c r="DK137" s="757"/>
      <c r="DL137" s="3" t="s">
        <v>61</v>
      </c>
      <c r="DM137" s="566"/>
      <c r="DN137" s="542"/>
      <c r="DO137" s="542"/>
      <c r="DP137" s="542"/>
      <c r="DQ137" s="542"/>
      <c r="DR137" s="542"/>
      <c r="DS137" s="542"/>
      <c r="DT137" s="542"/>
      <c r="DU137" s="542"/>
      <c r="DV137" s="542"/>
      <c r="DW137" s="542">
        <v>0</v>
      </c>
      <c r="DX137" s="567">
        <v>0</v>
      </c>
      <c r="DY137" s="568"/>
    </row>
    <row r="138" spans="1:129" x14ac:dyDescent="0.3">
      <c r="A138" s="721"/>
      <c r="B138" s="217" t="s">
        <v>60</v>
      </c>
      <c r="C138" s="3">
        <v>0</v>
      </c>
      <c r="D138" s="3">
        <v>0</v>
      </c>
      <c r="E138" s="3">
        <v>0</v>
      </c>
      <c r="F138" s="3">
        <v>0</v>
      </c>
      <c r="G138" s="3">
        <v>0</v>
      </c>
      <c r="H138" s="3">
        <v>0</v>
      </c>
      <c r="I138" s="3">
        <v>0</v>
      </c>
      <c r="J138" s="3">
        <v>0</v>
      </c>
      <c r="K138" s="449">
        <v>0</v>
      </c>
      <c r="L138" s="101">
        <v>0</v>
      </c>
      <c r="M138" s="343">
        <f>CA138*$BL145</f>
        <v>0</v>
      </c>
      <c r="N138" s="343">
        <f>CB138*$BM145</f>
        <v>0</v>
      </c>
      <c r="O138" s="79">
        <f t="shared" si="417"/>
        <v>0</v>
      </c>
      <c r="P138" s="114"/>
      <c r="Q138" s="721"/>
      <c r="R138" s="217" t="s">
        <v>60</v>
      </c>
      <c r="S138" s="3">
        <v>0</v>
      </c>
      <c r="T138" s="3">
        <v>0</v>
      </c>
      <c r="U138" s="3">
        <v>0</v>
      </c>
      <c r="V138" s="3">
        <v>0</v>
      </c>
      <c r="W138" s="3">
        <v>0</v>
      </c>
      <c r="X138" s="3">
        <v>0</v>
      </c>
      <c r="Y138" s="3">
        <v>0</v>
      </c>
      <c r="Z138" s="3">
        <v>0</v>
      </c>
      <c r="AA138" s="449">
        <v>0</v>
      </c>
      <c r="AB138" s="101">
        <v>0</v>
      </c>
      <c r="AC138" s="343">
        <f>CQ138*$BL145</f>
        <v>25504.582918398846</v>
      </c>
      <c r="AD138" s="343">
        <f>CR138*$BM145</f>
        <v>83877.977840403502</v>
      </c>
      <c r="AE138" s="79">
        <f t="shared" si="418"/>
        <v>109382.56075880234</v>
      </c>
      <c r="AF138" s="114"/>
      <c r="AG138" s="721"/>
      <c r="AH138" s="217" t="s">
        <v>60</v>
      </c>
      <c r="AI138" s="3">
        <v>0</v>
      </c>
      <c r="AJ138" s="3">
        <v>0</v>
      </c>
      <c r="AK138" s="3">
        <v>0</v>
      </c>
      <c r="AL138" s="3">
        <v>0</v>
      </c>
      <c r="AM138" s="3">
        <v>0</v>
      </c>
      <c r="AN138" s="3">
        <v>0</v>
      </c>
      <c r="AO138" s="3">
        <v>0</v>
      </c>
      <c r="AP138" s="3">
        <v>0</v>
      </c>
      <c r="AQ138" s="449">
        <v>0</v>
      </c>
      <c r="AR138" s="101">
        <f t="shared" si="419"/>
        <v>0</v>
      </c>
      <c r="AS138" s="343">
        <f>DG138*$BL145</f>
        <v>0</v>
      </c>
      <c r="AT138" s="343">
        <f>DH138*$BM145</f>
        <v>0</v>
      </c>
      <c r="AU138" s="79">
        <f t="shared" si="420"/>
        <v>0</v>
      </c>
      <c r="AV138" s="114"/>
      <c r="AW138" s="721"/>
      <c r="AX138" s="217" t="s">
        <v>60</v>
      </c>
      <c r="AY138" s="3">
        <v>0</v>
      </c>
      <c r="AZ138" s="3">
        <v>0</v>
      </c>
      <c r="BA138" s="3">
        <v>0</v>
      </c>
      <c r="BB138" s="3">
        <v>0</v>
      </c>
      <c r="BC138" s="3">
        <v>0</v>
      </c>
      <c r="BD138" s="3">
        <v>0</v>
      </c>
      <c r="BE138" s="3">
        <v>0</v>
      </c>
      <c r="BF138" s="3">
        <v>0</v>
      </c>
      <c r="BG138" s="449">
        <v>0</v>
      </c>
      <c r="BH138" s="101">
        <f t="shared" si="421"/>
        <v>0</v>
      </c>
      <c r="BI138" s="343">
        <f>DW138*$BL145</f>
        <v>0</v>
      </c>
      <c r="BJ138" s="343">
        <f>DX138*$BM145</f>
        <v>0</v>
      </c>
      <c r="BK138" s="79">
        <f t="shared" si="422"/>
        <v>0</v>
      </c>
      <c r="BL138" s="588"/>
      <c r="BO138" s="757"/>
      <c r="BP138" s="3" t="s">
        <v>60</v>
      </c>
      <c r="BQ138" s="566"/>
      <c r="BR138" s="542"/>
      <c r="BS138" s="542"/>
      <c r="BT138" s="542"/>
      <c r="BU138" s="542"/>
      <c r="BV138" s="542"/>
      <c r="BW138" s="542"/>
      <c r="BX138" s="542"/>
      <c r="BY138" s="542"/>
      <c r="BZ138" s="542"/>
      <c r="CA138" s="558">
        <v>0</v>
      </c>
      <c r="CB138" s="567">
        <v>0</v>
      </c>
      <c r="CC138" s="568"/>
      <c r="CE138" s="757"/>
      <c r="CF138" s="3" t="s">
        <v>60</v>
      </c>
      <c r="CG138" s="566"/>
      <c r="CH138" s="542"/>
      <c r="CI138" s="542"/>
      <c r="CJ138" s="542"/>
      <c r="CK138" s="542"/>
      <c r="CL138" s="542"/>
      <c r="CM138" s="542"/>
      <c r="CN138" s="542"/>
      <c r="CO138" s="542"/>
      <c r="CP138" s="542"/>
      <c r="CQ138" s="558">
        <v>0.17716529102739864</v>
      </c>
      <c r="CR138" s="567">
        <v>0.17716529102739864</v>
      </c>
      <c r="CS138" s="568"/>
      <c r="CU138" s="757"/>
      <c r="CV138" s="3" t="s">
        <v>60</v>
      </c>
      <c r="CW138" s="566"/>
      <c r="CX138" s="542"/>
      <c r="CY138" s="542"/>
      <c r="CZ138" s="542"/>
      <c r="DA138" s="542"/>
      <c r="DB138" s="542"/>
      <c r="DC138" s="542"/>
      <c r="DD138" s="542"/>
      <c r="DE138" s="542"/>
      <c r="DF138" s="542"/>
      <c r="DG138" s="542">
        <v>0</v>
      </c>
      <c r="DH138" s="567">
        <v>0</v>
      </c>
      <c r="DI138" s="568"/>
      <c r="DK138" s="757"/>
      <c r="DL138" s="3" t="s">
        <v>60</v>
      </c>
      <c r="DM138" s="566"/>
      <c r="DN138" s="542"/>
      <c r="DO138" s="542"/>
      <c r="DP138" s="542"/>
      <c r="DQ138" s="542"/>
      <c r="DR138" s="542"/>
      <c r="DS138" s="542"/>
      <c r="DT138" s="542"/>
      <c r="DU138" s="542"/>
      <c r="DV138" s="542"/>
      <c r="DW138" s="542">
        <v>0</v>
      </c>
      <c r="DX138" s="567">
        <v>0</v>
      </c>
      <c r="DY138" s="568"/>
    </row>
    <row r="139" spans="1:129" x14ac:dyDescent="0.3">
      <c r="A139" s="721"/>
      <c r="B139" s="217" t="s">
        <v>59</v>
      </c>
      <c r="C139" s="3">
        <v>0</v>
      </c>
      <c r="D139" s="3">
        <v>0</v>
      </c>
      <c r="E139" s="3">
        <v>0</v>
      </c>
      <c r="F139" s="3">
        <v>0</v>
      </c>
      <c r="G139" s="3">
        <v>50595.3</v>
      </c>
      <c r="H139" s="3">
        <v>237263.03000000003</v>
      </c>
      <c r="I139" s="3">
        <v>0</v>
      </c>
      <c r="J139" s="3">
        <v>0</v>
      </c>
      <c r="K139" s="449">
        <v>317229.10000000003</v>
      </c>
      <c r="L139" s="101">
        <v>0</v>
      </c>
      <c r="M139" s="343">
        <f>CA139*$BL145</f>
        <v>60867.343388240806</v>
      </c>
      <c r="N139" s="343">
        <f>CB139*$BM145</f>
        <v>200176.95236412075</v>
      </c>
      <c r="O139" s="79">
        <f t="shared" si="417"/>
        <v>866131.72575236158</v>
      </c>
      <c r="P139" s="114"/>
      <c r="Q139" s="721"/>
      <c r="R139" s="217" t="s">
        <v>59</v>
      </c>
      <c r="S139" s="3">
        <v>0</v>
      </c>
      <c r="T139" s="3">
        <v>0</v>
      </c>
      <c r="U139" s="3">
        <v>0</v>
      </c>
      <c r="V139" s="3">
        <v>0</v>
      </c>
      <c r="W139" s="3">
        <v>0</v>
      </c>
      <c r="X139" s="3">
        <v>0</v>
      </c>
      <c r="Y139" s="3">
        <v>60917.36</v>
      </c>
      <c r="Z139" s="3">
        <v>0</v>
      </c>
      <c r="AA139" s="449">
        <v>0</v>
      </c>
      <c r="AB139" s="101">
        <v>0</v>
      </c>
      <c r="AC139" s="343">
        <f>CQ139*$BL145</f>
        <v>23356.417398893005</v>
      </c>
      <c r="AD139" s="343">
        <f>CR139*$BM145</f>
        <v>76813.216953345589</v>
      </c>
      <c r="AE139" s="79">
        <f t="shared" si="418"/>
        <v>161086.9943522386</v>
      </c>
      <c r="AF139" s="114"/>
      <c r="AG139" s="721"/>
      <c r="AH139" s="217" t="s">
        <v>59</v>
      </c>
      <c r="AI139" s="3">
        <v>0</v>
      </c>
      <c r="AJ139" s="3">
        <v>0</v>
      </c>
      <c r="AK139" s="3">
        <v>0</v>
      </c>
      <c r="AL139" s="3">
        <v>0</v>
      </c>
      <c r="AM139" s="3">
        <v>0</v>
      </c>
      <c r="AN139" s="3">
        <v>0</v>
      </c>
      <c r="AO139" s="3">
        <v>0</v>
      </c>
      <c r="AP139" s="3">
        <v>0</v>
      </c>
      <c r="AQ139" s="449">
        <v>0</v>
      </c>
      <c r="AR139" s="101">
        <f t="shared" si="419"/>
        <v>0</v>
      </c>
      <c r="AS139" s="343">
        <f>DG139*$BL145</f>
        <v>0</v>
      </c>
      <c r="AT139" s="343">
        <f>DH139*$BM145</f>
        <v>0</v>
      </c>
      <c r="AU139" s="79">
        <f t="shared" si="420"/>
        <v>0</v>
      </c>
      <c r="AV139" s="114"/>
      <c r="AW139" s="721"/>
      <c r="AX139" s="217" t="s">
        <v>59</v>
      </c>
      <c r="AY139" s="3">
        <v>0</v>
      </c>
      <c r="AZ139" s="3">
        <v>0</v>
      </c>
      <c r="BA139" s="3">
        <v>0</v>
      </c>
      <c r="BB139" s="3">
        <v>0</v>
      </c>
      <c r="BC139" s="3">
        <v>0</v>
      </c>
      <c r="BD139" s="3">
        <v>0</v>
      </c>
      <c r="BE139" s="3">
        <v>0</v>
      </c>
      <c r="BF139" s="3">
        <v>0</v>
      </c>
      <c r="BG139" s="449">
        <v>0</v>
      </c>
      <c r="BH139" s="101">
        <f t="shared" si="421"/>
        <v>0</v>
      </c>
      <c r="BI139" s="343">
        <f>DW139*$BL145</f>
        <v>0</v>
      </c>
      <c r="BJ139" s="343">
        <f>DX139*$BM145</f>
        <v>0</v>
      </c>
      <c r="BK139" s="79">
        <f t="shared" si="422"/>
        <v>0</v>
      </c>
      <c r="BL139" s="588"/>
      <c r="BO139" s="757"/>
      <c r="BP139" s="3" t="s">
        <v>59</v>
      </c>
      <c r="BQ139" s="566"/>
      <c r="BR139" s="542"/>
      <c r="BS139" s="542"/>
      <c r="BT139" s="542"/>
      <c r="BU139" s="542"/>
      <c r="BV139" s="542"/>
      <c r="BW139" s="542"/>
      <c r="BX139" s="542"/>
      <c r="BY139" s="542"/>
      <c r="BZ139" s="542"/>
      <c r="CA139" s="558">
        <v>0.42280952564266727</v>
      </c>
      <c r="CB139" s="567">
        <v>0.42280952564266727</v>
      </c>
      <c r="CC139" s="568"/>
      <c r="CE139" s="757"/>
      <c r="CF139" s="3" t="s">
        <v>59</v>
      </c>
      <c r="CG139" s="566"/>
      <c r="CH139" s="542"/>
      <c r="CI139" s="542"/>
      <c r="CJ139" s="542"/>
      <c r="CK139" s="542"/>
      <c r="CL139" s="542"/>
      <c r="CM139" s="542"/>
      <c r="CN139" s="542"/>
      <c r="CO139" s="542"/>
      <c r="CP139" s="542"/>
      <c r="CQ139" s="558">
        <v>0.16224325248021162</v>
      </c>
      <c r="CR139" s="567">
        <v>0.16224325248021162</v>
      </c>
      <c r="CS139" s="568"/>
      <c r="CU139" s="757"/>
      <c r="CV139" s="3" t="s">
        <v>59</v>
      </c>
      <c r="CW139" s="566"/>
      <c r="CX139" s="542"/>
      <c r="CY139" s="542"/>
      <c r="CZ139" s="542"/>
      <c r="DA139" s="542"/>
      <c r="DB139" s="542"/>
      <c r="DC139" s="542"/>
      <c r="DD139" s="542"/>
      <c r="DE139" s="542"/>
      <c r="DF139" s="542"/>
      <c r="DG139" s="542">
        <v>0</v>
      </c>
      <c r="DH139" s="567">
        <v>0</v>
      </c>
      <c r="DI139" s="568"/>
      <c r="DK139" s="757"/>
      <c r="DL139" s="3" t="s">
        <v>59</v>
      </c>
      <c r="DM139" s="566"/>
      <c r="DN139" s="542"/>
      <c r="DO139" s="542"/>
      <c r="DP139" s="542"/>
      <c r="DQ139" s="542"/>
      <c r="DR139" s="542"/>
      <c r="DS139" s="542"/>
      <c r="DT139" s="542"/>
      <c r="DU139" s="542"/>
      <c r="DV139" s="542"/>
      <c r="DW139" s="542">
        <v>0</v>
      </c>
      <c r="DX139" s="567">
        <v>0</v>
      </c>
      <c r="DY139" s="568"/>
    </row>
    <row r="140" spans="1:129" x14ac:dyDescent="0.3">
      <c r="A140" s="721"/>
      <c r="B140" s="217" t="s">
        <v>58</v>
      </c>
      <c r="C140" s="3">
        <v>0</v>
      </c>
      <c r="D140" s="3">
        <v>0</v>
      </c>
      <c r="E140" s="3">
        <v>0</v>
      </c>
      <c r="F140" s="3">
        <v>0</v>
      </c>
      <c r="G140" s="3">
        <v>0</v>
      </c>
      <c r="H140" s="3">
        <v>0</v>
      </c>
      <c r="I140" s="3">
        <v>0</v>
      </c>
      <c r="J140" s="3">
        <v>0</v>
      </c>
      <c r="K140" s="449">
        <v>0</v>
      </c>
      <c r="L140" s="101">
        <v>0</v>
      </c>
      <c r="M140" s="343">
        <f>CA140*$BL145</f>
        <v>12515.582825657926</v>
      </c>
      <c r="N140" s="343">
        <f>CB140*$BM145</f>
        <v>41160.515436343965</v>
      </c>
      <c r="O140" s="79">
        <f t="shared" si="417"/>
        <v>53676.098262001891</v>
      </c>
      <c r="P140" s="114"/>
      <c r="Q140" s="721"/>
      <c r="R140" s="217" t="s">
        <v>58</v>
      </c>
      <c r="S140" s="3">
        <v>0</v>
      </c>
      <c r="T140" s="3">
        <v>0</v>
      </c>
      <c r="U140" s="3">
        <v>0</v>
      </c>
      <c r="V140" s="3">
        <v>0</v>
      </c>
      <c r="W140" s="3">
        <v>0</v>
      </c>
      <c r="X140" s="3">
        <v>0</v>
      </c>
      <c r="Y140" s="3">
        <v>0</v>
      </c>
      <c r="Z140" s="3">
        <v>0</v>
      </c>
      <c r="AA140" s="449">
        <v>0</v>
      </c>
      <c r="AB140" s="101">
        <v>0</v>
      </c>
      <c r="AC140" s="343">
        <f>CQ140*$BL145</f>
        <v>0</v>
      </c>
      <c r="AD140" s="343">
        <f>CR140*$BM145</f>
        <v>0</v>
      </c>
      <c r="AE140" s="79">
        <f t="shared" si="418"/>
        <v>0</v>
      </c>
      <c r="AF140" s="114"/>
      <c r="AG140" s="721"/>
      <c r="AH140" s="217" t="s">
        <v>58</v>
      </c>
      <c r="AI140" s="3">
        <v>0</v>
      </c>
      <c r="AJ140" s="3">
        <v>0</v>
      </c>
      <c r="AK140" s="3">
        <v>0</v>
      </c>
      <c r="AL140" s="3">
        <v>0</v>
      </c>
      <c r="AM140" s="3">
        <v>0</v>
      </c>
      <c r="AN140" s="3">
        <v>0</v>
      </c>
      <c r="AO140" s="3">
        <v>0</v>
      </c>
      <c r="AP140" s="3">
        <v>0</v>
      </c>
      <c r="AQ140" s="449">
        <v>0</v>
      </c>
      <c r="AR140" s="101">
        <f t="shared" si="419"/>
        <v>0</v>
      </c>
      <c r="AS140" s="343">
        <f>DG140*$BL145</f>
        <v>0</v>
      </c>
      <c r="AT140" s="343">
        <f>DH140*$BM145</f>
        <v>0</v>
      </c>
      <c r="AU140" s="79">
        <f t="shared" si="420"/>
        <v>0</v>
      </c>
      <c r="AV140" s="114"/>
      <c r="AW140" s="721"/>
      <c r="AX140" s="217" t="s">
        <v>58</v>
      </c>
      <c r="AY140" s="3">
        <v>0</v>
      </c>
      <c r="AZ140" s="3">
        <v>0</v>
      </c>
      <c r="BA140" s="3">
        <v>0</v>
      </c>
      <c r="BB140" s="3">
        <v>0</v>
      </c>
      <c r="BC140" s="3">
        <v>0</v>
      </c>
      <c r="BD140" s="3">
        <v>0</v>
      </c>
      <c r="BE140" s="3">
        <v>0</v>
      </c>
      <c r="BF140" s="3">
        <v>0</v>
      </c>
      <c r="BG140" s="449">
        <v>0</v>
      </c>
      <c r="BH140" s="101">
        <f t="shared" si="421"/>
        <v>0</v>
      </c>
      <c r="BI140" s="343">
        <f>DW140*$BL145</f>
        <v>0</v>
      </c>
      <c r="BJ140" s="343">
        <f>DX140*$BM145</f>
        <v>0</v>
      </c>
      <c r="BK140" s="79">
        <f t="shared" si="422"/>
        <v>0</v>
      </c>
      <c r="BL140" s="588"/>
      <c r="BO140" s="757"/>
      <c r="BP140" s="3" t="s">
        <v>58</v>
      </c>
      <c r="BQ140" s="566"/>
      <c r="BR140" s="542"/>
      <c r="BS140" s="542"/>
      <c r="BT140" s="542"/>
      <c r="BU140" s="542"/>
      <c r="BV140" s="542"/>
      <c r="BW140" s="542"/>
      <c r="BX140" s="542"/>
      <c r="BY140" s="542"/>
      <c r="BZ140" s="542"/>
      <c r="CA140" s="558">
        <v>8.6938370283469055E-2</v>
      </c>
      <c r="CB140" s="567">
        <v>8.6938370283469055E-2</v>
      </c>
      <c r="CC140" s="568"/>
      <c r="CE140" s="757"/>
      <c r="CF140" s="3" t="s">
        <v>58</v>
      </c>
      <c r="CG140" s="566"/>
      <c r="CH140" s="542"/>
      <c r="CI140" s="542"/>
      <c r="CJ140" s="542"/>
      <c r="CK140" s="542"/>
      <c r="CL140" s="542"/>
      <c r="CM140" s="542"/>
      <c r="CN140" s="542"/>
      <c r="CO140" s="542"/>
      <c r="CP140" s="542"/>
      <c r="CQ140" s="558">
        <v>0</v>
      </c>
      <c r="CR140" s="567">
        <v>0</v>
      </c>
      <c r="CS140" s="568"/>
      <c r="CU140" s="757"/>
      <c r="CV140" s="3" t="s">
        <v>58</v>
      </c>
      <c r="CW140" s="566"/>
      <c r="CX140" s="542"/>
      <c r="CY140" s="542"/>
      <c r="CZ140" s="542"/>
      <c r="DA140" s="542"/>
      <c r="DB140" s="542"/>
      <c r="DC140" s="542"/>
      <c r="DD140" s="542"/>
      <c r="DE140" s="542"/>
      <c r="DF140" s="542"/>
      <c r="DG140" s="542">
        <v>0</v>
      </c>
      <c r="DH140" s="567">
        <v>0</v>
      </c>
      <c r="DI140" s="568"/>
      <c r="DK140" s="757"/>
      <c r="DL140" s="3" t="s">
        <v>58</v>
      </c>
      <c r="DM140" s="566"/>
      <c r="DN140" s="542"/>
      <c r="DO140" s="542"/>
      <c r="DP140" s="542"/>
      <c r="DQ140" s="542"/>
      <c r="DR140" s="542"/>
      <c r="DS140" s="542"/>
      <c r="DT140" s="542"/>
      <c r="DU140" s="542"/>
      <c r="DV140" s="542"/>
      <c r="DW140" s="542">
        <v>0</v>
      </c>
      <c r="DX140" s="567">
        <v>0</v>
      </c>
      <c r="DY140" s="568"/>
    </row>
    <row r="141" spans="1:129" x14ac:dyDescent="0.3">
      <c r="A141" s="721"/>
      <c r="B141" s="217" t="s">
        <v>57</v>
      </c>
      <c r="C141" s="3">
        <v>0</v>
      </c>
      <c r="D141" s="3">
        <v>0</v>
      </c>
      <c r="E141" s="3">
        <v>0</v>
      </c>
      <c r="F141" s="3">
        <v>0</v>
      </c>
      <c r="G141" s="3">
        <v>0</v>
      </c>
      <c r="H141" s="3">
        <v>0</v>
      </c>
      <c r="I141" s="3">
        <v>0</v>
      </c>
      <c r="J141" s="3">
        <v>0</v>
      </c>
      <c r="K141" s="449">
        <v>0</v>
      </c>
      <c r="L141" s="101">
        <v>0</v>
      </c>
      <c r="M141" s="343">
        <f>CA141*$BL145</f>
        <v>0</v>
      </c>
      <c r="N141" s="343">
        <f>CB141*$BM145</f>
        <v>0</v>
      </c>
      <c r="O141" s="79">
        <f t="shared" si="417"/>
        <v>0</v>
      </c>
      <c r="P141" s="114"/>
      <c r="Q141" s="721"/>
      <c r="R141" s="217" t="s">
        <v>57</v>
      </c>
      <c r="S141" s="3">
        <v>0</v>
      </c>
      <c r="T141" s="3">
        <v>0</v>
      </c>
      <c r="U141" s="3">
        <v>0</v>
      </c>
      <c r="V141" s="3">
        <v>0</v>
      </c>
      <c r="W141" s="3">
        <v>0</v>
      </c>
      <c r="X141" s="3">
        <v>0</v>
      </c>
      <c r="Y141" s="3">
        <v>0</v>
      </c>
      <c r="Z141" s="3">
        <v>0</v>
      </c>
      <c r="AA141" s="449">
        <v>0</v>
      </c>
      <c r="AB141" s="101">
        <v>0</v>
      </c>
      <c r="AC141" s="343">
        <f>CQ141*$BL145</f>
        <v>0</v>
      </c>
      <c r="AD141" s="343">
        <f>CR141*$BM145</f>
        <v>0</v>
      </c>
      <c r="AE141" s="79">
        <f t="shared" si="418"/>
        <v>0</v>
      </c>
      <c r="AF141" s="114"/>
      <c r="AG141" s="721"/>
      <c r="AH141" s="217" t="s">
        <v>57</v>
      </c>
      <c r="AI141" s="3">
        <v>0</v>
      </c>
      <c r="AJ141" s="3">
        <v>0</v>
      </c>
      <c r="AK141" s="3">
        <v>0</v>
      </c>
      <c r="AL141" s="3">
        <v>0</v>
      </c>
      <c r="AM141" s="3">
        <v>0</v>
      </c>
      <c r="AN141" s="3">
        <v>0</v>
      </c>
      <c r="AO141" s="3">
        <v>0</v>
      </c>
      <c r="AP141" s="3">
        <v>0</v>
      </c>
      <c r="AQ141" s="449">
        <v>0</v>
      </c>
      <c r="AR141" s="101">
        <f t="shared" si="419"/>
        <v>0</v>
      </c>
      <c r="AS141" s="343">
        <f>DG141*$BL145</f>
        <v>0</v>
      </c>
      <c r="AT141" s="343">
        <f>DH141*$BM145</f>
        <v>0</v>
      </c>
      <c r="AU141" s="79">
        <f t="shared" si="420"/>
        <v>0</v>
      </c>
      <c r="AV141" s="114"/>
      <c r="AW141" s="721"/>
      <c r="AX141" s="217" t="s">
        <v>57</v>
      </c>
      <c r="AY141" s="3">
        <v>0</v>
      </c>
      <c r="AZ141" s="3">
        <v>0</v>
      </c>
      <c r="BA141" s="3">
        <v>0</v>
      </c>
      <c r="BB141" s="3">
        <v>0</v>
      </c>
      <c r="BC141" s="3">
        <v>0</v>
      </c>
      <c r="BD141" s="3">
        <v>0</v>
      </c>
      <c r="BE141" s="3">
        <v>0</v>
      </c>
      <c r="BF141" s="3">
        <v>0</v>
      </c>
      <c r="BG141" s="449">
        <v>0</v>
      </c>
      <c r="BH141" s="101">
        <f t="shared" si="421"/>
        <v>0</v>
      </c>
      <c r="BI141" s="343">
        <f>DW141*$BL145</f>
        <v>0</v>
      </c>
      <c r="BJ141" s="343">
        <f>DX141*$BM145</f>
        <v>0</v>
      </c>
      <c r="BK141" s="79">
        <f t="shared" si="422"/>
        <v>0</v>
      </c>
      <c r="BL141" s="588"/>
      <c r="BO141" s="757"/>
      <c r="BP141" s="3" t="s">
        <v>57</v>
      </c>
      <c r="BQ141" s="566"/>
      <c r="BR141" s="542"/>
      <c r="BS141" s="542"/>
      <c r="BT141" s="542"/>
      <c r="BU141" s="542"/>
      <c r="BV141" s="542"/>
      <c r="BW141" s="542"/>
      <c r="BX141" s="542"/>
      <c r="BY141" s="542"/>
      <c r="BZ141" s="542"/>
      <c r="CA141" s="558">
        <v>0</v>
      </c>
      <c r="CB141" s="567">
        <v>0</v>
      </c>
      <c r="CC141" s="568"/>
      <c r="CE141" s="757"/>
      <c r="CF141" s="3" t="s">
        <v>57</v>
      </c>
      <c r="CG141" s="566"/>
      <c r="CH141" s="542"/>
      <c r="CI141" s="542"/>
      <c r="CJ141" s="542"/>
      <c r="CK141" s="542"/>
      <c r="CL141" s="542"/>
      <c r="CM141" s="542"/>
      <c r="CN141" s="542"/>
      <c r="CO141" s="542"/>
      <c r="CP141" s="542"/>
      <c r="CQ141" s="558">
        <v>0</v>
      </c>
      <c r="CR141" s="567">
        <v>0</v>
      </c>
      <c r="CS141" s="568"/>
      <c r="CU141" s="757"/>
      <c r="CV141" s="3" t="s">
        <v>57</v>
      </c>
      <c r="CW141" s="566"/>
      <c r="CX141" s="542"/>
      <c r="CY141" s="542"/>
      <c r="CZ141" s="542"/>
      <c r="DA141" s="542"/>
      <c r="DB141" s="542"/>
      <c r="DC141" s="542"/>
      <c r="DD141" s="542"/>
      <c r="DE141" s="542"/>
      <c r="DF141" s="542"/>
      <c r="DG141" s="542">
        <v>0</v>
      </c>
      <c r="DH141" s="567">
        <v>0</v>
      </c>
      <c r="DI141" s="568"/>
      <c r="DK141" s="757"/>
      <c r="DL141" s="3" t="s">
        <v>57</v>
      </c>
      <c r="DM141" s="566"/>
      <c r="DN141" s="542"/>
      <c r="DO141" s="542"/>
      <c r="DP141" s="542"/>
      <c r="DQ141" s="542"/>
      <c r="DR141" s="542"/>
      <c r="DS141" s="542"/>
      <c r="DT141" s="542"/>
      <c r="DU141" s="542"/>
      <c r="DV141" s="542"/>
      <c r="DW141" s="542">
        <v>0</v>
      </c>
      <c r="DX141" s="567">
        <v>0</v>
      </c>
      <c r="DY141" s="568"/>
    </row>
    <row r="142" spans="1:129" x14ac:dyDescent="0.3">
      <c r="A142" s="721"/>
      <c r="B142" s="217" t="s">
        <v>56</v>
      </c>
      <c r="C142" s="3">
        <v>0</v>
      </c>
      <c r="D142" s="3">
        <v>0</v>
      </c>
      <c r="E142" s="3">
        <v>0</v>
      </c>
      <c r="F142" s="3">
        <v>0</v>
      </c>
      <c r="G142" s="3">
        <v>0</v>
      </c>
      <c r="H142" s="3">
        <v>0</v>
      </c>
      <c r="I142" s="3">
        <v>0</v>
      </c>
      <c r="J142" s="3">
        <v>0</v>
      </c>
      <c r="K142" s="449">
        <v>0</v>
      </c>
      <c r="L142" s="101">
        <v>0</v>
      </c>
      <c r="M142" s="343">
        <f>CA142*$BL145</f>
        <v>0</v>
      </c>
      <c r="N142" s="343">
        <f>CB142*$BM145</f>
        <v>0</v>
      </c>
      <c r="O142" s="79">
        <f t="shared" si="417"/>
        <v>0</v>
      </c>
      <c r="P142" s="114"/>
      <c r="Q142" s="721"/>
      <c r="R142" s="217" t="s">
        <v>56</v>
      </c>
      <c r="S142" s="3">
        <v>0</v>
      </c>
      <c r="T142" s="3">
        <v>0</v>
      </c>
      <c r="U142" s="3">
        <v>0</v>
      </c>
      <c r="V142" s="3">
        <v>0</v>
      </c>
      <c r="W142" s="3">
        <v>0</v>
      </c>
      <c r="X142" s="3">
        <v>0</v>
      </c>
      <c r="Y142" s="3">
        <v>0</v>
      </c>
      <c r="Z142" s="3">
        <v>0</v>
      </c>
      <c r="AA142" s="449">
        <v>0</v>
      </c>
      <c r="AB142" s="101">
        <v>0</v>
      </c>
      <c r="AC142" s="343">
        <f>CQ142*$BL145</f>
        <v>0</v>
      </c>
      <c r="AD142" s="343">
        <f>CR142*$BM145</f>
        <v>0</v>
      </c>
      <c r="AE142" s="79">
        <f t="shared" si="418"/>
        <v>0</v>
      </c>
      <c r="AF142" s="114"/>
      <c r="AG142" s="721"/>
      <c r="AH142" s="217" t="s">
        <v>56</v>
      </c>
      <c r="AI142" s="3">
        <v>0</v>
      </c>
      <c r="AJ142" s="3">
        <v>0</v>
      </c>
      <c r="AK142" s="3">
        <v>0</v>
      </c>
      <c r="AL142" s="3">
        <v>0</v>
      </c>
      <c r="AM142" s="3">
        <v>0</v>
      </c>
      <c r="AN142" s="3">
        <v>0</v>
      </c>
      <c r="AO142" s="3">
        <v>0</v>
      </c>
      <c r="AP142" s="3">
        <v>0</v>
      </c>
      <c r="AQ142" s="449">
        <v>0</v>
      </c>
      <c r="AR142" s="101">
        <f t="shared" si="419"/>
        <v>0</v>
      </c>
      <c r="AS142" s="343">
        <f>DG142*$BL145</f>
        <v>0</v>
      </c>
      <c r="AT142" s="343">
        <f>DH142*$BM145</f>
        <v>0</v>
      </c>
      <c r="AU142" s="79">
        <f t="shared" si="420"/>
        <v>0</v>
      </c>
      <c r="AV142" s="114"/>
      <c r="AW142" s="721"/>
      <c r="AX142" s="217" t="s">
        <v>56</v>
      </c>
      <c r="AY142" s="3">
        <v>0</v>
      </c>
      <c r="AZ142" s="3">
        <v>0</v>
      </c>
      <c r="BA142" s="3">
        <v>0</v>
      </c>
      <c r="BB142" s="3">
        <v>0</v>
      </c>
      <c r="BC142" s="3">
        <v>0</v>
      </c>
      <c r="BD142" s="3">
        <v>0</v>
      </c>
      <c r="BE142" s="3">
        <v>0</v>
      </c>
      <c r="BF142" s="3">
        <v>0</v>
      </c>
      <c r="BG142" s="449">
        <v>0</v>
      </c>
      <c r="BH142" s="101">
        <f t="shared" si="421"/>
        <v>0</v>
      </c>
      <c r="BI142" s="343">
        <f>DW142*$BL145</f>
        <v>0</v>
      </c>
      <c r="BJ142" s="343">
        <f>DX142*$BM145</f>
        <v>0</v>
      </c>
      <c r="BK142" s="79">
        <f t="shared" si="422"/>
        <v>0</v>
      </c>
      <c r="BL142" s="588"/>
      <c r="BO142" s="757"/>
      <c r="BP142" s="3" t="s">
        <v>56</v>
      </c>
      <c r="BQ142" s="566"/>
      <c r="BR142" s="542"/>
      <c r="BS142" s="542"/>
      <c r="BT142" s="542"/>
      <c r="BU142" s="542"/>
      <c r="BV142" s="542"/>
      <c r="BW142" s="542"/>
      <c r="BX142" s="542"/>
      <c r="BY142" s="542"/>
      <c r="BZ142" s="542"/>
      <c r="CA142" s="558">
        <v>0</v>
      </c>
      <c r="CB142" s="567">
        <v>0</v>
      </c>
      <c r="CC142" s="568"/>
      <c r="CE142" s="757"/>
      <c r="CF142" s="3" t="s">
        <v>56</v>
      </c>
      <c r="CG142" s="566"/>
      <c r="CH142" s="542"/>
      <c r="CI142" s="542"/>
      <c r="CJ142" s="542"/>
      <c r="CK142" s="542"/>
      <c r="CL142" s="542"/>
      <c r="CM142" s="542"/>
      <c r="CN142" s="542"/>
      <c r="CO142" s="542"/>
      <c r="CP142" s="542"/>
      <c r="CQ142" s="558">
        <v>0</v>
      </c>
      <c r="CR142" s="567">
        <v>0</v>
      </c>
      <c r="CS142" s="568"/>
      <c r="CU142" s="757"/>
      <c r="CV142" s="3" t="s">
        <v>56</v>
      </c>
      <c r="CW142" s="566"/>
      <c r="CX142" s="542"/>
      <c r="CY142" s="542"/>
      <c r="CZ142" s="542"/>
      <c r="DA142" s="542"/>
      <c r="DB142" s="542"/>
      <c r="DC142" s="542"/>
      <c r="DD142" s="542"/>
      <c r="DE142" s="542"/>
      <c r="DF142" s="542"/>
      <c r="DG142" s="542">
        <v>0</v>
      </c>
      <c r="DH142" s="567">
        <v>0</v>
      </c>
      <c r="DI142" s="568"/>
      <c r="DK142" s="757"/>
      <c r="DL142" s="3" t="s">
        <v>56</v>
      </c>
      <c r="DM142" s="566"/>
      <c r="DN142" s="542"/>
      <c r="DO142" s="542"/>
      <c r="DP142" s="542"/>
      <c r="DQ142" s="542"/>
      <c r="DR142" s="542"/>
      <c r="DS142" s="542"/>
      <c r="DT142" s="542"/>
      <c r="DU142" s="542"/>
      <c r="DV142" s="542"/>
      <c r="DW142" s="542">
        <v>0</v>
      </c>
      <c r="DX142" s="567">
        <v>0</v>
      </c>
      <c r="DY142" s="568"/>
    </row>
    <row r="143" spans="1:129" x14ac:dyDescent="0.3">
      <c r="A143" s="721"/>
      <c r="B143" s="217" t="s">
        <v>55</v>
      </c>
      <c r="C143" s="3">
        <v>0</v>
      </c>
      <c r="D143" s="3">
        <v>0</v>
      </c>
      <c r="E143" s="3">
        <v>0</v>
      </c>
      <c r="F143" s="3">
        <v>0</v>
      </c>
      <c r="G143" s="3">
        <v>0</v>
      </c>
      <c r="H143" s="3">
        <v>0</v>
      </c>
      <c r="I143" s="3">
        <v>0</v>
      </c>
      <c r="J143" s="3">
        <v>0</v>
      </c>
      <c r="K143" s="449">
        <v>0</v>
      </c>
      <c r="L143" s="101">
        <v>0</v>
      </c>
      <c r="M143" s="343">
        <f>CA143*$BL145</f>
        <v>0</v>
      </c>
      <c r="N143" s="343">
        <f>CB143*$BM145</f>
        <v>0</v>
      </c>
      <c r="O143" s="79">
        <f t="shared" si="417"/>
        <v>0</v>
      </c>
      <c r="P143" s="114"/>
      <c r="Q143" s="721"/>
      <c r="R143" s="217" t="s">
        <v>55</v>
      </c>
      <c r="S143" s="3">
        <v>0</v>
      </c>
      <c r="T143" s="3">
        <v>0</v>
      </c>
      <c r="U143" s="3">
        <v>0</v>
      </c>
      <c r="V143" s="3">
        <v>0</v>
      </c>
      <c r="W143" s="3">
        <v>0</v>
      </c>
      <c r="X143" s="3">
        <v>0</v>
      </c>
      <c r="Y143" s="3">
        <v>0</v>
      </c>
      <c r="Z143" s="3">
        <v>0</v>
      </c>
      <c r="AA143" s="449">
        <v>0</v>
      </c>
      <c r="AB143" s="101">
        <v>0</v>
      </c>
      <c r="AC143" s="343">
        <f>CQ143*$BL145</f>
        <v>0</v>
      </c>
      <c r="AD143" s="343">
        <f>CR143*$BM145</f>
        <v>0</v>
      </c>
      <c r="AE143" s="79">
        <f t="shared" si="418"/>
        <v>0</v>
      </c>
      <c r="AF143" s="114"/>
      <c r="AG143" s="721"/>
      <c r="AH143" s="217" t="s">
        <v>55</v>
      </c>
      <c r="AI143" s="3">
        <v>0</v>
      </c>
      <c r="AJ143" s="3">
        <v>0</v>
      </c>
      <c r="AK143" s="3">
        <v>0</v>
      </c>
      <c r="AL143" s="3">
        <v>0</v>
      </c>
      <c r="AM143" s="3">
        <v>0</v>
      </c>
      <c r="AN143" s="3">
        <v>0</v>
      </c>
      <c r="AO143" s="3">
        <v>0</v>
      </c>
      <c r="AP143" s="3">
        <v>0</v>
      </c>
      <c r="AQ143" s="449">
        <v>0</v>
      </c>
      <c r="AR143" s="101">
        <f t="shared" si="419"/>
        <v>0</v>
      </c>
      <c r="AS143" s="343">
        <f>DG143*$BL145</f>
        <v>0</v>
      </c>
      <c r="AT143" s="343">
        <f>DH143*$BM145</f>
        <v>0</v>
      </c>
      <c r="AU143" s="79">
        <f t="shared" si="420"/>
        <v>0</v>
      </c>
      <c r="AV143" s="114"/>
      <c r="AW143" s="721"/>
      <c r="AX143" s="217" t="s">
        <v>55</v>
      </c>
      <c r="AY143" s="3">
        <v>0</v>
      </c>
      <c r="AZ143" s="3">
        <v>0</v>
      </c>
      <c r="BA143" s="3">
        <v>0</v>
      </c>
      <c r="BB143" s="3">
        <v>0</v>
      </c>
      <c r="BC143" s="3">
        <v>0</v>
      </c>
      <c r="BD143" s="3">
        <v>0</v>
      </c>
      <c r="BE143" s="3">
        <v>0</v>
      </c>
      <c r="BF143" s="3">
        <v>0</v>
      </c>
      <c r="BG143" s="449">
        <v>0</v>
      </c>
      <c r="BH143" s="101">
        <f t="shared" si="421"/>
        <v>0</v>
      </c>
      <c r="BI143" s="343">
        <f>DW143*$BL145</f>
        <v>0</v>
      </c>
      <c r="BJ143" s="343">
        <f>DX143*$BM145</f>
        <v>0</v>
      </c>
      <c r="BK143" s="79">
        <f t="shared" si="422"/>
        <v>0</v>
      </c>
      <c r="BL143" s="588"/>
      <c r="BO143" s="757"/>
      <c r="BP143" s="3" t="s">
        <v>55</v>
      </c>
      <c r="BQ143" s="566"/>
      <c r="BR143" s="542"/>
      <c r="BS143" s="542"/>
      <c r="BT143" s="542"/>
      <c r="BU143" s="542"/>
      <c r="BV143" s="542"/>
      <c r="BW143" s="542"/>
      <c r="BX143" s="542"/>
      <c r="BY143" s="542"/>
      <c r="BZ143" s="542"/>
      <c r="CA143" s="558">
        <v>0</v>
      </c>
      <c r="CB143" s="567">
        <v>0</v>
      </c>
      <c r="CC143" s="568"/>
      <c r="CE143" s="757"/>
      <c r="CF143" s="3" t="s">
        <v>55</v>
      </c>
      <c r="CG143" s="566"/>
      <c r="CH143" s="542"/>
      <c r="CI143" s="542"/>
      <c r="CJ143" s="542"/>
      <c r="CK143" s="542"/>
      <c r="CL143" s="542"/>
      <c r="CM143" s="542"/>
      <c r="CN143" s="542"/>
      <c r="CO143" s="542"/>
      <c r="CP143" s="542"/>
      <c r="CQ143" s="558">
        <v>0</v>
      </c>
      <c r="CR143" s="567">
        <v>0</v>
      </c>
      <c r="CS143" s="568"/>
      <c r="CU143" s="757"/>
      <c r="CV143" s="3" t="s">
        <v>55</v>
      </c>
      <c r="CW143" s="566"/>
      <c r="CX143" s="542"/>
      <c r="CY143" s="542"/>
      <c r="CZ143" s="542"/>
      <c r="DA143" s="542"/>
      <c r="DB143" s="542"/>
      <c r="DC143" s="542"/>
      <c r="DD143" s="542"/>
      <c r="DE143" s="542"/>
      <c r="DF143" s="542"/>
      <c r="DG143" s="542">
        <v>0</v>
      </c>
      <c r="DH143" s="567">
        <v>0</v>
      </c>
      <c r="DI143" s="568"/>
      <c r="DK143" s="757"/>
      <c r="DL143" s="3" t="s">
        <v>55</v>
      </c>
      <c r="DM143" s="566"/>
      <c r="DN143" s="542"/>
      <c r="DO143" s="542"/>
      <c r="DP143" s="542"/>
      <c r="DQ143" s="542"/>
      <c r="DR143" s="542"/>
      <c r="DS143" s="542"/>
      <c r="DT143" s="542"/>
      <c r="DU143" s="542"/>
      <c r="DV143" s="542"/>
      <c r="DW143" s="542">
        <v>0</v>
      </c>
      <c r="DX143" s="567">
        <v>0</v>
      </c>
      <c r="DY143" s="568"/>
    </row>
    <row r="144" spans="1:129" ht="15" thickBot="1" x14ac:dyDescent="0.35">
      <c r="A144" s="722"/>
      <c r="B144" s="217" t="s">
        <v>54</v>
      </c>
      <c r="C144" s="3">
        <v>0</v>
      </c>
      <c r="D144" s="3">
        <v>0</v>
      </c>
      <c r="E144" s="3">
        <v>0</v>
      </c>
      <c r="F144" s="3">
        <v>0</v>
      </c>
      <c r="G144" s="3">
        <v>0</v>
      </c>
      <c r="H144" s="3">
        <v>0</v>
      </c>
      <c r="I144" s="3">
        <v>0</v>
      </c>
      <c r="J144" s="3">
        <v>0</v>
      </c>
      <c r="K144" s="449">
        <v>0</v>
      </c>
      <c r="L144" s="101">
        <v>0</v>
      </c>
      <c r="M144" s="343">
        <f>CA144*$BL145</f>
        <v>0</v>
      </c>
      <c r="N144" s="343">
        <f>CB144*$BM145</f>
        <v>0</v>
      </c>
      <c r="O144" s="79">
        <f t="shared" si="417"/>
        <v>0</v>
      </c>
      <c r="P144" s="114"/>
      <c r="Q144" s="722"/>
      <c r="R144" s="217" t="s">
        <v>54</v>
      </c>
      <c r="S144" s="3">
        <v>0</v>
      </c>
      <c r="T144" s="3">
        <v>0</v>
      </c>
      <c r="U144" s="3">
        <v>0</v>
      </c>
      <c r="V144" s="3">
        <v>0</v>
      </c>
      <c r="W144" s="3">
        <v>0</v>
      </c>
      <c r="X144" s="3">
        <v>0</v>
      </c>
      <c r="Y144" s="3">
        <v>0</v>
      </c>
      <c r="Z144" s="3">
        <v>0</v>
      </c>
      <c r="AA144" s="449">
        <v>0</v>
      </c>
      <c r="AB144" s="101">
        <v>0</v>
      </c>
      <c r="AC144" s="343">
        <f>CQ144*$BL145</f>
        <v>0</v>
      </c>
      <c r="AD144" s="343">
        <f>CR144*$BM145</f>
        <v>0</v>
      </c>
      <c r="AE144" s="79">
        <f t="shared" si="418"/>
        <v>0</v>
      </c>
      <c r="AF144" s="114"/>
      <c r="AG144" s="722"/>
      <c r="AH144" s="217" t="s">
        <v>54</v>
      </c>
      <c r="AI144" s="3">
        <v>0</v>
      </c>
      <c r="AJ144" s="3">
        <v>0</v>
      </c>
      <c r="AK144" s="3">
        <v>0</v>
      </c>
      <c r="AL144" s="3">
        <v>0</v>
      </c>
      <c r="AM144" s="3">
        <v>0</v>
      </c>
      <c r="AN144" s="3">
        <v>0</v>
      </c>
      <c r="AO144" s="3">
        <v>0</v>
      </c>
      <c r="AP144" s="3">
        <v>0</v>
      </c>
      <c r="AQ144" s="449">
        <v>0</v>
      </c>
      <c r="AR144" s="101">
        <f t="shared" si="419"/>
        <v>0</v>
      </c>
      <c r="AS144" s="343">
        <f>DG144*$BL145</f>
        <v>0</v>
      </c>
      <c r="AT144" s="343">
        <f>DH144*$BM145</f>
        <v>0</v>
      </c>
      <c r="AU144" s="79">
        <f t="shared" si="420"/>
        <v>0</v>
      </c>
      <c r="AV144" s="114"/>
      <c r="AW144" s="722"/>
      <c r="AX144" s="217" t="s">
        <v>54</v>
      </c>
      <c r="AY144" s="3">
        <v>0</v>
      </c>
      <c r="AZ144" s="3">
        <v>0</v>
      </c>
      <c r="BA144" s="3">
        <v>0</v>
      </c>
      <c r="BB144" s="3">
        <v>0</v>
      </c>
      <c r="BC144" s="3">
        <v>0</v>
      </c>
      <c r="BD144" s="3">
        <v>0</v>
      </c>
      <c r="BE144" s="3">
        <v>0</v>
      </c>
      <c r="BF144" s="3">
        <v>0</v>
      </c>
      <c r="BG144" s="449">
        <v>0</v>
      </c>
      <c r="BH144" s="101">
        <f t="shared" si="421"/>
        <v>0</v>
      </c>
      <c r="BI144" s="343">
        <f>DW144*$BL145</f>
        <v>0</v>
      </c>
      <c r="BJ144" s="343">
        <f>DX144*$BM145</f>
        <v>0</v>
      </c>
      <c r="BK144" s="79">
        <f t="shared" si="422"/>
        <v>0</v>
      </c>
      <c r="BL144" s="588"/>
      <c r="BO144" s="758"/>
      <c r="BP144" s="3" t="s">
        <v>54</v>
      </c>
      <c r="BQ144" s="569"/>
      <c r="BR144" s="546"/>
      <c r="BS144" s="546"/>
      <c r="BT144" s="546"/>
      <c r="BU144" s="546"/>
      <c r="BV144" s="546"/>
      <c r="BW144" s="546"/>
      <c r="BX144" s="546"/>
      <c r="BY144" s="546"/>
      <c r="BZ144" s="546"/>
      <c r="CA144" s="559">
        <v>0</v>
      </c>
      <c r="CB144" s="570">
        <v>0</v>
      </c>
      <c r="CC144" s="568"/>
      <c r="CE144" s="758"/>
      <c r="CF144" s="3" t="s">
        <v>54</v>
      </c>
      <c r="CG144" s="569"/>
      <c r="CH144" s="546"/>
      <c r="CI144" s="546"/>
      <c r="CJ144" s="546"/>
      <c r="CK144" s="546"/>
      <c r="CL144" s="546"/>
      <c r="CM144" s="546"/>
      <c r="CN144" s="546"/>
      <c r="CO144" s="546"/>
      <c r="CP144" s="546"/>
      <c r="CQ144" s="559">
        <v>0</v>
      </c>
      <c r="CR144" s="570">
        <v>0</v>
      </c>
      <c r="CS144" s="568"/>
      <c r="CU144" s="758"/>
      <c r="CV144" s="3" t="s">
        <v>54</v>
      </c>
      <c r="CW144" s="569"/>
      <c r="CX144" s="546"/>
      <c r="CY144" s="546"/>
      <c r="CZ144" s="546"/>
      <c r="DA144" s="546"/>
      <c r="DB144" s="546"/>
      <c r="DC144" s="546"/>
      <c r="DD144" s="546"/>
      <c r="DE144" s="546"/>
      <c r="DF144" s="546"/>
      <c r="DG144" s="546">
        <v>0</v>
      </c>
      <c r="DH144" s="570">
        <v>0</v>
      </c>
      <c r="DI144" s="568"/>
      <c r="DK144" s="758"/>
      <c r="DL144" s="3" t="s">
        <v>54</v>
      </c>
      <c r="DM144" s="569"/>
      <c r="DN144" s="546"/>
      <c r="DO144" s="546"/>
      <c r="DP144" s="546"/>
      <c r="DQ144" s="546"/>
      <c r="DR144" s="546"/>
      <c r="DS144" s="546"/>
      <c r="DT144" s="546"/>
      <c r="DU144" s="546"/>
      <c r="DV144" s="546"/>
      <c r="DW144" s="546">
        <v>0</v>
      </c>
      <c r="DX144" s="570">
        <v>0</v>
      </c>
      <c r="DY144" s="568"/>
    </row>
    <row r="145" spans="1:129" ht="21.6" thickBot="1" x14ac:dyDescent="0.35">
      <c r="B145" s="218" t="s">
        <v>43</v>
      </c>
      <c r="C145" s="210">
        <f>SUM(C132:C144)</f>
        <v>0</v>
      </c>
      <c r="D145" s="210">
        <f t="shared" ref="D145" si="423">SUM(D132:D144)</f>
        <v>0</v>
      </c>
      <c r="E145" s="210">
        <f t="shared" ref="E145" si="424">SUM(E132:E144)</f>
        <v>0</v>
      </c>
      <c r="F145" s="210">
        <f t="shared" ref="F145" si="425">SUM(F132:F144)</f>
        <v>0</v>
      </c>
      <c r="G145" s="210">
        <f t="shared" ref="G145" si="426">SUM(G132:G144)</f>
        <v>50595.3</v>
      </c>
      <c r="H145" s="210">
        <f t="shared" ref="H145" si="427">SUM(H132:H144)</f>
        <v>237263.03000000003</v>
      </c>
      <c r="I145" s="210">
        <f t="shared" ref="I145" si="428">SUM(I132:I144)</f>
        <v>0</v>
      </c>
      <c r="J145" s="210">
        <f t="shared" ref="J145" si="429">SUM(J132:J144)</f>
        <v>0</v>
      </c>
      <c r="K145" s="450">
        <f t="shared" ref="K145" si="430">SUM(K132:K144)</f>
        <v>369146.94000000006</v>
      </c>
      <c r="L145" s="613">
        <f t="shared" ref="L145" si="431">SUM(L132:L144)</f>
        <v>0</v>
      </c>
      <c r="M145" s="468">
        <f t="shared" ref="M145" si="432">SUM(M132:M144)</f>
        <v>95098.252482708122</v>
      </c>
      <c r="N145" s="468">
        <f t="shared" ref="N145" si="433">SUM(N132:N144)</f>
        <v>312753.560406251</v>
      </c>
      <c r="O145" s="82">
        <f t="shared" si="417"/>
        <v>1064857.082888959</v>
      </c>
      <c r="P145" s="114"/>
      <c r="Q145" s="83"/>
      <c r="R145" s="218" t="s">
        <v>43</v>
      </c>
      <c r="S145" s="210">
        <f>SUM(S132:S144)</f>
        <v>0</v>
      </c>
      <c r="T145" s="210">
        <f t="shared" ref="T145" si="434">SUM(T132:T144)</f>
        <v>0</v>
      </c>
      <c r="U145" s="210">
        <f t="shared" ref="U145" si="435">SUM(U132:U144)</f>
        <v>0</v>
      </c>
      <c r="V145" s="210">
        <f t="shared" ref="V145" si="436">SUM(V132:V144)</f>
        <v>0</v>
      </c>
      <c r="W145" s="210">
        <f t="shared" ref="W145" si="437">SUM(W132:W144)</f>
        <v>0</v>
      </c>
      <c r="X145" s="210">
        <f t="shared" ref="X145" si="438">SUM(X132:X144)</f>
        <v>0</v>
      </c>
      <c r="Y145" s="210">
        <f t="shared" ref="Y145" si="439">SUM(Y132:Y144)</f>
        <v>60917.36</v>
      </c>
      <c r="Z145" s="210">
        <f t="shared" ref="Z145:AA145" si="440">SUM(Z132:Z144)</f>
        <v>0</v>
      </c>
      <c r="AA145" s="450">
        <f t="shared" si="440"/>
        <v>0</v>
      </c>
      <c r="AB145" s="613">
        <f t="shared" ref="AB145" si="441">SUM(AB132:AB144)</f>
        <v>0</v>
      </c>
      <c r="AC145" s="468">
        <f t="shared" ref="AC145" si="442">SUM(AC132:AC144)</f>
        <v>48861.000317291851</v>
      </c>
      <c r="AD145" s="468">
        <f t="shared" ref="AD145" si="443">SUM(AD132:AD144)</f>
        <v>160691.19479374908</v>
      </c>
      <c r="AE145" s="82">
        <f t="shared" si="418"/>
        <v>270469.55511104094</v>
      </c>
      <c r="AF145" s="114"/>
      <c r="AG145" s="83"/>
      <c r="AH145" s="218" t="s">
        <v>43</v>
      </c>
      <c r="AI145" s="210">
        <f>SUM(AI132:AI144)</f>
        <v>0</v>
      </c>
      <c r="AJ145" s="210">
        <f t="shared" ref="AJ145" si="444">SUM(AJ132:AJ144)</f>
        <v>0</v>
      </c>
      <c r="AK145" s="210">
        <f t="shared" ref="AK145" si="445">SUM(AK132:AK144)</f>
        <v>0</v>
      </c>
      <c r="AL145" s="210">
        <f t="shared" ref="AL145" si="446">SUM(AL132:AL144)</f>
        <v>0</v>
      </c>
      <c r="AM145" s="210">
        <f t="shared" ref="AM145" si="447">SUM(AM132:AM144)</f>
        <v>0</v>
      </c>
      <c r="AN145" s="210">
        <f t="shared" ref="AN145" si="448">SUM(AN132:AN144)</f>
        <v>0</v>
      </c>
      <c r="AO145" s="210">
        <f t="shared" ref="AO145" si="449">SUM(AO132:AO144)</f>
        <v>0</v>
      </c>
      <c r="AP145" s="210">
        <f t="shared" ref="AP145" si="450">SUM(AP132:AP144)</f>
        <v>0</v>
      </c>
      <c r="AQ145" s="450">
        <f t="shared" ref="AQ145" si="451">SUM(AQ132:AQ144)</f>
        <v>0</v>
      </c>
      <c r="AR145" s="613">
        <f t="shared" ref="AR145" si="452">SUM(AR132:AR144)</f>
        <v>0</v>
      </c>
      <c r="AS145" s="468">
        <f t="shared" ref="AS145" si="453">SUM(AS132:AS144)</f>
        <v>0</v>
      </c>
      <c r="AT145" s="468">
        <f t="shared" ref="AT145" si="454">SUM(AT132:AT144)</f>
        <v>0</v>
      </c>
      <c r="AU145" s="82">
        <f t="shared" si="420"/>
        <v>0</v>
      </c>
      <c r="AV145" s="114"/>
      <c r="AW145" s="83"/>
      <c r="AX145" s="218" t="s">
        <v>43</v>
      </c>
      <c r="AY145" s="210">
        <f>SUM(AY132:AY144)</f>
        <v>0</v>
      </c>
      <c r="AZ145" s="210">
        <f t="shared" ref="AZ145" si="455">SUM(AZ132:AZ144)</f>
        <v>0</v>
      </c>
      <c r="BA145" s="210">
        <f t="shared" ref="BA145" si="456">SUM(BA132:BA144)</f>
        <v>0</v>
      </c>
      <c r="BB145" s="210">
        <f t="shared" ref="BB145" si="457">SUM(BB132:BB144)</f>
        <v>0</v>
      </c>
      <c r="BC145" s="210">
        <f t="shared" ref="BC145" si="458">SUM(BC132:BC144)</f>
        <v>0</v>
      </c>
      <c r="BD145" s="210">
        <f t="shared" ref="BD145" si="459">SUM(BD132:BD144)</f>
        <v>0</v>
      </c>
      <c r="BE145" s="210">
        <f t="shared" ref="BE145" si="460">SUM(BE132:BE144)</f>
        <v>0</v>
      </c>
      <c r="BF145" s="210">
        <f t="shared" ref="BF145" si="461">SUM(BF132:BF144)</f>
        <v>0</v>
      </c>
      <c r="BG145" s="450">
        <f t="shared" ref="BG145" si="462">SUM(BG132:BG144)</f>
        <v>0</v>
      </c>
      <c r="BH145" s="613">
        <f t="shared" ref="BH145" si="463">SUM(BH132:BH144)</f>
        <v>0</v>
      </c>
      <c r="BI145" s="468">
        <f t="shared" ref="BI145" si="464">SUM(BI132:BI144)</f>
        <v>0</v>
      </c>
      <c r="BJ145" s="468">
        <f t="shared" ref="BJ145" si="465">SUM(BJ132:BJ144)</f>
        <v>0</v>
      </c>
      <c r="BK145" s="82">
        <f t="shared" si="422"/>
        <v>0</v>
      </c>
      <c r="BL145" s="588">
        <f>'FORECAST OVERVIEW'!M27</f>
        <v>143959.25279999996</v>
      </c>
      <c r="BM145" s="588">
        <f>'FORECAST OVERVIEW'!N27</f>
        <v>473444.75520000001</v>
      </c>
      <c r="BO145" s="84"/>
      <c r="BP145" s="72" t="s">
        <v>43</v>
      </c>
      <c r="BQ145" s="572">
        <v>0</v>
      </c>
      <c r="BR145" s="550">
        <v>0</v>
      </c>
      <c r="BS145" s="550">
        <v>0</v>
      </c>
      <c r="BT145" s="550">
        <v>0</v>
      </c>
      <c r="BU145" s="550">
        <v>0</v>
      </c>
      <c r="BV145" s="550">
        <v>0</v>
      </c>
      <c r="BW145" s="550">
        <v>0</v>
      </c>
      <c r="BX145" s="550">
        <v>0</v>
      </c>
      <c r="BY145" s="550">
        <v>0</v>
      </c>
      <c r="BZ145" s="550">
        <v>0</v>
      </c>
      <c r="CA145" s="576">
        <v>0.66059145649238993</v>
      </c>
      <c r="CB145" s="550">
        <v>0.66059145649238993</v>
      </c>
      <c r="CC145" s="575"/>
      <c r="CE145" s="83"/>
      <c r="CF145" s="72" t="s">
        <v>43</v>
      </c>
      <c r="CG145" s="572">
        <v>0</v>
      </c>
      <c r="CH145" s="550">
        <v>0</v>
      </c>
      <c r="CI145" s="550">
        <v>0</v>
      </c>
      <c r="CJ145" s="550">
        <v>0</v>
      </c>
      <c r="CK145" s="550">
        <v>0</v>
      </c>
      <c r="CL145" s="550">
        <v>0</v>
      </c>
      <c r="CM145" s="550">
        <v>0</v>
      </c>
      <c r="CN145" s="550">
        <v>0</v>
      </c>
      <c r="CO145" s="550">
        <v>0</v>
      </c>
      <c r="CP145" s="550">
        <v>0</v>
      </c>
      <c r="CQ145" s="576">
        <v>0.33940854350761029</v>
      </c>
      <c r="CR145" s="550">
        <v>0.33940854350761029</v>
      </c>
      <c r="CS145" s="575"/>
      <c r="CU145" s="83"/>
      <c r="CV145" s="72" t="s">
        <v>43</v>
      </c>
      <c r="CW145" s="572">
        <v>0</v>
      </c>
      <c r="CX145" s="550">
        <v>0</v>
      </c>
      <c r="CY145" s="550">
        <v>0</v>
      </c>
      <c r="CZ145" s="550">
        <v>0</v>
      </c>
      <c r="DA145" s="550">
        <v>0</v>
      </c>
      <c r="DB145" s="550">
        <v>0</v>
      </c>
      <c r="DC145" s="550">
        <v>0</v>
      </c>
      <c r="DD145" s="550">
        <v>0</v>
      </c>
      <c r="DE145" s="550">
        <v>0</v>
      </c>
      <c r="DF145" s="550">
        <v>0</v>
      </c>
      <c r="DG145" s="550">
        <v>0</v>
      </c>
      <c r="DH145" s="550">
        <v>0</v>
      </c>
      <c r="DI145" s="575"/>
      <c r="DK145" s="83"/>
      <c r="DL145" s="72" t="s">
        <v>43</v>
      </c>
      <c r="DM145" s="572">
        <v>0</v>
      </c>
      <c r="DN145" s="550">
        <v>0</v>
      </c>
      <c r="DO145" s="550">
        <v>0</v>
      </c>
      <c r="DP145" s="550">
        <v>0</v>
      </c>
      <c r="DQ145" s="550">
        <v>0</v>
      </c>
      <c r="DR145" s="550">
        <v>0</v>
      </c>
      <c r="DS145" s="550">
        <v>0</v>
      </c>
      <c r="DT145" s="550">
        <v>0</v>
      </c>
      <c r="DU145" s="550">
        <v>0</v>
      </c>
      <c r="DV145" s="550">
        <v>0</v>
      </c>
      <c r="DW145" s="550">
        <v>0</v>
      </c>
      <c r="DX145" s="550">
        <v>0</v>
      </c>
      <c r="DY145" s="575"/>
    </row>
    <row r="146" spans="1:129" ht="21.6" thickBot="1" x14ac:dyDescent="0.35">
      <c r="A146" s="84"/>
      <c r="M146" s="469"/>
      <c r="N146" s="469"/>
      <c r="P146" s="114"/>
      <c r="Q146" s="84"/>
      <c r="AC146" s="469"/>
      <c r="AD146" s="469"/>
      <c r="AF146" s="114"/>
      <c r="AG146" s="84"/>
      <c r="AS146" s="469"/>
      <c r="AT146" s="469"/>
      <c r="AV146" s="114"/>
      <c r="AW146" s="84"/>
      <c r="BI146" s="469"/>
      <c r="BJ146" s="469"/>
      <c r="BL146" s="588"/>
      <c r="BO146" s="84"/>
      <c r="CE146" s="84"/>
      <c r="CU146" s="84"/>
      <c r="DK146" s="84"/>
    </row>
    <row r="147" spans="1:129" ht="21.6" thickBot="1" x14ac:dyDescent="0.35">
      <c r="A147" s="84"/>
      <c r="B147" s="205" t="s">
        <v>36</v>
      </c>
      <c r="C147" s="206">
        <v>44197</v>
      </c>
      <c r="D147" s="206">
        <v>44228</v>
      </c>
      <c r="E147" s="206">
        <v>44256</v>
      </c>
      <c r="F147" s="206">
        <v>44287</v>
      </c>
      <c r="G147" s="206">
        <v>44317</v>
      </c>
      <c r="H147" s="206">
        <v>44348</v>
      </c>
      <c r="I147" s="206">
        <v>44378</v>
      </c>
      <c r="J147" s="206">
        <v>44409</v>
      </c>
      <c r="K147" s="447">
        <v>44440</v>
      </c>
      <c r="L147" s="605">
        <v>44470</v>
      </c>
      <c r="M147" s="464">
        <v>44501</v>
      </c>
      <c r="N147" s="464" t="s">
        <v>255</v>
      </c>
      <c r="O147" s="207" t="s">
        <v>34</v>
      </c>
      <c r="P147" s="114"/>
      <c r="Q147" s="84"/>
      <c r="R147" s="205" t="s">
        <v>36</v>
      </c>
      <c r="S147" s="206">
        <f t="shared" ref="S147:AD147" si="466">S$3</f>
        <v>44197</v>
      </c>
      <c r="T147" s="206">
        <f t="shared" si="466"/>
        <v>44228</v>
      </c>
      <c r="U147" s="206">
        <f t="shared" si="466"/>
        <v>44256</v>
      </c>
      <c r="V147" s="206">
        <f t="shared" si="466"/>
        <v>44287</v>
      </c>
      <c r="W147" s="206">
        <f t="shared" si="466"/>
        <v>44317</v>
      </c>
      <c r="X147" s="206">
        <f t="shared" si="466"/>
        <v>44348</v>
      </c>
      <c r="Y147" s="206">
        <f t="shared" si="466"/>
        <v>44378</v>
      </c>
      <c r="Z147" s="206">
        <f t="shared" si="466"/>
        <v>44409</v>
      </c>
      <c r="AA147" s="447">
        <f t="shared" si="466"/>
        <v>44440</v>
      </c>
      <c r="AB147" s="605">
        <f t="shared" si="466"/>
        <v>44470</v>
      </c>
      <c r="AC147" s="464">
        <f t="shared" si="466"/>
        <v>44501</v>
      </c>
      <c r="AD147" s="464" t="str">
        <f t="shared" si="466"/>
        <v>Dec-21 +</v>
      </c>
      <c r="AE147" s="207" t="s">
        <v>34</v>
      </c>
      <c r="AF147" s="114"/>
      <c r="AG147" s="84"/>
      <c r="AH147" s="205" t="s">
        <v>36</v>
      </c>
      <c r="AI147" s="206">
        <f t="shared" ref="AI147:AT147" si="467">AI$3</f>
        <v>44197</v>
      </c>
      <c r="AJ147" s="206">
        <f t="shared" si="467"/>
        <v>44228</v>
      </c>
      <c r="AK147" s="206">
        <f t="shared" si="467"/>
        <v>44256</v>
      </c>
      <c r="AL147" s="206">
        <f t="shared" si="467"/>
        <v>44287</v>
      </c>
      <c r="AM147" s="206">
        <f t="shared" si="467"/>
        <v>44317</v>
      </c>
      <c r="AN147" s="206">
        <f t="shared" si="467"/>
        <v>44348</v>
      </c>
      <c r="AO147" s="206">
        <f t="shared" si="467"/>
        <v>44378</v>
      </c>
      <c r="AP147" s="206">
        <f t="shared" si="467"/>
        <v>44409</v>
      </c>
      <c r="AQ147" s="447">
        <f t="shared" si="467"/>
        <v>44440</v>
      </c>
      <c r="AR147" s="605">
        <f t="shared" si="467"/>
        <v>44470</v>
      </c>
      <c r="AS147" s="464">
        <f t="shared" si="467"/>
        <v>44501</v>
      </c>
      <c r="AT147" s="464" t="str">
        <f t="shared" si="467"/>
        <v>Dec-21 +</v>
      </c>
      <c r="AU147" s="207" t="s">
        <v>34</v>
      </c>
      <c r="AV147" s="114"/>
      <c r="AW147" s="84"/>
      <c r="AX147" s="205" t="s">
        <v>36</v>
      </c>
      <c r="AY147" s="206">
        <f t="shared" ref="AY147:BJ147" si="468">AY$3</f>
        <v>44197</v>
      </c>
      <c r="AZ147" s="206">
        <f t="shared" si="468"/>
        <v>44228</v>
      </c>
      <c r="BA147" s="206">
        <f t="shared" si="468"/>
        <v>44256</v>
      </c>
      <c r="BB147" s="206">
        <f t="shared" si="468"/>
        <v>44287</v>
      </c>
      <c r="BC147" s="206">
        <f t="shared" si="468"/>
        <v>44317</v>
      </c>
      <c r="BD147" s="206">
        <f t="shared" si="468"/>
        <v>44348</v>
      </c>
      <c r="BE147" s="206">
        <f t="shared" si="468"/>
        <v>44378</v>
      </c>
      <c r="BF147" s="206">
        <f t="shared" si="468"/>
        <v>44409</v>
      </c>
      <c r="BG147" s="447">
        <f t="shared" si="468"/>
        <v>44440</v>
      </c>
      <c r="BH147" s="605">
        <f t="shared" si="468"/>
        <v>44470</v>
      </c>
      <c r="BI147" s="464">
        <f t="shared" si="468"/>
        <v>44501</v>
      </c>
      <c r="BJ147" s="464" t="str">
        <f t="shared" si="468"/>
        <v>Dec-21 +</v>
      </c>
      <c r="BK147" s="207" t="s">
        <v>34</v>
      </c>
      <c r="BL147" s="588"/>
      <c r="BQ147" t="s">
        <v>210</v>
      </c>
      <c r="BR147" t="s">
        <v>211</v>
      </c>
      <c r="BS147" t="s">
        <v>212</v>
      </c>
      <c r="BT147" t="s">
        <v>213</v>
      </c>
      <c r="BU147" t="s">
        <v>44</v>
      </c>
      <c r="BV147" t="s">
        <v>214</v>
      </c>
      <c r="BW147" t="s">
        <v>215</v>
      </c>
      <c r="BX147" t="s">
        <v>216</v>
      </c>
      <c r="BY147" t="s">
        <v>217</v>
      </c>
      <c r="BZ147" t="s">
        <v>218</v>
      </c>
      <c r="CA147" t="s">
        <v>34</v>
      </c>
      <c r="CB147" t="s">
        <v>34</v>
      </c>
      <c r="CG147" t="s">
        <v>210</v>
      </c>
      <c r="CH147" t="s">
        <v>211</v>
      </c>
      <c r="CI147" t="s">
        <v>212</v>
      </c>
      <c r="CJ147" t="s">
        <v>213</v>
      </c>
      <c r="CK147" t="s">
        <v>44</v>
      </c>
      <c r="CL147" t="s">
        <v>214</v>
      </c>
      <c r="CM147" t="s">
        <v>215</v>
      </c>
      <c r="CN147" t="s">
        <v>216</v>
      </c>
      <c r="CO147" t="s">
        <v>217</v>
      </c>
      <c r="CP147" t="s">
        <v>218</v>
      </c>
      <c r="CQ147" t="s">
        <v>34</v>
      </c>
      <c r="CR147" t="s">
        <v>34</v>
      </c>
      <c r="CW147" t="s">
        <v>210</v>
      </c>
      <c r="CX147" t="s">
        <v>211</v>
      </c>
      <c r="CY147" t="s">
        <v>212</v>
      </c>
      <c r="CZ147" t="s">
        <v>213</v>
      </c>
      <c r="DA147" t="s">
        <v>44</v>
      </c>
      <c r="DB147" t="s">
        <v>214</v>
      </c>
      <c r="DC147" t="s">
        <v>215</v>
      </c>
      <c r="DD147" t="s">
        <v>216</v>
      </c>
      <c r="DE147" t="s">
        <v>217</v>
      </c>
      <c r="DF147" t="s">
        <v>218</v>
      </c>
      <c r="DG147" t="s">
        <v>34</v>
      </c>
      <c r="DH147" t="s">
        <v>34</v>
      </c>
      <c r="DM147" t="s">
        <v>210</v>
      </c>
      <c r="DN147" t="s">
        <v>211</v>
      </c>
      <c r="DO147" t="s">
        <v>212</v>
      </c>
      <c r="DP147" t="s">
        <v>213</v>
      </c>
      <c r="DQ147" t="s">
        <v>44</v>
      </c>
      <c r="DR147" t="s">
        <v>214</v>
      </c>
      <c r="DS147" t="s">
        <v>215</v>
      </c>
      <c r="DT147" t="s">
        <v>216</v>
      </c>
      <c r="DU147" t="s">
        <v>217</v>
      </c>
      <c r="DV147" t="s">
        <v>218</v>
      </c>
      <c r="DW147" t="s">
        <v>34</v>
      </c>
      <c r="DX147" t="s">
        <v>34</v>
      </c>
    </row>
    <row r="148" spans="1:129" ht="15" customHeight="1" x14ac:dyDescent="0.3">
      <c r="A148" s="720" t="s">
        <v>67</v>
      </c>
      <c r="B148" s="217" t="s">
        <v>66</v>
      </c>
      <c r="C148" s="3">
        <v>0</v>
      </c>
      <c r="D148" s="3">
        <v>0</v>
      </c>
      <c r="E148" s="3">
        <v>0</v>
      </c>
      <c r="F148" s="3">
        <v>0</v>
      </c>
      <c r="G148" s="3">
        <v>0</v>
      </c>
      <c r="H148" s="3">
        <v>0</v>
      </c>
      <c r="I148" s="3">
        <v>0</v>
      </c>
      <c r="J148" s="3">
        <v>0</v>
      </c>
      <c r="K148" s="449">
        <v>0</v>
      </c>
      <c r="L148" s="101">
        <v>0</v>
      </c>
      <c r="M148" s="343">
        <f>CA148*$BL161</f>
        <v>0</v>
      </c>
      <c r="N148" s="343">
        <f>CB148*$BM161</f>
        <v>0</v>
      </c>
      <c r="O148" s="79">
        <f t="shared" ref="O148:O161" si="469">SUM(C148:N148)</f>
        <v>0</v>
      </c>
      <c r="P148" s="114"/>
      <c r="Q148" s="720" t="s">
        <v>67</v>
      </c>
      <c r="R148" s="217" t="s">
        <v>66</v>
      </c>
      <c r="S148" s="3">
        <v>0</v>
      </c>
      <c r="T148" s="3">
        <v>0</v>
      </c>
      <c r="U148" s="3">
        <v>0</v>
      </c>
      <c r="V148" s="3">
        <v>0</v>
      </c>
      <c r="W148" s="3">
        <v>0</v>
      </c>
      <c r="X148" s="3">
        <v>0</v>
      </c>
      <c r="Y148" s="3">
        <v>0</v>
      </c>
      <c r="Z148" s="3">
        <v>0</v>
      </c>
      <c r="AA148" s="449">
        <v>0</v>
      </c>
      <c r="AB148" s="101">
        <v>0</v>
      </c>
      <c r="AC148" s="343">
        <f>CQ148*$BL161</f>
        <v>0</v>
      </c>
      <c r="AD148" s="343">
        <f>CR148*$BM161</f>
        <v>0</v>
      </c>
      <c r="AE148" s="79">
        <f t="shared" ref="AE148:AE161" si="470">SUM(S148:AD148)</f>
        <v>0</v>
      </c>
      <c r="AF148" s="114"/>
      <c r="AG148" s="720" t="s">
        <v>67</v>
      </c>
      <c r="AH148" s="217" t="s">
        <v>66</v>
      </c>
      <c r="AI148" s="3">
        <v>0</v>
      </c>
      <c r="AJ148" s="3">
        <v>0</v>
      </c>
      <c r="AK148" s="3">
        <v>0</v>
      </c>
      <c r="AL148" s="3">
        <v>0</v>
      </c>
      <c r="AM148" s="3">
        <v>0</v>
      </c>
      <c r="AN148" s="3">
        <v>0</v>
      </c>
      <c r="AO148" s="3">
        <v>0</v>
      </c>
      <c r="AP148" s="3">
        <v>0</v>
      </c>
      <c r="AQ148" s="449">
        <v>0</v>
      </c>
      <c r="AR148" s="101">
        <v>0</v>
      </c>
      <c r="AS148" s="343">
        <f>DG148*$BL161</f>
        <v>0</v>
      </c>
      <c r="AT148" s="343">
        <f>DH148*$BM161</f>
        <v>0</v>
      </c>
      <c r="AU148" s="79">
        <f t="shared" ref="AU148:AU161" si="471">SUM(AI148:AT148)</f>
        <v>0</v>
      </c>
      <c r="AV148" s="114"/>
      <c r="AW148" s="720" t="s">
        <v>67</v>
      </c>
      <c r="AX148" s="217" t="s">
        <v>66</v>
      </c>
      <c r="AY148" s="3">
        <v>0</v>
      </c>
      <c r="AZ148" s="3">
        <v>0</v>
      </c>
      <c r="BA148" s="3">
        <v>0</v>
      </c>
      <c r="BB148" s="3">
        <v>0</v>
      </c>
      <c r="BC148" s="3">
        <v>0</v>
      </c>
      <c r="BD148" s="3">
        <v>0</v>
      </c>
      <c r="BE148" s="3">
        <v>0</v>
      </c>
      <c r="BF148" s="3">
        <v>0</v>
      </c>
      <c r="BG148" s="449">
        <v>0</v>
      </c>
      <c r="BH148" s="101">
        <v>0</v>
      </c>
      <c r="BI148" s="343">
        <f>DW148*$BL161</f>
        <v>0</v>
      </c>
      <c r="BJ148" s="343">
        <f>DX148*$BM161</f>
        <v>0</v>
      </c>
      <c r="BK148" s="79">
        <f t="shared" ref="BK148:BK161" si="472">SUM(AY148:BJ148)</f>
        <v>0</v>
      </c>
      <c r="BL148" s="588"/>
      <c r="CA148">
        <v>0</v>
      </c>
      <c r="CB148">
        <v>0</v>
      </c>
      <c r="CQ148">
        <v>0</v>
      </c>
      <c r="CR148">
        <v>0</v>
      </c>
      <c r="DG148">
        <v>0</v>
      </c>
      <c r="DH148">
        <v>0</v>
      </c>
      <c r="DW148">
        <v>0</v>
      </c>
      <c r="DX148">
        <v>0</v>
      </c>
    </row>
    <row r="149" spans="1:129" x14ac:dyDescent="0.3">
      <c r="A149" s="721"/>
      <c r="B149" s="217" t="s">
        <v>65</v>
      </c>
      <c r="C149" s="3">
        <v>0</v>
      </c>
      <c r="D149" s="3">
        <v>0</v>
      </c>
      <c r="E149" s="3">
        <v>0</v>
      </c>
      <c r="F149" s="3">
        <v>0</v>
      </c>
      <c r="G149" s="3">
        <v>0</v>
      </c>
      <c r="H149" s="3">
        <v>0</v>
      </c>
      <c r="I149" s="3">
        <v>0</v>
      </c>
      <c r="J149" s="3">
        <v>0</v>
      </c>
      <c r="K149" s="449">
        <v>0</v>
      </c>
      <c r="L149" s="101">
        <v>0</v>
      </c>
      <c r="M149" s="343">
        <f>CA149*$BL161</f>
        <v>0</v>
      </c>
      <c r="N149" s="343">
        <f>CB149*$BM161</f>
        <v>0</v>
      </c>
      <c r="O149" s="79">
        <f t="shared" si="469"/>
        <v>0</v>
      </c>
      <c r="P149" s="114"/>
      <c r="Q149" s="721"/>
      <c r="R149" s="217" t="s">
        <v>65</v>
      </c>
      <c r="S149" s="3">
        <v>0</v>
      </c>
      <c r="T149" s="3">
        <v>0</v>
      </c>
      <c r="U149" s="3">
        <v>0</v>
      </c>
      <c r="V149" s="3">
        <v>0</v>
      </c>
      <c r="W149" s="3">
        <v>0</v>
      </c>
      <c r="X149" s="3">
        <v>0</v>
      </c>
      <c r="Y149" s="3">
        <v>0</v>
      </c>
      <c r="Z149" s="3">
        <v>0</v>
      </c>
      <c r="AA149" s="449">
        <v>0</v>
      </c>
      <c r="AB149" s="101">
        <v>0</v>
      </c>
      <c r="AC149" s="343">
        <f>CQ149*$BL161</f>
        <v>0</v>
      </c>
      <c r="AD149" s="343">
        <f>CR149*$BM161</f>
        <v>0</v>
      </c>
      <c r="AE149" s="79">
        <f t="shared" si="470"/>
        <v>0</v>
      </c>
      <c r="AF149" s="114"/>
      <c r="AG149" s="721"/>
      <c r="AH149" s="217" t="s">
        <v>65</v>
      </c>
      <c r="AI149" s="3">
        <v>0</v>
      </c>
      <c r="AJ149" s="3">
        <v>0</v>
      </c>
      <c r="AK149" s="3">
        <v>0</v>
      </c>
      <c r="AL149" s="3">
        <v>0</v>
      </c>
      <c r="AM149" s="3">
        <v>0</v>
      </c>
      <c r="AN149" s="3">
        <v>0</v>
      </c>
      <c r="AO149" s="3">
        <v>0</v>
      </c>
      <c r="AP149" s="3">
        <v>0</v>
      </c>
      <c r="AQ149" s="449">
        <v>0</v>
      </c>
      <c r="AR149" s="101">
        <v>0</v>
      </c>
      <c r="AS149" s="343">
        <f>DG149*$BL161</f>
        <v>0</v>
      </c>
      <c r="AT149" s="343">
        <f>DH149*$BM161</f>
        <v>0</v>
      </c>
      <c r="AU149" s="79">
        <f t="shared" si="471"/>
        <v>0</v>
      </c>
      <c r="AV149" s="114"/>
      <c r="AW149" s="721"/>
      <c r="AX149" s="217" t="s">
        <v>65</v>
      </c>
      <c r="AY149" s="3">
        <v>0</v>
      </c>
      <c r="AZ149" s="3">
        <v>0</v>
      </c>
      <c r="BA149" s="3">
        <v>0</v>
      </c>
      <c r="BB149" s="3">
        <v>0</v>
      </c>
      <c r="BC149" s="3">
        <v>0</v>
      </c>
      <c r="BD149" s="3">
        <v>0</v>
      </c>
      <c r="BE149" s="3">
        <v>0</v>
      </c>
      <c r="BF149" s="3">
        <v>0</v>
      </c>
      <c r="BG149" s="449">
        <v>0</v>
      </c>
      <c r="BH149" s="101">
        <v>0</v>
      </c>
      <c r="BI149" s="343">
        <f>DW149*$BL161</f>
        <v>0</v>
      </c>
      <c r="BJ149" s="343">
        <f>DX149*$BM161</f>
        <v>0</v>
      </c>
      <c r="BK149" s="79">
        <f t="shared" si="472"/>
        <v>0</v>
      </c>
      <c r="BL149" s="588"/>
      <c r="CA149">
        <v>0</v>
      </c>
      <c r="CB149">
        <v>0</v>
      </c>
      <c r="CQ149">
        <v>0</v>
      </c>
      <c r="CR149">
        <v>0</v>
      </c>
      <c r="DG149">
        <v>0</v>
      </c>
      <c r="DH149">
        <v>0</v>
      </c>
      <c r="DW149">
        <v>0</v>
      </c>
      <c r="DX149">
        <v>0</v>
      </c>
    </row>
    <row r="150" spans="1:129" x14ac:dyDescent="0.3">
      <c r="A150" s="721"/>
      <c r="B150" s="217" t="s">
        <v>64</v>
      </c>
      <c r="C150" s="3">
        <v>0</v>
      </c>
      <c r="D150" s="3">
        <v>0</v>
      </c>
      <c r="E150" s="3">
        <v>0</v>
      </c>
      <c r="F150" s="3">
        <v>0</v>
      </c>
      <c r="G150" s="3">
        <v>0</v>
      </c>
      <c r="H150" s="3">
        <v>0</v>
      </c>
      <c r="I150" s="3">
        <v>0</v>
      </c>
      <c r="J150" s="3">
        <v>0</v>
      </c>
      <c r="K150" s="449">
        <v>0</v>
      </c>
      <c r="L150" s="101">
        <v>0</v>
      </c>
      <c r="M150" s="343">
        <f>CA150*$BL161</f>
        <v>0</v>
      </c>
      <c r="N150" s="343">
        <f>CB150*$BM161</f>
        <v>0</v>
      </c>
      <c r="O150" s="79">
        <f t="shared" si="469"/>
        <v>0</v>
      </c>
      <c r="P150" s="114"/>
      <c r="Q150" s="721"/>
      <c r="R150" s="217" t="s">
        <v>64</v>
      </c>
      <c r="S150" s="3">
        <v>0</v>
      </c>
      <c r="T150" s="3">
        <v>0</v>
      </c>
      <c r="U150" s="3">
        <v>0</v>
      </c>
      <c r="V150" s="3">
        <v>0</v>
      </c>
      <c r="W150" s="3">
        <v>0</v>
      </c>
      <c r="X150" s="3">
        <v>0</v>
      </c>
      <c r="Y150" s="3">
        <v>0</v>
      </c>
      <c r="Z150" s="3">
        <v>0</v>
      </c>
      <c r="AA150" s="449">
        <v>0</v>
      </c>
      <c r="AB150" s="101">
        <v>0</v>
      </c>
      <c r="AC150" s="343">
        <f>CQ150*$BL161</f>
        <v>0</v>
      </c>
      <c r="AD150" s="343">
        <f>CR150*$BM161</f>
        <v>0</v>
      </c>
      <c r="AE150" s="79">
        <f t="shared" si="470"/>
        <v>0</v>
      </c>
      <c r="AF150" s="114"/>
      <c r="AG150" s="721"/>
      <c r="AH150" s="217" t="s">
        <v>64</v>
      </c>
      <c r="AI150" s="3">
        <v>0</v>
      </c>
      <c r="AJ150" s="3">
        <v>0</v>
      </c>
      <c r="AK150" s="3">
        <v>0</v>
      </c>
      <c r="AL150" s="3">
        <v>0</v>
      </c>
      <c r="AM150" s="3">
        <v>0</v>
      </c>
      <c r="AN150" s="3">
        <v>0</v>
      </c>
      <c r="AO150" s="3">
        <v>0</v>
      </c>
      <c r="AP150" s="3">
        <v>0</v>
      </c>
      <c r="AQ150" s="449">
        <v>0</v>
      </c>
      <c r="AR150" s="101">
        <v>0</v>
      </c>
      <c r="AS150" s="343">
        <f>DG150*$BL161</f>
        <v>0</v>
      </c>
      <c r="AT150" s="343">
        <f>DH150*$BM161</f>
        <v>0</v>
      </c>
      <c r="AU150" s="79">
        <f t="shared" si="471"/>
        <v>0</v>
      </c>
      <c r="AV150" s="114"/>
      <c r="AW150" s="721"/>
      <c r="AX150" s="217" t="s">
        <v>64</v>
      </c>
      <c r="AY150" s="3">
        <v>0</v>
      </c>
      <c r="AZ150" s="3">
        <v>0</v>
      </c>
      <c r="BA150" s="3">
        <v>0</v>
      </c>
      <c r="BB150" s="3">
        <v>0</v>
      </c>
      <c r="BC150" s="3">
        <v>0</v>
      </c>
      <c r="BD150" s="3">
        <v>0</v>
      </c>
      <c r="BE150" s="3">
        <v>0</v>
      </c>
      <c r="BF150" s="3">
        <v>0</v>
      </c>
      <c r="BG150" s="449">
        <v>0</v>
      </c>
      <c r="BH150" s="101">
        <v>0</v>
      </c>
      <c r="BI150" s="343">
        <f>DW150*$BL161</f>
        <v>0</v>
      </c>
      <c r="BJ150" s="343">
        <f>DX150*$BM161</f>
        <v>0</v>
      </c>
      <c r="BK150" s="79">
        <f t="shared" si="472"/>
        <v>0</v>
      </c>
      <c r="BL150" s="588"/>
      <c r="CA150">
        <v>0</v>
      </c>
      <c r="CB150">
        <v>0</v>
      </c>
      <c r="CQ150">
        <v>0</v>
      </c>
      <c r="CR150">
        <v>0</v>
      </c>
      <c r="DG150">
        <v>0</v>
      </c>
      <c r="DH150">
        <v>0</v>
      </c>
      <c r="DW150">
        <v>0</v>
      </c>
      <c r="DX150">
        <v>0</v>
      </c>
    </row>
    <row r="151" spans="1:129" x14ac:dyDescent="0.3">
      <c r="A151" s="721"/>
      <c r="B151" s="217" t="s">
        <v>63</v>
      </c>
      <c r="C151" s="3">
        <v>0</v>
      </c>
      <c r="D151" s="3">
        <v>0</v>
      </c>
      <c r="E151" s="3">
        <v>0</v>
      </c>
      <c r="F151" s="3">
        <v>0</v>
      </c>
      <c r="G151" s="3">
        <v>0</v>
      </c>
      <c r="H151" s="3">
        <v>0</v>
      </c>
      <c r="I151" s="3">
        <v>0</v>
      </c>
      <c r="J151" s="3">
        <v>0</v>
      </c>
      <c r="K151" s="449">
        <v>0</v>
      </c>
      <c r="L151" s="101">
        <v>0</v>
      </c>
      <c r="M151" s="343">
        <f>CA151*$BL161</f>
        <v>0</v>
      </c>
      <c r="N151" s="343">
        <f>CB151*$BM161</f>
        <v>0</v>
      </c>
      <c r="O151" s="79">
        <f t="shared" si="469"/>
        <v>0</v>
      </c>
      <c r="P151" s="114"/>
      <c r="Q151" s="721"/>
      <c r="R151" s="217" t="s">
        <v>63</v>
      </c>
      <c r="S151" s="3">
        <v>0</v>
      </c>
      <c r="T151" s="3">
        <v>0</v>
      </c>
      <c r="U151" s="3">
        <v>0</v>
      </c>
      <c r="V151" s="3">
        <v>0</v>
      </c>
      <c r="W151" s="3">
        <v>0</v>
      </c>
      <c r="X151" s="3">
        <v>0</v>
      </c>
      <c r="Y151" s="3">
        <v>0</v>
      </c>
      <c r="Z151" s="3">
        <v>0</v>
      </c>
      <c r="AA151" s="449">
        <v>0</v>
      </c>
      <c r="AB151" s="101">
        <v>0</v>
      </c>
      <c r="AC151" s="343">
        <f>CQ151*$BL161</f>
        <v>0</v>
      </c>
      <c r="AD151" s="343">
        <f>CR151*$BM161</f>
        <v>0</v>
      </c>
      <c r="AE151" s="79">
        <f t="shared" si="470"/>
        <v>0</v>
      </c>
      <c r="AF151" s="114"/>
      <c r="AG151" s="721"/>
      <c r="AH151" s="217" t="s">
        <v>63</v>
      </c>
      <c r="AI151" s="3">
        <v>0</v>
      </c>
      <c r="AJ151" s="3">
        <v>0</v>
      </c>
      <c r="AK151" s="3">
        <v>0</v>
      </c>
      <c r="AL151" s="3">
        <v>0</v>
      </c>
      <c r="AM151" s="3">
        <v>0</v>
      </c>
      <c r="AN151" s="3">
        <v>0</v>
      </c>
      <c r="AO151" s="3">
        <v>0</v>
      </c>
      <c r="AP151" s="3">
        <v>0</v>
      </c>
      <c r="AQ151" s="449">
        <v>0</v>
      </c>
      <c r="AR151" s="101">
        <v>0</v>
      </c>
      <c r="AS151" s="343">
        <f>DG151*$BL161</f>
        <v>0</v>
      </c>
      <c r="AT151" s="343">
        <f>DH151*$BM161</f>
        <v>0</v>
      </c>
      <c r="AU151" s="79">
        <f t="shared" si="471"/>
        <v>0</v>
      </c>
      <c r="AV151" s="114"/>
      <c r="AW151" s="721"/>
      <c r="AX151" s="217" t="s">
        <v>63</v>
      </c>
      <c r="AY151" s="3">
        <v>0</v>
      </c>
      <c r="AZ151" s="3">
        <v>0</v>
      </c>
      <c r="BA151" s="3">
        <v>0</v>
      </c>
      <c r="BB151" s="3">
        <v>0</v>
      </c>
      <c r="BC151" s="3">
        <v>0</v>
      </c>
      <c r="BD151" s="3">
        <v>0</v>
      </c>
      <c r="BE151" s="3">
        <v>0</v>
      </c>
      <c r="BF151" s="3">
        <v>0</v>
      </c>
      <c r="BG151" s="449">
        <v>0</v>
      </c>
      <c r="BH151" s="101">
        <v>0</v>
      </c>
      <c r="BI151" s="343">
        <f>DW151*$BL161</f>
        <v>0</v>
      </c>
      <c r="BJ151" s="343">
        <f>DX151*$BM161</f>
        <v>0</v>
      </c>
      <c r="BK151" s="79">
        <f t="shared" si="472"/>
        <v>0</v>
      </c>
      <c r="BL151" s="588"/>
      <c r="CA151">
        <v>0</v>
      </c>
      <c r="CB151">
        <v>0</v>
      </c>
      <c r="CQ151">
        <v>0</v>
      </c>
      <c r="CR151">
        <v>0</v>
      </c>
      <c r="DG151">
        <v>0</v>
      </c>
      <c r="DH151">
        <v>0</v>
      </c>
      <c r="DW151">
        <v>0</v>
      </c>
      <c r="DX151">
        <v>0</v>
      </c>
    </row>
    <row r="152" spans="1:129" ht="15" customHeight="1" x14ac:dyDescent="0.3">
      <c r="A152" s="721"/>
      <c r="B152" s="217" t="s">
        <v>62</v>
      </c>
      <c r="C152" s="3">
        <v>0</v>
      </c>
      <c r="D152" s="3">
        <v>0</v>
      </c>
      <c r="E152" s="3">
        <v>0</v>
      </c>
      <c r="F152" s="3">
        <v>0</v>
      </c>
      <c r="G152" s="3">
        <v>0</v>
      </c>
      <c r="H152" s="3">
        <v>0</v>
      </c>
      <c r="I152" s="3">
        <v>0</v>
      </c>
      <c r="J152" s="3">
        <v>0</v>
      </c>
      <c r="K152" s="449">
        <v>0</v>
      </c>
      <c r="L152" s="101">
        <v>0</v>
      </c>
      <c r="M152" s="343">
        <f>CA152*$BL161</f>
        <v>0</v>
      </c>
      <c r="N152" s="343">
        <f>CB152*$BM161</f>
        <v>0</v>
      </c>
      <c r="O152" s="79">
        <f t="shared" si="469"/>
        <v>0</v>
      </c>
      <c r="P152" s="114"/>
      <c r="Q152" s="721"/>
      <c r="R152" s="217" t="s">
        <v>62</v>
      </c>
      <c r="S152" s="3">
        <v>0</v>
      </c>
      <c r="T152" s="3">
        <v>0</v>
      </c>
      <c r="U152" s="3">
        <v>0</v>
      </c>
      <c r="V152" s="3">
        <v>0</v>
      </c>
      <c r="W152" s="3">
        <v>0</v>
      </c>
      <c r="X152" s="3">
        <v>0</v>
      </c>
      <c r="Y152" s="3">
        <v>0</v>
      </c>
      <c r="Z152" s="3">
        <v>0</v>
      </c>
      <c r="AA152" s="449">
        <v>0</v>
      </c>
      <c r="AB152" s="101">
        <v>0</v>
      </c>
      <c r="AC152" s="343">
        <f>CQ152*$BL161</f>
        <v>0</v>
      </c>
      <c r="AD152" s="343">
        <f>CR152*$BM161</f>
        <v>0</v>
      </c>
      <c r="AE152" s="79">
        <f t="shared" si="470"/>
        <v>0</v>
      </c>
      <c r="AF152" s="114"/>
      <c r="AG152" s="721"/>
      <c r="AH152" s="217" t="s">
        <v>62</v>
      </c>
      <c r="AI152" s="3">
        <v>0</v>
      </c>
      <c r="AJ152" s="3">
        <v>0</v>
      </c>
      <c r="AK152" s="3">
        <v>0</v>
      </c>
      <c r="AL152" s="3">
        <v>0</v>
      </c>
      <c r="AM152" s="3">
        <v>0</v>
      </c>
      <c r="AN152" s="3">
        <v>0</v>
      </c>
      <c r="AO152" s="3">
        <v>0</v>
      </c>
      <c r="AP152" s="3">
        <v>0</v>
      </c>
      <c r="AQ152" s="449">
        <v>0</v>
      </c>
      <c r="AR152" s="101">
        <v>0</v>
      </c>
      <c r="AS152" s="343">
        <f>DG152*$BL161</f>
        <v>0</v>
      </c>
      <c r="AT152" s="343">
        <f>DH152*$BM161</f>
        <v>0</v>
      </c>
      <c r="AU152" s="79">
        <f t="shared" si="471"/>
        <v>0</v>
      </c>
      <c r="AV152" s="114"/>
      <c r="AW152" s="721"/>
      <c r="AX152" s="217" t="s">
        <v>62</v>
      </c>
      <c r="AY152" s="3">
        <v>0</v>
      </c>
      <c r="AZ152" s="3">
        <v>0</v>
      </c>
      <c r="BA152" s="3">
        <v>0</v>
      </c>
      <c r="BB152" s="3">
        <v>0</v>
      </c>
      <c r="BC152" s="3">
        <v>0</v>
      </c>
      <c r="BD152" s="3">
        <v>0</v>
      </c>
      <c r="BE152" s="3">
        <v>0</v>
      </c>
      <c r="BF152" s="3">
        <v>0</v>
      </c>
      <c r="BG152" s="449">
        <v>0</v>
      </c>
      <c r="BH152" s="101">
        <v>0</v>
      </c>
      <c r="BI152" s="343">
        <f>DW152*$BL161</f>
        <v>0</v>
      </c>
      <c r="BJ152" s="343">
        <f>DX152*$BM161</f>
        <v>0</v>
      </c>
      <c r="BK152" s="79">
        <f t="shared" si="472"/>
        <v>0</v>
      </c>
      <c r="BL152" s="588"/>
      <c r="CA152">
        <v>0</v>
      </c>
      <c r="CB152">
        <v>0</v>
      </c>
      <c r="CQ152">
        <v>0</v>
      </c>
      <c r="CR152">
        <v>0</v>
      </c>
      <c r="DG152">
        <v>0</v>
      </c>
      <c r="DH152">
        <v>0</v>
      </c>
      <c r="DW152">
        <v>0</v>
      </c>
      <c r="DX152">
        <v>0</v>
      </c>
    </row>
    <row r="153" spans="1:129" x14ac:dyDescent="0.3">
      <c r="A153" s="721"/>
      <c r="B153" s="217" t="s">
        <v>61</v>
      </c>
      <c r="C153" s="3">
        <v>0</v>
      </c>
      <c r="D153" s="3">
        <v>0</v>
      </c>
      <c r="E153" s="3">
        <v>0</v>
      </c>
      <c r="F153" s="3">
        <v>0</v>
      </c>
      <c r="G153" s="3">
        <v>0</v>
      </c>
      <c r="H153" s="3">
        <v>0</v>
      </c>
      <c r="I153" s="3">
        <v>0</v>
      </c>
      <c r="J153" s="3">
        <v>0</v>
      </c>
      <c r="K153" s="449">
        <v>0</v>
      </c>
      <c r="L153" s="101">
        <v>0</v>
      </c>
      <c r="M153" s="343">
        <f>CA153*$BL161</f>
        <v>0</v>
      </c>
      <c r="N153" s="343">
        <f>CB153*$BM161</f>
        <v>0</v>
      </c>
      <c r="O153" s="79">
        <f t="shared" si="469"/>
        <v>0</v>
      </c>
      <c r="P153" s="114"/>
      <c r="Q153" s="721"/>
      <c r="R153" s="217" t="s">
        <v>61</v>
      </c>
      <c r="S153" s="3">
        <v>0</v>
      </c>
      <c r="T153" s="3">
        <v>0</v>
      </c>
      <c r="U153" s="3">
        <v>0</v>
      </c>
      <c r="V153" s="3">
        <v>0</v>
      </c>
      <c r="W153" s="3">
        <v>0</v>
      </c>
      <c r="X153" s="3">
        <v>0</v>
      </c>
      <c r="Y153" s="3">
        <v>0</v>
      </c>
      <c r="Z153" s="3">
        <v>0</v>
      </c>
      <c r="AA153" s="449">
        <v>0</v>
      </c>
      <c r="AB153" s="101">
        <v>0</v>
      </c>
      <c r="AC153" s="343">
        <f>CQ153*$BL161</f>
        <v>0</v>
      </c>
      <c r="AD153" s="343">
        <f>CR153*$BM161</f>
        <v>0</v>
      </c>
      <c r="AE153" s="79">
        <f t="shared" si="470"/>
        <v>0</v>
      </c>
      <c r="AF153" s="114"/>
      <c r="AG153" s="721"/>
      <c r="AH153" s="217" t="s">
        <v>61</v>
      </c>
      <c r="AI153" s="3">
        <v>0</v>
      </c>
      <c r="AJ153" s="3">
        <v>0</v>
      </c>
      <c r="AK153" s="3">
        <v>0</v>
      </c>
      <c r="AL153" s="3">
        <v>0</v>
      </c>
      <c r="AM153" s="3">
        <v>0</v>
      </c>
      <c r="AN153" s="3">
        <v>0</v>
      </c>
      <c r="AO153" s="3">
        <v>0</v>
      </c>
      <c r="AP153" s="3">
        <v>0</v>
      </c>
      <c r="AQ153" s="449">
        <v>0</v>
      </c>
      <c r="AR153" s="101">
        <v>0</v>
      </c>
      <c r="AS153" s="343">
        <f>DG153*$BL161</f>
        <v>0</v>
      </c>
      <c r="AT153" s="343">
        <f>DH153*$BM161</f>
        <v>0</v>
      </c>
      <c r="AU153" s="79">
        <f t="shared" si="471"/>
        <v>0</v>
      </c>
      <c r="AV153" s="114"/>
      <c r="AW153" s="721"/>
      <c r="AX153" s="217" t="s">
        <v>61</v>
      </c>
      <c r="AY153" s="3">
        <v>0</v>
      </c>
      <c r="AZ153" s="3">
        <v>0</v>
      </c>
      <c r="BA153" s="3">
        <v>0</v>
      </c>
      <c r="BB153" s="3">
        <v>0</v>
      </c>
      <c r="BC153" s="3">
        <v>0</v>
      </c>
      <c r="BD153" s="3">
        <v>0</v>
      </c>
      <c r="BE153" s="3">
        <v>0</v>
      </c>
      <c r="BF153" s="3">
        <v>0</v>
      </c>
      <c r="BG153" s="449">
        <v>0</v>
      </c>
      <c r="BH153" s="101">
        <v>0</v>
      </c>
      <c r="BI153" s="343">
        <f>DW153*$BL161</f>
        <v>0</v>
      </c>
      <c r="BJ153" s="343">
        <f>DX153*$BM161</f>
        <v>0</v>
      </c>
      <c r="BK153" s="79">
        <f t="shared" si="472"/>
        <v>0</v>
      </c>
      <c r="BL153" s="588"/>
      <c r="CA153">
        <v>0</v>
      </c>
      <c r="CB153">
        <v>0</v>
      </c>
      <c r="CQ153">
        <v>0</v>
      </c>
      <c r="CR153">
        <v>0</v>
      </c>
      <c r="DG153">
        <v>0</v>
      </c>
      <c r="DH153">
        <v>0</v>
      </c>
      <c r="DW153">
        <v>0</v>
      </c>
      <c r="DX153">
        <v>0</v>
      </c>
    </row>
    <row r="154" spans="1:129" x14ac:dyDescent="0.3">
      <c r="A154" s="721"/>
      <c r="B154" s="217" t="s">
        <v>60</v>
      </c>
      <c r="C154" s="3">
        <v>0</v>
      </c>
      <c r="D154" s="3">
        <v>0</v>
      </c>
      <c r="E154" s="3">
        <v>0</v>
      </c>
      <c r="F154" s="3">
        <v>0</v>
      </c>
      <c r="G154" s="3">
        <v>0</v>
      </c>
      <c r="H154" s="3">
        <v>0</v>
      </c>
      <c r="I154" s="3">
        <v>0</v>
      </c>
      <c r="J154" s="3">
        <v>0</v>
      </c>
      <c r="K154" s="449">
        <v>0</v>
      </c>
      <c r="L154" s="101">
        <v>0</v>
      </c>
      <c r="M154" s="343">
        <f>CA154*$BL161</f>
        <v>0</v>
      </c>
      <c r="N154" s="343">
        <f>CB154*$BM161</f>
        <v>0</v>
      </c>
      <c r="O154" s="79">
        <f t="shared" si="469"/>
        <v>0</v>
      </c>
      <c r="P154" s="114"/>
      <c r="Q154" s="721"/>
      <c r="R154" s="217" t="s">
        <v>60</v>
      </c>
      <c r="S154" s="3">
        <v>0</v>
      </c>
      <c r="T154" s="3">
        <v>0</v>
      </c>
      <c r="U154" s="3">
        <v>0</v>
      </c>
      <c r="V154" s="3">
        <v>0</v>
      </c>
      <c r="W154" s="3">
        <v>0</v>
      </c>
      <c r="X154" s="3">
        <v>0</v>
      </c>
      <c r="Y154" s="3">
        <v>0</v>
      </c>
      <c r="Z154" s="3">
        <v>0</v>
      </c>
      <c r="AA154" s="449">
        <v>0</v>
      </c>
      <c r="AB154" s="101">
        <v>0</v>
      </c>
      <c r="AC154" s="343">
        <f>CQ154*$BL161</f>
        <v>0</v>
      </c>
      <c r="AD154" s="343">
        <f>CR154*$BM161</f>
        <v>0</v>
      </c>
      <c r="AE154" s="79">
        <f t="shared" si="470"/>
        <v>0</v>
      </c>
      <c r="AF154" s="114"/>
      <c r="AG154" s="721"/>
      <c r="AH154" s="217" t="s">
        <v>60</v>
      </c>
      <c r="AI154" s="3">
        <v>0</v>
      </c>
      <c r="AJ154" s="3">
        <v>0</v>
      </c>
      <c r="AK154" s="3">
        <v>0</v>
      </c>
      <c r="AL154" s="3">
        <v>0</v>
      </c>
      <c r="AM154" s="3">
        <v>0</v>
      </c>
      <c r="AN154" s="3">
        <v>0</v>
      </c>
      <c r="AO154" s="3">
        <v>0</v>
      </c>
      <c r="AP154" s="3">
        <v>0</v>
      </c>
      <c r="AQ154" s="449">
        <v>0</v>
      </c>
      <c r="AR154" s="101">
        <v>0</v>
      </c>
      <c r="AS154" s="343">
        <f>DG154*$BL161</f>
        <v>0</v>
      </c>
      <c r="AT154" s="343">
        <f>DH154*$BM161</f>
        <v>0</v>
      </c>
      <c r="AU154" s="79">
        <f t="shared" si="471"/>
        <v>0</v>
      </c>
      <c r="AV154" s="114"/>
      <c r="AW154" s="721"/>
      <c r="AX154" s="217" t="s">
        <v>60</v>
      </c>
      <c r="AY154" s="3">
        <v>0</v>
      </c>
      <c r="AZ154" s="3">
        <v>0</v>
      </c>
      <c r="BA154" s="3">
        <v>0</v>
      </c>
      <c r="BB154" s="3">
        <v>0</v>
      </c>
      <c r="BC154" s="3">
        <v>0</v>
      </c>
      <c r="BD154" s="3">
        <v>0</v>
      </c>
      <c r="BE154" s="3">
        <v>0</v>
      </c>
      <c r="BF154" s="3">
        <v>0</v>
      </c>
      <c r="BG154" s="449">
        <v>0</v>
      </c>
      <c r="BH154" s="101">
        <v>0</v>
      </c>
      <c r="BI154" s="343">
        <f>DW154*$BL161</f>
        <v>0</v>
      </c>
      <c r="BJ154" s="343">
        <f>DX154*$BM161</f>
        <v>0</v>
      </c>
      <c r="BK154" s="79">
        <f t="shared" si="472"/>
        <v>0</v>
      </c>
      <c r="BL154" s="588"/>
      <c r="CA154">
        <v>0</v>
      </c>
      <c r="CB154">
        <v>0</v>
      </c>
      <c r="CQ154">
        <v>0</v>
      </c>
      <c r="CR154">
        <v>0</v>
      </c>
      <c r="DG154">
        <v>0</v>
      </c>
      <c r="DH154">
        <v>0</v>
      </c>
      <c r="DW154">
        <v>0</v>
      </c>
      <c r="DX154">
        <v>0</v>
      </c>
    </row>
    <row r="155" spans="1:129" x14ac:dyDescent="0.3">
      <c r="A155" s="721"/>
      <c r="B155" s="217" t="s">
        <v>59</v>
      </c>
      <c r="C155" s="3">
        <v>0</v>
      </c>
      <c r="D155" s="3">
        <v>0</v>
      </c>
      <c r="E155" s="3">
        <v>0</v>
      </c>
      <c r="F155" s="3">
        <v>0</v>
      </c>
      <c r="G155" s="3">
        <v>0</v>
      </c>
      <c r="H155" s="3">
        <v>0</v>
      </c>
      <c r="I155" s="3">
        <v>0</v>
      </c>
      <c r="J155" s="3">
        <v>0</v>
      </c>
      <c r="K155" s="449">
        <v>0</v>
      </c>
      <c r="L155" s="101">
        <v>0</v>
      </c>
      <c r="M155" s="343">
        <f>CA155*$BL161</f>
        <v>0</v>
      </c>
      <c r="N155" s="343">
        <f>CB155*$BM161</f>
        <v>0</v>
      </c>
      <c r="O155" s="79">
        <f t="shared" si="469"/>
        <v>0</v>
      </c>
      <c r="P155" s="114"/>
      <c r="Q155" s="721"/>
      <c r="R155" s="217" t="s">
        <v>59</v>
      </c>
      <c r="S155" s="3">
        <v>0</v>
      </c>
      <c r="T155" s="3">
        <v>0</v>
      </c>
      <c r="U155" s="3">
        <v>0</v>
      </c>
      <c r="V155" s="3">
        <v>0</v>
      </c>
      <c r="W155" s="3">
        <v>0</v>
      </c>
      <c r="X155" s="3">
        <v>0</v>
      </c>
      <c r="Y155" s="3">
        <v>0</v>
      </c>
      <c r="Z155" s="3">
        <v>0</v>
      </c>
      <c r="AA155" s="449">
        <v>0</v>
      </c>
      <c r="AB155" s="101">
        <v>0</v>
      </c>
      <c r="AC155" s="343">
        <f>CQ155*$BL161</f>
        <v>0</v>
      </c>
      <c r="AD155" s="343">
        <f>CR155*$BM161</f>
        <v>0</v>
      </c>
      <c r="AE155" s="79">
        <f t="shared" si="470"/>
        <v>0</v>
      </c>
      <c r="AF155" s="114"/>
      <c r="AG155" s="721"/>
      <c r="AH155" s="217" t="s">
        <v>59</v>
      </c>
      <c r="AI155" s="3">
        <v>0</v>
      </c>
      <c r="AJ155" s="3">
        <v>0</v>
      </c>
      <c r="AK155" s="3">
        <v>0</v>
      </c>
      <c r="AL155" s="3">
        <v>0</v>
      </c>
      <c r="AM155" s="3">
        <v>0</v>
      </c>
      <c r="AN155" s="3">
        <v>0</v>
      </c>
      <c r="AO155" s="3">
        <v>0</v>
      </c>
      <c r="AP155" s="3">
        <v>0</v>
      </c>
      <c r="AQ155" s="449">
        <v>0</v>
      </c>
      <c r="AR155" s="101">
        <v>0</v>
      </c>
      <c r="AS155" s="343">
        <f>DG155*$BL161</f>
        <v>0</v>
      </c>
      <c r="AT155" s="343">
        <f>DH155*$BM161</f>
        <v>0</v>
      </c>
      <c r="AU155" s="79">
        <f t="shared" si="471"/>
        <v>0</v>
      </c>
      <c r="AV155" s="114"/>
      <c r="AW155" s="721"/>
      <c r="AX155" s="217" t="s">
        <v>59</v>
      </c>
      <c r="AY155" s="3">
        <v>0</v>
      </c>
      <c r="AZ155" s="3">
        <v>0</v>
      </c>
      <c r="BA155" s="3">
        <v>0</v>
      </c>
      <c r="BB155" s="3">
        <v>0</v>
      </c>
      <c r="BC155" s="3">
        <v>0</v>
      </c>
      <c r="BD155" s="3">
        <v>0</v>
      </c>
      <c r="BE155" s="3">
        <v>0</v>
      </c>
      <c r="BF155" s="3">
        <v>0</v>
      </c>
      <c r="BG155" s="449">
        <v>0</v>
      </c>
      <c r="BH155" s="101">
        <v>0</v>
      </c>
      <c r="BI155" s="343">
        <f>DW155*$BL161</f>
        <v>0</v>
      </c>
      <c r="BJ155" s="343">
        <f>DX155*$BM161</f>
        <v>0</v>
      </c>
      <c r="BK155" s="79">
        <f t="shared" si="472"/>
        <v>0</v>
      </c>
      <c r="BL155" s="588"/>
      <c r="CA155">
        <v>0</v>
      </c>
      <c r="CB155">
        <v>0</v>
      </c>
      <c r="CQ155">
        <v>0</v>
      </c>
      <c r="CR155">
        <v>0</v>
      </c>
      <c r="DG155">
        <v>0</v>
      </c>
      <c r="DH155">
        <v>0</v>
      </c>
      <c r="DW155">
        <v>0</v>
      </c>
      <c r="DX155">
        <v>0</v>
      </c>
    </row>
    <row r="156" spans="1:129" x14ac:dyDescent="0.3">
      <c r="A156" s="721"/>
      <c r="B156" s="217" t="s">
        <v>58</v>
      </c>
      <c r="C156" s="3">
        <v>0</v>
      </c>
      <c r="D156" s="3">
        <v>0</v>
      </c>
      <c r="E156" s="3">
        <v>0</v>
      </c>
      <c r="F156" s="3">
        <v>0</v>
      </c>
      <c r="G156" s="3">
        <v>0</v>
      </c>
      <c r="H156" s="3">
        <v>0</v>
      </c>
      <c r="I156" s="3">
        <v>0</v>
      </c>
      <c r="J156" s="3">
        <v>0</v>
      </c>
      <c r="K156" s="449">
        <v>0</v>
      </c>
      <c r="L156" s="101">
        <v>0</v>
      </c>
      <c r="M156" s="343">
        <f>CA156*$BL161</f>
        <v>0</v>
      </c>
      <c r="N156" s="343">
        <f>CB156*$BM161</f>
        <v>0</v>
      </c>
      <c r="O156" s="79">
        <f t="shared" si="469"/>
        <v>0</v>
      </c>
      <c r="P156" s="114"/>
      <c r="Q156" s="721"/>
      <c r="R156" s="217" t="s">
        <v>58</v>
      </c>
      <c r="S156" s="3">
        <v>0</v>
      </c>
      <c r="T156" s="3">
        <v>0</v>
      </c>
      <c r="U156" s="3">
        <v>0</v>
      </c>
      <c r="V156" s="3">
        <v>0</v>
      </c>
      <c r="W156" s="3">
        <v>0</v>
      </c>
      <c r="X156" s="3">
        <v>0</v>
      </c>
      <c r="Y156" s="3">
        <v>0</v>
      </c>
      <c r="Z156" s="3">
        <v>0</v>
      </c>
      <c r="AA156" s="449">
        <v>0</v>
      </c>
      <c r="AB156" s="101">
        <v>0</v>
      </c>
      <c r="AC156" s="343">
        <f>CQ156*$BL161</f>
        <v>0</v>
      </c>
      <c r="AD156" s="343">
        <f>CR156*$BM161</f>
        <v>0</v>
      </c>
      <c r="AE156" s="79">
        <f t="shared" si="470"/>
        <v>0</v>
      </c>
      <c r="AF156" s="114"/>
      <c r="AG156" s="721"/>
      <c r="AH156" s="217" t="s">
        <v>58</v>
      </c>
      <c r="AI156" s="3">
        <v>0</v>
      </c>
      <c r="AJ156" s="3">
        <v>0</v>
      </c>
      <c r="AK156" s="3">
        <v>0</v>
      </c>
      <c r="AL156" s="3">
        <v>0</v>
      </c>
      <c r="AM156" s="3">
        <v>0</v>
      </c>
      <c r="AN156" s="3">
        <v>0</v>
      </c>
      <c r="AO156" s="3">
        <v>0</v>
      </c>
      <c r="AP156" s="3">
        <v>0</v>
      </c>
      <c r="AQ156" s="449">
        <v>0</v>
      </c>
      <c r="AR156" s="101">
        <v>0</v>
      </c>
      <c r="AS156" s="343">
        <f>DG156*$BL161</f>
        <v>0</v>
      </c>
      <c r="AT156" s="343">
        <f>DH156*$BM161</f>
        <v>0</v>
      </c>
      <c r="AU156" s="79">
        <f t="shared" si="471"/>
        <v>0</v>
      </c>
      <c r="AV156" s="114"/>
      <c r="AW156" s="721"/>
      <c r="AX156" s="217" t="s">
        <v>58</v>
      </c>
      <c r="AY156" s="3">
        <v>0</v>
      </c>
      <c r="AZ156" s="3">
        <v>0</v>
      </c>
      <c r="BA156" s="3">
        <v>0</v>
      </c>
      <c r="BB156" s="3">
        <v>0</v>
      </c>
      <c r="BC156" s="3">
        <v>0</v>
      </c>
      <c r="BD156" s="3">
        <v>0</v>
      </c>
      <c r="BE156" s="3">
        <v>0</v>
      </c>
      <c r="BF156" s="3">
        <v>0</v>
      </c>
      <c r="BG156" s="449">
        <v>0</v>
      </c>
      <c r="BH156" s="101">
        <v>0</v>
      </c>
      <c r="BI156" s="343">
        <f>DW156*$BL161</f>
        <v>0</v>
      </c>
      <c r="BJ156" s="343">
        <f>DX156*$BM161</f>
        <v>0</v>
      </c>
      <c r="BK156" s="79">
        <f t="shared" si="472"/>
        <v>0</v>
      </c>
      <c r="BL156" s="588"/>
      <c r="CA156">
        <v>0</v>
      </c>
      <c r="CB156">
        <v>0</v>
      </c>
      <c r="CQ156">
        <v>0</v>
      </c>
      <c r="CR156">
        <v>0</v>
      </c>
      <c r="DG156">
        <v>0</v>
      </c>
      <c r="DH156">
        <v>0</v>
      </c>
      <c r="DW156">
        <v>0</v>
      </c>
      <c r="DX156">
        <v>0</v>
      </c>
    </row>
    <row r="157" spans="1:129" x14ac:dyDescent="0.3">
      <c r="A157" s="721"/>
      <c r="B157" s="217" t="s">
        <v>57</v>
      </c>
      <c r="C157" s="3">
        <v>0</v>
      </c>
      <c r="D157" s="3">
        <v>0</v>
      </c>
      <c r="E157" s="3">
        <v>0</v>
      </c>
      <c r="F157" s="3">
        <v>0</v>
      </c>
      <c r="G157" s="3">
        <v>0</v>
      </c>
      <c r="H157" s="3">
        <v>0</v>
      </c>
      <c r="I157" s="3">
        <v>0</v>
      </c>
      <c r="J157" s="3">
        <v>0</v>
      </c>
      <c r="K157" s="449">
        <v>0</v>
      </c>
      <c r="L157" s="101">
        <v>0</v>
      </c>
      <c r="M157" s="343">
        <f>CA157*$BL161</f>
        <v>0</v>
      </c>
      <c r="N157" s="343">
        <f>CB157*$BM161</f>
        <v>0</v>
      </c>
      <c r="O157" s="79">
        <f t="shared" si="469"/>
        <v>0</v>
      </c>
      <c r="P157" s="114"/>
      <c r="Q157" s="721"/>
      <c r="R157" s="217" t="s">
        <v>57</v>
      </c>
      <c r="S157" s="3">
        <v>0</v>
      </c>
      <c r="T157" s="3">
        <v>0</v>
      </c>
      <c r="U157" s="3">
        <v>0</v>
      </c>
      <c r="V157" s="3">
        <v>0</v>
      </c>
      <c r="W157" s="3">
        <v>0</v>
      </c>
      <c r="X157" s="3">
        <v>0</v>
      </c>
      <c r="Y157" s="3">
        <v>0</v>
      </c>
      <c r="Z157" s="3">
        <v>0</v>
      </c>
      <c r="AA157" s="449">
        <v>0</v>
      </c>
      <c r="AB157" s="101">
        <v>0</v>
      </c>
      <c r="AC157" s="343">
        <f>CQ157*$BL161</f>
        <v>0</v>
      </c>
      <c r="AD157" s="343">
        <f>CR157*$BM161</f>
        <v>0</v>
      </c>
      <c r="AE157" s="79">
        <f t="shared" si="470"/>
        <v>0</v>
      </c>
      <c r="AF157" s="114"/>
      <c r="AG157" s="721"/>
      <c r="AH157" s="217" t="s">
        <v>57</v>
      </c>
      <c r="AI157" s="3">
        <v>0</v>
      </c>
      <c r="AJ157" s="3">
        <v>0</v>
      </c>
      <c r="AK157" s="3">
        <v>0</v>
      </c>
      <c r="AL157" s="3">
        <v>0</v>
      </c>
      <c r="AM157" s="3">
        <v>0</v>
      </c>
      <c r="AN157" s="3">
        <v>0</v>
      </c>
      <c r="AO157" s="3">
        <v>0</v>
      </c>
      <c r="AP157" s="3">
        <v>0</v>
      </c>
      <c r="AQ157" s="449">
        <v>0</v>
      </c>
      <c r="AR157" s="101">
        <v>0</v>
      </c>
      <c r="AS157" s="343">
        <f>DG157*$BL161</f>
        <v>0</v>
      </c>
      <c r="AT157" s="343">
        <f>DH157*$BM161</f>
        <v>0</v>
      </c>
      <c r="AU157" s="79">
        <f t="shared" si="471"/>
        <v>0</v>
      </c>
      <c r="AV157" s="114"/>
      <c r="AW157" s="721"/>
      <c r="AX157" s="217" t="s">
        <v>57</v>
      </c>
      <c r="AY157" s="3">
        <v>0</v>
      </c>
      <c r="AZ157" s="3">
        <v>0</v>
      </c>
      <c r="BA157" s="3">
        <v>0</v>
      </c>
      <c r="BB157" s="3">
        <v>0</v>
      </c>
      <c r="BC157" s="3">
        <v>0</v>
      </c>
      <c r="BD157" s="3">
        <v>0</v>
      </c>
      <c r="BE157" s="3">
        <v>0</v>
      </c>
      <c r="BF157" s="3">
        <v>0</v>
      </c>
      <c r="BG157" s="449">
        <v>0</v>
      </c>
      <c r="BH157" s="101">
        <v>0</v>
      </c>
      <c r="BI157" s="343">
        <f>DW157*$BL161</f>
        <v>0</v>
      </c>
      <c r="BJ157" s="343">
        <f>DX157*$BM161</f>
        <v>0</v>
      </c>
      <c r="BK157" s="79">
        <f t="shared" si="472"/>
        <v>0</v>
      </c>
      <c r="BL157" s="588"/>
      <c r="CA157">
        <v>0</v>
      </c>
      <c r="CB157">
        <v>0</v>
      </c>
      <c r="CQ157">
        <v>0</v>
      </c>
      <c r="CR157">
        <v>0</v>
      </c>
      <c r="DG157">
        <v>0</v>
      </c>
      <c r="DH157">
        <v>0</v>
      </c>
      <c r="DW157">
        <v>0</v>
      </c>
      <c r="DX157">
        <v>0</v>
      </c>
    </row>
    <row r="158" spans="1:129" x14ac:dyDescent="0.3">
      <c r="A158" s="721"/>
      <c r="B158" s="217" t="s">
        <v>56</v>
      </c>
      <c r="C158" s="3">
        <v>0</v>
      </c>
      <c r="D158" s="3">
        <v>0</v>
      </c>
      <c r="E158" s="3">
        <v>0</v>
      </c>
      <c r="F158" s="3">
        <v>0</v>
      </c>
      <c r="G158" s="3">
        <v>0</v>
      </c>
      <c r="H158" s="3">
        <v>0</v>
      </c>
      <c r="I158" s="3">
        <v>0</v>
      </c>
      <c r="J158" s="3">
        <v>0</v>
      </c>
      <c r="K158" s="449">
        <v>0</v>
      </c>
      <c r="L158" s="101">
        <v>0</v>
      </c>
      <c r="M158" s="343">
        <f>CA158*$BL161</f>
        <v>0</v>
      </c>
      <c r="N158" s="343">
        <f>CB158*$BM161</f>
        <v>0</v>
      </c>
      <c r="O158" s="79">
        <f t="shared" si="469"/>
        <v>0</v>
      </c>
      <c r="P158" s="114"/>
      <c r="Q158" s="721"/>
      <c r="R158" s="217" t="s">
        <v>56</v>
      </c>
      <c r="S158" s="3">
        <v>0</v>
      </c>
      <c r="T158" s="3">
        <v>0</v>
      </c>
      <c r="U158" s="3">
        <v>0</v>
      </c>
      <c r="V158" s="3">
        <v>0</v>
      </c>
      <c r="W158" s="3">
        <v>0</v>
      </c>
      <c r="X158" s="3">
        <v>0</v>
      </c>
      <c r="Y158" s="3">
        <v>0</v>
      </c>
      <c r="Z158" s="3">
        <v>0</v>
      </c>
      <c r="AA158" s="449">
        <v>0</v>
      </c>
      <c r="AB158" s="101">
        <v>0</v>
      </c>
      <c r="AC158" s="343">
        <f>CQ158*$BL161</f>
        <v>0</v>
      </c>
      <c r="AD158" s="343">
        <f>CR158*$BM161</f>
        <v>0</v>
      </c>
      <c r="AE158" s="79">
        <f t="shared" si="470"/>
        <v>0</v>
      </c>
      <c r="AF158" s="114"/>
      <c r="AG158" s="721"/>
      <c r="AH158" s="217" t="s">
        <v>56</v>
      </c>
      <c r="AI158" s="3">
        <v>0</v>
      </c>
      <c r="AJ158" s="3">
        <v>0</v>
      </c>
      <c r="AK158" s="3">
        <v>0</v>
      </c>
      <c r="AL158" s="3">
        <v>0</v>
      </c>
      <c r="AM158" s="3">
        <v>0</v>
      </c>
      <c r="AN158" s="3">
        <v>0</v>
      </c>
      <c r="AO158" s="3">
        <v>0</v>
      </c>
      <c r="AP158" s="3">
        <v>0</v>
      </c>
      <c r="AQ158" s="449">
        <v>0</v>
      </c>
      <c r="AR158" s="101">
        <v>0</v>
      </c>
      <c r="AS158" s="343">
        <f>DG158*$BL161</f>
        <v>0</v>
      </c>
      <c r="AT158" s="343">
        <f>DH158*$BM161</f>
        <v>0</v>
      </c>
      <c r="AU158" s="79">
        <f t="shared" si="471"/>
        <v>0</v>
      </c>
      <c r="AV158" s="114"/>
      <c r="AW158" s="721"/>
      <c r="AX158" s="217" t="s">
        <v>56</v>
      </c>
      <c r="AY158" s="3">
        <v>0</v>
      </c>
      <c r="AZ158" s="3">
        <v>0</v>
      </c>
      <c r="BA158" s="3">
        <v>0</v>
      </c>
      <c r="BB158" s="3">
        <v>0</v>
      </c>
      <c r="BC158" s="3">
        <v>0</v>
      </c>
      <c r="BD158" s="3">
        <v>0</v>
      </c>
      <c r="BE158" s="3">
        <v>0</v>
      </c>
      <c r="BF158" s="3">
        <v>0</v>
      </c>
      <c r="BG158" s="449">
        <v>0</v>
      </c>
      <c r="BH158" s="101">
        <v>0</v>
      </c>
      <c r="BI158" s="343">
        <f>DW158*$BL161</f>
        <v>0</v>
      </c>
      <c r="BJ158" s="343">
        <f>DX158*$BM161</f>
        <v>0</v>
      </c>
      <c r="BK158" s="79">
        <f t="shared" si="472"/>
        <v>0</v>
      </c>
      <c r="BL158" s="588"/>
      <c r="CA158">
        <v>0</v>
      </c>
      <c r="CB158">
        <v>0</v>
      </c>
      <c r="CQ158">
        <v>0</v>
      </c>
      <c r="CR158">
        <v>0</v>
      </c>
      <c r="DG158">
        <v>0</v>
      </c>
      <c r="DH158">
        <v>0</v>
      </c>
      <c r="DW158">
        <v>0</v>
      </c>
      <c r="DX158">
        <v>0</v>
      </c>
    </row>
    <row r="159" spans="1:129" x14ac:dyDescent="0.3">
      <c r="A159" s="721"/>
      <c r="B159" s="217" t="s">
        <v>55</v>
      </c>
      <c r="C159" s="3">
        <v>0</v>
      </c>
      <c r="D159" s="3">
        <v>0</v>
      </c>
      <c r="E159" s="3">
        <v>0</v>
      </c>
      <c r="F159" s="3">
        <v>0</v>
      </c>
      <c r="G159" s="3">
        <v>0</v>
      </c>
      <c r="H159" s="3">
        <v>0</v>
      </c>
      <c r="I159" s="3">
        <v>0</v>
      </c>
      <c r="J159" s="3">
        <v>0</v>
      </c>
      <c r="K159" s="449">
        <v>0</v>
      </c>
      <c r="L159" s="101">
        <v>0</v>
      </c>
      <c r="M159" s="343">
        <f>CA159*$BL161</f>
        <v>0</v>
      </c>
      <c r="N159" s="343">
        <f>CB159*$BM161</f>
        <v>0</v>
      </c>
      <c r="O159" s="79">
        <f t="shared" si="469"/>
        <v>0</v>
      </c>
      <c r="P159" s="114"/>
      <c r="Q159" s="721"/>
      <c r="R159" s="217" t="s">
        <v>55</v>
      </c>
      <c r="S159" s="3">
        <v>0</v>
      </c>
      <c r="T159" s="3">
        <v>0</v>
      </c>
      <c r="U159" s="3">
        <v>0</v>
      </c>
      <c r="V159" s="3">
        <v>0</v>
      </c>
      <c r="W159" s="3">
        <v>0</v>
      </c>
      <c r="X159" s="3">
        <v>0</v>
      </c>
      <c r="Y159" s="3">
        <v>0</v>
      </c>
      <c r="Z159" s="3">
        <v>0</v>
      </c>
      <c r="AA159" s="449">
        <v>0</v>
      </c>
      <c r="AB159" s="101">
        <v>0</v>
      </c>
      <c r="AC159" s="343">
        <f>CQ159*$BL161</f>
        <v>0</v>
      </c>
      <c r="AD159" s="343">
        <f>CR159*$BM161</f>
        <v>0</v>
      </c>
      <c r="AE159" s="79">
        <f t="shared" si="470"/>
        <v>0</v>
      </c>
      <c r="AF159" s="114"/>
      <c r="AG159" s="721"/>
      <c r="AH159" s="217" t="s">
        <v>55</v>
      </c>
      <c r="AI159" s="3">
        <v>0</v>
      </c>
      <c r="AJ159" s="3">
        <v>0</v>
      </c>
      <c r="AK159" s="3">
        <v>0</v>
      </c>
      <c r="AL159" s="3">
        <v>0</v>
      </c>
      <c r="AM159" s="3">
        <v>0</v>
      </c>
      <c r="AN159" s="3">
        <v>0</v>
      </c>
      <c r="AO159" s="3">
        <v>0</v>
      </c>
      <c r="AP159" s="3">
        <v>0</v>
      </c>
      <c r="AQ159" s="449">
        <v>0</v>
      </c>
      <c r="AR159" s="101">
        <v>0</v>
      </c>
      <c r="AS159" s="343">
        <f>DG159*$BL161</f>
        <v>0</v>
      </c>
      <c r="AT159" s="343">
        <f>DH159*$BM161</f>
        <v>0</v>
      </c>
      <c r="AU159" s="79">
        <f t="shared" si="471"/>
        <v>0</v>
      </c>
      <c r="AV159" s="114"/>
      <c r="AW159" s="721"/>
      <c r="AX159" s="217" t="s">
        <v>55</v>
      </c>
      <c r="AY159" s="3">
        <v>0</v>
      </c>
      <c r="AZ159" s="3">
        <v>0</v>
      </c>
      <c r="BA159" s="3">
        <v>0</v>
      </c>
      <c r="BB159" s="3">
        <v>0</v>
      </c>
      <c r="BC159" s="3">
        <v>0</v>
      </c>
      <c r="BD159" s="3">
        <v>0</v>
      </c>
      <c r="BE159" s="3">
        <v>0</v>
      </c>
      <c r="BF159" s="3">
        <v>0</v>
      </c>
      <c r="BG159" s="449">
        <v>0</v>
      </c>
      <c r="BH159" s="101">
        <v>0</v>
      </c>
      <c r="BI159" s="343">
        <f>DW159*$BL161</f>
        <v>0</v>
      </c>
      <c r="BJ159" s="343">
        <f>DX159*$BM161</f>
        <v>0</v>
      </c>
      <c r="BK159" s="79">
        <f t="shared" si="472"/>
        <v>0</v>
      </c>
      <c r="BL159" s="588"/>
      <c r="CA159">
        <v>0</v>
      </c>
      <c r="CB159">
        <v>0</v>
      </c>
      <c r="CQ159">
        <v>0</v>
      </c>
      <c r="CR159">
        <v>0</v>
      </c>
      <c r="DG159">
        <v>0</v>
      </c>
      <c r="DH159">
        <v>0</v>
      </c>
      <c r="DW159">
        <v>0</v>
      </c>
      <c r="DX159">
        <v>0</v>
      </c>
    </row>
    <row r="160" spans="1:129" ht="15" thickBot="1" x14ac:dyDescent="0.35">
      <c r="A160" s="722"/>
      <c r="B160" s="217" t="s">
        <v>54</v>
      </c>
      <c r="C160" s="3">
        <v>0</v>
      </c>
      <c r="D160" s="3">
        <v>0</v>
      </c>
      <c r="E160" s="3">
        <v>0</v>
      </c>
      <c r="F160" s="3">
        <v>0</v>
      </c>
      <c r="G160" s="3">
        <v>0</v>
      </c>
      <c r="H160" s="3">
        <v>0</v>
      </c>
      <c r="I160" s="3">
        <v>0</v>
      </c>
      <c r="J160" s="3">
        <v>0</v>
      </c>
      <c r="K160" s="449">
        <v>0</v>
      </c>
      <c r="L160" s="101">
        <v>0</v>
      </c>
      <c r="M160" s="343">
        <f>CA160*$BL161</f>
        <v>0</v>
      </c>
      <c r="N160" s="343">
        <f>CB160*$BM161</f>
        <v>0</v>
      </c>
      <c r="O160" s="79">
        <f t="shared" si="469"/>
        <v>0</v>
      </c>
      <c r="P160" s="114"/>
      <c r="Q160" s="722"/>
      <c r="R160" s="217" t="s">
        <v>54</v>
      </c>
      <c r="S160" s="3">
        <v>0</v>
      </c>
      <c r="T160" s="3">
        <v>0</v>
      </c>
      <c r="U160" s="3">
        <v>0</v>
      </c>
      <c r="V160" s="3">
        <v>0</v>
      </c>
      <c r="W160" s="3">
        <v>0</v>
      </c>
      <c r="X160" s="3">
        <v>0</v>
      </c>
      <c r="Y160" s="3">
        <v>0</v>
      </c>
      <c r="Z160" s="3">
        <v>0</v>
      </c>
      <c r="AA160" s="449">
        <v>0</v>
      </c>
      <c r="AB160" s="101">
        <v>0</v>
      </c>
      <c r="AC160" s="343">
        <f>CQ160*$BL161</f>
        <v>0</v>
      </c>
      <c r="AD160" s="343">
        <f>CR160*$BM161</f>
        <v>0</v>
      </c>
      <c r="AE160" s="79">
        <f t="shared" si="470"/>
        <v>0</v>
      </c>
      <c r="AF160" s="114"/>
      <c r="AG160" s="722"/>
      <c r="AH160" s="217" t="s">
        <v>54</v>
      </c>
      <c r="AI160" s="3">
        <v>0</v>
      </c>
      <c r="AJ160" s="3">
        <v>0</v>
      </c>
      <c r="AK160" s="3">
        <v>0</v>
      </c>
      <c r="AL160" s="3">
        <v>0</v>
      </c>
      <c r="AM160" s="3">
        <v>0</v>
      </c>
      <c r="AN160" s="3">
        <v>0</v>
      </c>
      <c r="AO160" s="3">
        <v>0</v>
      </c>
      <c r="AP160" s="3">
        <v>0</v>
      </c>
      <c r="AQ160" s="449">
        <v>0</v>
      </c>
      <c r="AR160" s="101">
        <v>0</v>
      </c>
      <c r="AS160" s="343">
        <f>DG160*$BL161</f>
        <v>0</v>
      </c>
      <c r="AT160" s="343">
        <f>DH160*$BM161</f>
        <v>0</v>
      </c>
      <c r="AU160" s="79">
        <f t="shared" si="471"/>
        <v>0</v>
      </c>
      <c r="AV160" s="114"/>
      <c r="AW160" s="722"/>
      <c r="AX160" s="217" t="s">
        <v>54</v>
      </c>
      <c r="AY160" s="3">
        <v>0</v>
      </c>
      <c r="AZ160" s="3">
        <v>0</v>
      </c>
      <c r="BA160" s="3">
        <v>0</v>
      </c>
      <c r="BB160" s="3">
        <v>0</v>
      </c>
      <c r="BC160" s="3">
        <v>0</v>
      </c>
      <c r="BD160" s="3">
        <v>0</v>
      </c>
      <c r="BE160" s="3">
        <v>0</v>
      </c>
      <c r="BF160" s="3">
        <v>0</v>
      </c>
      <c r="BG160" s="449">
        <v>0</v>
      </c>
      <c r="BH160" s="101">
        <v>0</v>
      </c>
      <c r="BI160" s="343">
        <f>DW160*$BL161</f>
        <v>0</v>
      </c>
      <c r="BJ160" s="343">
        <f>DX160*$BM161</f>
        <v>0</v>
      </c>
      <c r="BK160" s="79">
        <f t="shared" si="472"/>
        <v>0</v>
      </c>
      <c r="BL160" s="588"/>
      <c r="CA160">
        <v>0</v>
      </c>
      <c r="CB160">
        <v>0</v>
      </c>
      <c r="CQ160">
        <v>0</v>
      </c>
      <c r="CR160">
        <v>0</v>
      </c>
      <c r="DG160">
        <v>0</v>
      </c>
      <c r="DH160">
        <v>0</v>
      </c>
      <c r="DW160">
        <v>0</v>
      </c>
      <c r="DX160">
        <v>0</v>
      </c>
    </row>
    <row r="161" spans="1:128" ht="15" thickBot="1" x14ac:dyDescent="0.35">
      <c r="B161" s="218" t="s">
        <v>43</v>
      </c>
      <c r="C161" s="210">
        <f>SUM(C148:C160)</f>
        <v>0</v>
      </c>
      <c r="D161" s="210">
        <f t="shared" ref="D161" si="473">SUM(D148:D160)</f>
        <v>0</v>
      </c>
      <c r="E161" s="210">
        <f t="shared" ref="E161" si="474">SUM(E148:E160)</f>
        <v>0</v>
      </c>
      <c r="F161" s="210">
        <f t="shared" ref="F161" si="475">SUM(F148:F160)</f>
        <v>0</v>
      </c>
      <c r="G161" s="210">
        <f t="shared" ref="G161" si="476">SUM(G148:G160)</f>
        <v>0</v>
      </c>
      <c r="H161" s="210">
        <f t="shared" ref="H161" si="477">SUM(H148:H160)</f>
        <v>0</v>
      </c>
      <c r="I161" s="210">
        <f t="shared" ref="I161" si="478">SUM(I148:I160)</f>
        <v>0</v>
      </c>
      <c r="J161" s="210">
        <f t="shared" ref="J161" si="479">SUM(J148:J160)</f>
        <v>0</v>
      </c>
      <c r="K161" s="450">
        <f t="shared" ref="K161" si="480">SUM(K148:K160)</f>
        <v>0</v>
      </c>
      <c r="L161" s="613">
        <f t="shared" ref="L161" si="481">SUM(L148:L160)</f>
        <v>0</v>
      </c>
      <c r="M161" s="468">
        <f t="shared" ref="M161" si="482">SUM(M148:M160)</f>
        <v>0</v>
      </c>
      <c r="N161" s="468">
        <f t="shared" ref="N161" si="483">SUM(N148:N160)</f>
        <v>0</v>
      </c>
      <c r="O161" s="82">
        <f t="shared" si="469"/>
        <v>0</v>
      </c>
      <c r="P161" s="114"/>
      <c r="Q161" s="83"/>
      <c r="R161" s="218" t="s">
        <v>43</v>
      </c>
      <c r="S161" s="210">
        <f>SUM(S148:S160)</f>
        <v>0</v>
      </c>
      <c r="T161" s="210">
        <f t="shared" ref="T161" si="484">SUM(T148:T160)</f>
        <v>0</v>
      </c>
      <c r="U161" s="210">
        <f t="shared" ref="U161" si="485">SUM(U148:U160)</f>
        <v>0</v>
      </c>
      <c r="V161" s="210">
        <f t="shared" ref="V161" si="486">SUM(V148:V160)</f>
        <v>0</v>
      </c>
      <c r="W161" s="210">
        <f t="shared" ref="W161" si="487">SUM(W148:W160)</f>
        <v>0</v>
      </c>
      <c r="X161" s="210">
        <f t="shared" ref="X161" si="488">SUM(X148:X160)</f>
        <v>0</v>
      </c>
      <c r="Y161" s="210">
        <f t="shared" ref="Y161" si="489">SUM(Y148:Y160)</f>
        <v>0</v>
      </c>
      <c r="Z161" s="210">
        <f t="shared" ref="Z161" si="490">SUM(Z148:Z160)</f>
        <v>0</v>
      </c>
      <c r="AA161" s="450">
        <f t="shared" ref="AA161" si="491">SUM(AA148:AA160)</f>
        <v>0</v>
      </c>
      <c r="AB161" s="613">
        <f t="shared" ref="AB161" si="492">SUM(AB148:AB160)</f>
        <v>0</v>
      </c>
      <c r="AC161" s="468">
        <f t="shared" ref="AC161" si="493">SUM(AC148:AC160)</f>
        <v>0</v>
      </c>
      <c r="AD161" s="468">
        <f t="shared" ref="AD161" si="494">SUM(AD148:AD160)</f>
        <v>0</v>
      </c>
      <c r="AE161" s="82">
        <f t="shared" si="470"/>
        <v>0</v>
      </c>
      <c r="AF161" s="114"/>
      <c r="AG161" s="83"/>
      <c r="AH161" s="218" t="s">
        <v>43</v>
      </c>
      <c r="AI161" s="210">
        <f>SUM(AI148:AI160)</f>
        <v>0</v>
      </c>
      <c r="AJ161" s="210">
        <f t="shared" ref="AJ161" si="495">SUM(AJ148:AJ160)</f>
        <v>0</v>
      </c>
      <c r="AK161" s="210">
        <f t="shared" ref="AK161" si="496">SUM(AK148:AK160)</f>
        <v>0</v>
      </c>
      <c r="AL161" s="210">
        <f t="shared" ref="AL161" si="497">SUM(AL148:AL160)</f>
        <v>0</v>
      </c>
      <c r="AM161" s="210">
        <f t="shared" ref="AM161" si="498">SUM(AM148:AM160)</f>
        <v>0</v>
      </c>
      <c r="AN161" s="210">
        <f t="shared" ref="AN161" si="499">SUM(AN148:AN160)</f>
        <v>0</v>
      </c>
      <c r="AO161" s="210">
        <f t="shared" ref="AO161" si="500">SUM(AO148:AO160)</f>
        <v>0</v>
      </c>
      <c r="AP161" s="210">
        <f t="shared" ref="AP161" si="501">SUM(AP148:AP160)</f>
        <v>0</v>
      </c>
      <c r="AQ161" s="450">
        <f t="shared" ref="AQ161" si="502">SUM(AQ148:AQ160)</f>
        <v>0</v>
      </c>
      <c r="AR161" s="613">
        <f t="shared" ref="AR161" si="503">SUM(AR148:AR160)</f>
        <v>0</v>
      </c>
      <c r="AS161" s="468">
        <f t="shared" ref="AS161" si="504">SUM(AS148:AS160)</f>
        <v>0</v>
      </c>
      <c r="AT161" s="468">
        <f t="shared" ref="AT161" si="505">SUM(AT148:AT160)</f>
        <v>0</v>
      </c>
      <c r="AU161" s="82">
        <f t="shared" si="471"/>
        <v>0</v>
      </c>
      <c r="AV161" s="114"/>
      <c r="AW161" s="83"/>
      <c r="AX161" s="218" t="s">
        <v>43</v>
      </c>
      <c r="AY161" s="210">
        <f>SUM(AY148:AY160)</f>
        <v>0</v>
      </c>
      <c r="AZ161" s="210">
        <f t="shared" ref="AZ161" si="506">SUM(AZ148:AZ160)</f>
        <v>0</v>
      </c>
      <c r="BA161" s="210">
        <f t="shared" ref="BA161" si="507">SUM(BA148:BA160)</f>
        <v>0</v>
      </c>
      <c r="BB161" s="210">
        <f t="shared" ref="BB161" si="508">SUM(BB148:BB160)</f>
        <v>0</v>
      </c>
      <c r="BC161" s="210">
        <f t="shared" ref="BC161" si="509">SUM(BC148:BC160)</f>
        <v>0</v>
      </c>
      <c r="BD161" s="210">
        <f t="shared" ref="BD161" si="510">SUM(BD148:BD160)</f>
        <v>0</v>
      </c>
      <c r="BE161" s="210">
        <f t="shared" ref="BE161" si="511">SUM(BE148:BE160)</f>
        <v>0</v>
      </c>
      <c r="BF161" s="210">
        <f t="shared" ref="BF161" si="512">SUM(BF148:BF160)</f>
        <v>0</v>
      </c>
      <c r="BG161" s="450">
        <f t="shared" ref="BG161" si="513">SUM(BG148:BG160)</f>
        <v>0</v>
      </c>
      <c r="BH161" s="613">
        <f t="shared" ref="BH161" si="514">SUM(BH148:BH160)</f>
        <v>0</v>
      </c>
      <c r="BI161" s="468">
        <f t="shared" ref="BI161" si="515">SUM(BI148:BI160)</f>
        <v>0</v>
      </c>
      <c r="BJ161" s="468">
        <f t="shared" ref="BJ161" si="516">SUM(BJ148:BJ160)</f>
        <v>0</v>
      </c>
      <c r="BK161" s="82">
        <f t="shared" si="472"/>
        <v>0</v>
      </c>
      <c r="BL161" s="588"/>
      <c r="BQ161">
        <v>0</v>
      </c>
      <c r="BR161">
        <v>0</v>
      </c>
      <c r="BS161">
        <v>0</v>
      </c>
      <c r="BT161">
        <v>0</v>
      </c>
      <c r="BU161">
        <v>0</v>
      </c>
      <c r="BV161">
        <v>0</v>
      </c>
      <c r="BW161">
        <v>0</v>
      </c>
      <c r="BX161">
        <v>0</v>
      </c>
      <c r="BY161">
        <v>0</v>
      </c>
      <c r="BZ161">
        <v>0</v>
      </c>
      <c r="CA161">
        <v>0</v>
      </c>
      <c r="CB161">
        <v>0</v>
      </c>
      <c r="CG161">
        <v>0</v>
      </c>
      <c r="CH161">
        <v>0</v>
      </c>
      <c r="CI161">
        <v>0</v>
      </c>
      <c r="CJ161">
        <v>0</v>
      </c>
      <c r="CK161">
        <v>0</v>
      </c>
      <c r="CL161">
        <v>0</v>
      </c>
      <c r="CM161">
        <v>0</v>
      </c>
      <c r="CN161">
        <v>0</v>
      </c>
      <c r="CO161">
        <v>0</v>
      </c>
      <c r="CP161">
        <v>0</v>
      </c>
      <c r="CQ161">
        <v>0</v>
      </c>
      <c r="CR161">
        <v>0</v>
      </c>
      <c r="CW161">
        <v>0</v>
      </c>
      <c r="CX161">
        <v>0</v>
      </c>
      <c r="CY161">
        <v>0</v>
      </c>
      <c r="CZ161">
        <v>0</v>
      </c>
      <c r="DA161">
        <v>0</v>
      </c>
      <c r="DB161">
        <v>0</v>
      </c>
      <c r="DC161">
        <v>0</v>
      </c>
      <c r="DD161">
        <v>0</v>
      </c>
      <c r="DE161">
        <v>0</v>
      </c>
      <c r="DF161">
        <v>0</v>
      </c>
      <c r="DG161">
        <v>0</v>
      </c>
      <c r="DH161">
        <v>0</v>
      </c>
      <c r="DM161">
        <v>0</v>
      </c>
      <c r="DN161">
        <v>0</v>
      </c>
      <c r="DO161">
        <v>0</v>
      </c>
      <c r="DP161">
        <v>0</v>
      </c>
      <c r="DQ161">
        <v>0</v>
      </c>
      <c r="DR161">
        <v>0</v>
      </c>
      <c r="DS161">
        <v>0</v>
      </c>
      <c r="DT161">
        <v>0</v>
      </c>
      <c r="DU161">
        <v>0</v>
      </c>
      <c r="DV161">
        <v>0</v>
      </c>
      <c r="DW161">
        <v>0</v>
      </c>
      <c r="DX161">
        <v>0</v>
      </c>
    </row>
    <row r="162" spans="1:128" ht="15" thickBot="1" x14ac:dyDescent="0.35">
      <c r="A162"/>
      <c r="P162" s="114"/>
      <c r="AF162" s="114"/>
      <c r="AV162" s="114"/>
      <c r="BL162" s="588"/>
    </row>
    <row r="163" spans="1:128" ht="15" thickBot="1" x14ac:dyDescent="0.35">
      <c r="B163" s="205" t="s">
        <v>36</v>
      </c>
      <c r="C163" s="206">
        <f t="shared" ref="C163:N163" si="517">C$3</f>
        <v>44197</v>
      </c>
      <c r="D163" s="206">
        <f t="shared" si="517"/>
        <v>44228</v>
      </c>
      <c r="E163" s="206">
        <f t="shared" si="517"/>
        <v>44256</v>
      </c>
      <c r="F163" s="206">
        <f t="shared" si="517"/>
        <v>44287</v>
      </c>
      <c r="G163" s="206">
        <f t="shared" si="517"/>
        <v>44317</v>
      </c>
      <c r="H163" s="206">
        <f t="shared" si="517"/>
        <v>44348</v>
      </c>
      <c r="I163" s="206">
        <f t="shared" si="517"/>
        <v>44378</v>
      </c>
      <c r="J163" s="206">
        <f t="shared" si="517"/>
        <v>44409</v>
      </c>
      <c r="K163" s="447">
        <f t="shared" si="517"/>
        <v>44440</v>
      </c>
      <c r="L163" s="605">
        <f t="shared" si="517"/>
        <v>44470</v>
      </c>
      <c r="M163" s="206">
        <f t="shared" si="517"/>
        <v>44501</v>
      </c>
      <c r="N163" s="213" t="str">
        <f t="shared" si="517"/>
        <v>Dec-21 +</v>
      </c>
      <c r="O163" s="207" t="s">
        <v>34</v>
      </c>
      <c r="P163" s="114"/>
      <c r="Q163" s="83"/>
      <c r="R163" s="205" t="s">
        <v>36</v>
      </c>
      <c r="S163" s="206">
        <f t="shared" ref="S163:AD163" si="518">S$3</f>
        <v>44197</v>
      </c>
      <c r="T163" s="206">
        <f t="shared" si="518"/>
        <v>44228</v>
      </c>
      <c r="U163" s="206">
        <f t="shared" si="518"/>
        <v>44256</v>
      </c>
      <c r="V163" s="206">
        <f t="shared" si="518"/>
        <v>44287</v>
      </c>
      <c r="W163" s="206">
        <f t="shared" si="518"/>
        <v>44317</v>
      </c>
      <c r="X163" s="206">
        <f t="shared" si="518"/>
        <v>44348</v>
      </c>
      <c r="Y163" s="206">
        <f t="shared" si="518"/>
        <v>44378</v>
      </c>
      <c r="Z163" s="206">
        <f t="shared" si="518"/>
        <v>44409</v>
      </c>
      <c r="AA163" s="447">
        <f t="shared" si="518"/>
        <v>44440</v>
      </c>
      <c r="AB163" s="605">
        <f t="shared" si="518"/>
        <v>44470</v>
      </c>
      <c r="AC163" s="206">
        <f t="shared" si="518"/>
        <v>44501</v>
      </c>
      <c r="AD163" s="213" t="str">
        <f t="shared" si="518"/>
        <v>Dec-21 +</v>
      </c>
      <c r="AE163" s="207" t="s">
        <v>34</v>
      </c>
      <c r="AF163" s="114"/>
      <c r="AG163" s="83"/>
      <c r="AH163" s="205" t="s">
        <v>36</v>
      </c>
      <c r="AI163" s="206">
        <f t="shared" ref="AI163:AT163" si="519">AI$3</f>
        <v>44197</v>
      </c>
      <c r="AJ163" s="206">
        <f t="shared" si="519"/>
        <v>44228</v>
      </c>
      <c r="AK163" s="206">
        <f t="shared" si="519"/>
        <v>44256</v>
      </c>
      <c r="AL163" s="206">
        <f t="shared" si="519"/>
        <v>44287</v>
      </c>
      <c r="AM163" s="206">
        <f t="shared" si="519"/>
        <v>44317</v>
      </c>
      <c r="AN163" s="206">
        <f t="shared" si="519"/>
        <v>44348</v>
      </c>
      <c r="AO163" s="206">
        <f t="shared" si="519"/>
        <v>44378</v>
      </c>
      <c r="AP163" s="206">
        <f t="shared" si="519"/>
        <v>44409</v>
      </c>
      <c r="AQ163" s="447">
        <f t="shared" si="519"/>
        <v>44440</v>
      </c>
      <c r="AR163" s="605">
        <f t="shared" si="519"/>
        <v>44470</v>
      </c>
      <c r="AS163" s="206">
        <f t="shared" si="519"/>
        <v>44501</v>
      </c>
      <c r="AT163" s="213" t="str">
        <f t="shared" si="519"/>
        <v>Dec-21 +</v>
      </c>
      <c r="AU163" s="207" t="s">
        <v>34</v>
      </c>
      <c r="AV163" s="114"/>
      <c r="AW163" s="83"/>
      <c r="AX163" s="205" t="s">
        <v>36</v>
      </c>
      <c r="AY163" s="206">
        <f t="shared" ref="AY163:BJ163" si="520">AY$3</f>
        <v>44197</v>
      </c>
      <c r="AZ163" s="206">
        <f t="shared" si="520"/>
        <v>44228</v>
      </c>
      <c r="BA163" s="206">
        <f t="shared" si="520"/>
        <v>44256</v>
      </c>
      <c r="BB163" s="206">
        <f t="shared" si="520"/>
        <v>44287</v>
      </c>
      <c r="BC163" s="206">
        <f t="shared" si="520"/>
        <v>44317</v>
      </c>
      <c r="BD163" s="206">
        <f t="shared" si="520"/>
        <v>44348</v>
      </c>
      <c r="BE163" s="206">
        <f t="shared" si="520"/>
        <v>44378</v>
      </c>
      <c r="BF163" s="206">
        <f t="shared" si="520"/>
        <v>44409</v>
      </c>
      <c r="BG163" s="447">
        <f t="shared" si="520"/>
        <v>44440</v>
      </c>
      <c r="BH163" s="605">
        <f t="shared" si="520"/>
        <v>44470</v>
      </c>
      <c r="BI163" s="206">
        <f t="shared" si="520"/>
        <v>44501</v>
      </c>
      <c r="BJ163" s="213" t="str">
        <f t="shared" si="520"/>
        <v>Dec-21 +</v>
      </c>
      <c r="BK163" s="207" t="s">
        <v>34</v>
      </c>
      <c r="BL163" s="588"/>
    </row>
    <row r="164" spans="1:128" ht="15" customHeight="1" x14ac:dyDescent="0.3">
      <c r="A164" s="726" t="s">
        <v>181</v>
      </c>
      <c r="B164" s="217" t="s">
        <v>66</v>
      </c>
      <c r="C164" s="3">
        <f t="shared" ref="C164" si="521">C20+C36+C52+C68+C84+C132+C148</f>
        <v>0</v>
      </c>
      <c r="D164" s="3">
        <f t="shared" ref="D164:N164" si="522">D20+D36+D52+D68+D84+D132+D148</f>
        <v>0</v>
      </c>
      <c r="E164" s="3">
        <f t="shared" si="522"/>
        <v>0</v>
      </c>
      <c r="F164" s="3">
        <f t="shared" si="522"/>
        <v>415991</v>
      </c>
      <c r="G164" s="3">
        <f t="shared" si="522"/>
        <v>-415991</v>
      </c>
      <c r="H164" s="3">
        <f t="shared" si="522"/>
        <v>0</v>
      </c>
      <c r="I164" s="3">
        <f t="shared" si="522"/>
        <v>0</v>
      </c>
      <c r="J164" s="3">
        <f t="shared" si="522"/>
        <v>0</v>
      </c>
      <c r="K164" s="449">
        <f t="shared" si="522"/>
        <v>0</v>
      </c>
      <c r="L164" s="101">
        <f t="shared" si="522"/>
        <v>0</v>
      </c>
      <c r="M164" s="3">
        <f t="shared" si="522"/>
        <v>29627.528602437327</v>
      </c>
      <c r="N164" s="170">
        <f t="shared" si="522"/>
        <v>136383.28896500336</v>
      </c>
      <c r="O164" s="79">
        <f t="shared" ref="O164:O177" si="523">SUM(C164:N164)</f>
        <v>166010.81756744068</v>
      </c>
      <c r="P164" s="114"/>
      <c r="Q164" s="726" t="s">
        <v>181</v>
      </c>
      <c r="R164" s="217" t="s">
        <v>66</v>
      </c>
      <c r="S164" s="3">
        <f t="shared" ref="S164:AD164" si="524">S20+S36+S52+S68+S84+S132+S148</f>
        <v>0</v>
      </c>
      <c r="T164" s="3">
        <f t="shared" si="524"/>
        <v>137955</v>
      </c>
      <c r="U164" s="3">
        <f t="shared" si="524"/>
        <v>247266</v>
      </c>
      <c r="V164" s="3">
        <f t="shared" si="524"/>
        <v>1121578</v>
      </c>
      <c r="W164" s="3">
        <f t="shared" si="524"/>
        <v>415991</v>
      </c>
      <c r="X164" s="3">
        <f t="shared" si="524"/>
        <v>26385</v>
      </c>
      <c r="Y164" s="3">
        <f t="shared" si="524"/>
        <v>0</v>
      </c>
      <c r="Z164" s="3">
        <f t="shared" si="524"/>
        <v>165627</v>
      </c>
      <c r="AA164" s="449">
        <f t="shared" si="524"/>
        <v>0</v>
      </c>
      <c r="AB164" s="101">
        <f t="shared" si="524"/>
        <v>112984</v>
      </c>
      <c r="AC164" s="3">
        <f t="shared" si="524"/>
        <v>581327.39225807961</v>
      </c>
      <c r="AD164" s="170">
        <f t="shared" si="524"/>
        <v>2886765.8720681407</v>
      </c>
      <c r="AE164" s="79">
        <f t="shared" ref="AE164:AE177" si="525">SUM(S164:AD164)</f>
        <v>5695879.2643262204</v>
      </c>
      <c r="AF164" s="114"/>
      <c r="AG164" s="726" t="s">
        <v>181</v>
      </c>
      <c r="AH164" s="217" t="s">
        <v>66</v>
      </c>
      <c r="AI164" s="3">
        <f t="shared" ref="AI164:AT164" si="526">AI20+AI36+AI52+AI68+AI84+AI132+AI148</f>
        <v>0</v>
      </c>
      <c r="AJ164" s="3">
        <f t="shared" si="526"/>
        <v>0</v>
      </c>
      <c r="AK164" s="3">
        <f t="shared" si="526"/>
        <v>0</v>
      </c>
      <c r="AL164" s="3">
        <f t="shared" si="526"/>
        <v>0</v>
      </c>
      <c r="AM164" s="3">
        <f t="shared" si="526"/>
        <v>0</v>
      </c>
      <c r="AN164" s="3">
        <f t="shared" si="526"/>
        <v>220905</v>
      </c>
      <c r="AO164" s="3">
        <f t="shared" si="526"/>
        <v>12464</v>
      </c>
      <c r="AP164" s="3">
        <f t="shared" si="526"/>
        <v>0</v>
      </c>
      <c r="AQ164" s="449">
        <f t="shared" si="526"/>
        <v>0</v>
      </c>
      <c r="AR164" s="101">
        <f t="shared" si="526"/>
        <v>0</v>
      </c>
      <c r="AS164" s="3">
        <f t="shared" si="526"/>
        <v>209220.19218833389</v>
      </c>
      <c r="AT164" s="170">
        <f t="shared" si="526"/>
        <v>826834.39679941779</v>
      </c>
      <c r="AU164" s="79">
        <f t="shared" ref="AU164:AU177" si="527">SUM(AI164:AT164)</f>
        <v>1269423.5889877516</v>
      </c>
      <c r="AV164" s="114"/>
      <c r="AW164" s="726" t="s">
        <v>181</v>
      </c>
      <c r="AX164" s="217" t="s">
        <v>66</v>
      </c>
      <c r="AY164" s="3">
        <f t="shared" ref="AY164:BJ164" si="528">AY20+AY36+AY52+AY68+AY84+AY132+AY148</f>
        <v>0</v>
      </c>
      <c r="AZ164" s="3">
        <f t="shared" si="528"/>
        <v>0</v>
      </c>
      <c r="BA164" s="3">
        <f t="shared" si="528"/>
        <v>274837</v>
      </c>
      <c r="BB164" s="3">
        <f t="shared" si="528"/>
        <v>0</v>
      </c>
      <c r="BC164" s="3">
        <f t="shared" si="528"/>
        <v>0</v>
      </c>
      <c r="BD164" s="3">
        <f t="shared" si="528"/>
        <v>0</v>
      </c>
      <c r="BE164" s="3">
        <f t="shared" si="528"/>
        <v>0</v>
      </c>
      <c r="BF164" s="3">
        <f t="shared" si="528"/>
        <v>0</v>
      </c>
      <c r="BG164" s="449">
        <f t="shared" si="528"/>
        <v>0</v>
      </c>
      <c r="BH164" s="101">
        <f t="shared" si="528"/>
        <v>475656</v>
      </c>
      <c r="BI164" s="3">
        <f t="shared" si="528"/>
        <v>82715.382100123534</v>
      </c>
      <c r="BJ164" s="170">
        <f t="shared" si="528"/>
        <v>313851.47306010791</v>
      </c>
      <c r="BK164" s="79">
        <f t="shared" ref="BK164:BK177" si="529">SUM(AY164:BJ164)</f>
        <v>1147059.8551602315</v>
      </c>
      <c r="BL164" s="588"/>
    </row>
    <row r="165" spans="1:128" x14ac:dyDescent="0.3">
      <c r="A165" s="727"/>
      <c r="B165" s="217" t="s">
        <v>65</v>
      </c>
      <c r="C165" s="3">
        <f t="shared" ref="C165:N165" si="530">C21+C37+C53+C69+C85+C133+C149</f>
        <v>0</v>
      </c>
      <c r="D165" s="3">
        <f t="shared" si="530"/>
        <v>0</v>
      </c>
      <c r="E165" s="3">
        <f t="shared" si="530"/>
        <v>0</v>
      </c>
      <c r="F165" s="3">
        <f t="shared" si="530"/>
        <v>0</v>
      </c>
      <c r="G165" s="3">
        <f t="shared" si="530"/>
        <v>0</v>
      </c>
      <c r="H165" s="3">
        <f t="shared" si="530"/>
        <v>0</v>
      </c>
      <c r="I165" s="3">
        <f t="shared" si="530"/>
        <v>0</v>
      </c>
      <c r="J165" s="3">
        <f t="shared" si="530"/>
        <v>0</v>
      </c>
      <c r="K165" s="449">
        <f t="shared" si="530"/>
        <v>0</v>
      </c>
      <c r="L165" s="101">
        <f t="shared" si="530"/>
        <v>0</v>
      </c>
      <c r="M165" s="3">
        <f t="shared" si="530"/>
        <v>188.26847321537346</v>
      </c>
      <c r="N165" s="170">
        <f t="shared" si="530"/>
        <v>709.09548669701178</v>
      </c>
      <c r="O165" s="79">
        <f t="shared" si="523"/>
        <v>897.36395991238521</v>
      </c>
      <c r="P165" s="114"/>
      <c r="Q165" s="727"/>
      <c r="R165" s="217" t="s">
        <v>65</v>
      </c>
      <c r="S165" s="3">
        <f t="shared" ref="S165:AD165" si="531">S21+S37+S53+S69+S85+S133+S149</f>
        <v>0</v>
      </c>
      <c r="T165" s="3">
        <f t="shared" si="531"/>
        <v>0</v>
      </c>
      <c r="U165" s="3">
        <f t="shared" si="531"/>
        <v>0</v>
      </c>
      <c r="V165" s="3">
        <f t="shared" si="531"/>
        <v>0</v>
      </c>
      <c r="W165" s="3">
        <f t="shared" si="531"/>
        <v>131718</v>
      </c>
      <c r="X165" s="3">
        <f t="shared" si="531"/>
        <v>0</v>
      </c>
      <c r="Y165" s="3">
        <f t="shared" si="531"/>
        <v>0</v>
      </c>
      <c r="Z165" s="3">
        <f t="shared" si="531"/>
        <v>0</v>
      </c>
      <c r="AA165" s="449">
        <f t="shared" si="531"/>
        <v>0</v>
      </c>
      <c r="AB165" s="101">
        <f t="shared" si="531"/>
        <v>0</v>
      </c>
      <c r="AC165" s="3">
        <f t="shared" si="531"/>
        <v>40398.165838500536</v>
      </c>
      <c r="AD165" s="170">
        <f t="shared" si="531"/>
        <v>117750.5209055485</v>
      </c>
      <c r="AE165" s="79">
        <f t="shared" si="525"/>
        <v>289866.68674404908</v>
      </c>
      <c r="AF165" s="114"/>
      <c r="AG165" s="727"/>
      <c r="AH165" s="217" t="s">
        <v>65</v>
      </c>
      <c r="AI165" s="3">
        <f t="shared" ref="AI165:AT165" si="532">AI21+AI37+AI53+AI69+AI85+AI133+AI149</f>
        <v>0</v>
      </c>
      <c r="AJ165" s="3">
        <f t="shared" si="532"/>
        <v>0</v>
      </c>
      <c r="AK165" s="3">
        <f t="shared" si="532"/>
        <v>0</v>
      </c>
      <c r="AL165" s="3">
        <f t="shared" si="532"/>
        <v>0</v>
      </c>
      <c r="AM165" s="3">
        <f t="shared" si="532"/>
        <v>0</v>
      </c>
      <c r="AN165" s="3">
        <f t="shared" si="532"/>
        <v>0</v>
      </c>
      <c r="AO165" s="3">
        <f t="shared" si="532"/>
        <v>0</v>
      </c>
      <c r="AP165" s="3">
        <f t="shared" si="532"/>
        <v>0</v>
      </c>
      <c r="AQ165" s="449">
        <f t="shared" si="532"/>
        <v>0</v>
      </c>
      <c r="AR165" s="101">
        <f t="shared" si="532"/>
        <v>0</v>
      </c>
      <c r="AS165" s="3">
        <f t="shared" si="532"/>
        <v>825.40302381429274</v>
      </c>
      <c r="AT165" s="170">
        <f t="shared" si="532"/>
        <v>3108.8028117337922</v>
      </c>
      <c r="AU165" s="79">
        <f t="shared" si="527"/>
        <v>3934.2058355480849</v>
      </c>
      <c r="AV165" s="114"/>
      <c r="AW165" s="727"/>
      <c r="AX165" s="217" t="s">
        <v>65</v>
      </c>
      <c r="AY165" s="3">
        <f t="shared" ref="AY165:BJ165" si="533">AY21+AY37+AY53+AY69+AY85+AY133+AY149</f>
        <v>0</v>
      </c>
      <c r="AZ165" s="3">
        <f t="shared" si="533"/>
        <v>0</v>
      </c>
      <c r="BA165" s="3">
        <f t="shared" si="533"/>
        <v>0</v>
      </c>
      <c r="BB165" s="3">
        <f t="shared" si="533"/>
        <v>0</v>
      </c>
      <c r="BC165" s="3">
        <f t="shared" si="533"/>
        <v>0</v>
      </c>
      <c r="BD165" s="3">
        <f t="shared" si="533"/>
        <v>0</v>
      </c>
      <c r="BE165" s="3">
        <f t="shared" si="533"/>
        <v>0</v>
      </c>
      <c r="BF165" s="3">
        <f t="shared" si="533"/>
        <v>0</v>
      </c>
      <c r="BG165" s="449">
        <f t="shared" si="533"/>
        <v>0</v>
      </c>
      <c r="BH165" s="101">
        <f t="shared" si="533"/>
        <v>0</v>
      </c>
      <c r="BI165" s="3">
        <f t="shared" si="533"/>
        <v>0</v>
      </c>
      <c r="BJ165" s="170">
        <f t="shared" si="533"/>
        <v>0</v>
      </c>
      <c r="BK165" s="79">
        <f t="shared" si="529"/>
        <v>0</v>
      </c>
      <c r="BL165" s="588"/>
    </row>
    <row r="166" spans="1:128" x14ac:dyDescent="0.3">
      <c r="A166" s="727"/>
      <c r="B166" s="217" t="s">
        <v>64</v>
      </c>
      <c r="C166" s="3">
        <f t="shared" ref="C166:N166" si="534">C22+C38+C54+C70+C86+C134+C150</f>
        <v>0</v>
      </c>
      <c r="D166" s="3">
        <f t="shared" si="534"/>
        <v>0</v>
      </c>
      <c r="E166" s="3">
        <f t="shared" si="534"/>
        <v>0</v>
      </c>
      <c r="F166" s="3">
        <f t="shared" si="534"/>
        <v>0</v>
      </c>
      <c r="G166" s="3">
        <f t="shared" si="534"/>
        <v>0</v>
      </c>
      <c r="H166" s="3">
        <f t="shared" si="534"/>
        <v>0</v>
      </c>
      <c r="I166" s="3">
        <f t="shared" si="534"/>
        <v>0</v>
      </c>
      <c r="J166" s="3">
        <f t="shared" si="534"/>
        <v>0</v>
      </c>
      <c r="K166" s="449">
        <f t="shared" si="534"/>
        <v>0</v>
      </c>
      <c r="L166" s="101">
        <f t="shared" si="534"/>
        <v>0</v>
      </c>
      <c r="M166" s="3">
        <f t="shared" si="534"/>
        <v>1407.6303471813894</v>
      </c>
      <c r="N166" s="170">
        <f t="shared" si="534"/>
        <v>6541.4067669900969</v>
      </c>
      <c r="O166" s="79">
        <f t="shared" si="523"/>
        <v>7949.0371141714859</v>
      </c>
      <c r="P166" s="114"/>
      <c r="Q166" s="727"/>
      <c r="R166" s="217" t="s">
        <v>64</v>
      </c>
      <c r="S166" s="3">
        <f t="shared" ref="S166:AD166" si="535">S22+S38+S54+S70+S86+S134+S150</f>
        <v>0</v>
      </c>
      <c r="T166" s="3">
        <f t="shared" si="535"/>
        <v>0</v>
      </c>
      <c r="U166" s="3">
        <f t="shared" si="535"/>
        <v>0</v>
      </c>
      <c r="V166" s="3">
        <f t="shared" si="535"/>
        <v>0</v>
      </c>
      <c r="W166" s="3">
        <f t="shared" si="535"/>
        <v>0</v>
      </c>
      <c r="X166" s="3">
        <f t="shared" si="535"/>
        <v>8394</v>
      </c>
      <c r="Y166" s="3">
        <f t="shared" si="535"/>
        <v>0</v>
      </c>
      <c r="Z166" s="3">
        <f t="shared" si="535"/>
        <v>0</v>
      </c>
      <c r="AA166" s="449">
        <f t="shared" si="535"/>
        <v>0</v>
      </c>
      <c r="AB166" s="101">
        <f t="shared" si="535"/>
        <v>0</v>
      </c>
      <c r="AC166" s="3">
        <f t="shared" si="535"/>
        <v>4042.88538982198</v>
      </c>
      <c r="AD166" s="170">
        <f t="shared" si="535"/>
        <v>18787.715041880241</v>
      </c>
      <c r="AE166" s="79">
        <f t="shared" si="525"/>
        <v>31224.600431702223</v>
      </c>
      <c r="AF166" s="114"/>
      <c r="AG166" s="727"/>
      <c r="AH166" s="217" t="s">
        <v>64</v>
      </c>
      <c r="AI166" s="3">
        <f t="shared" ref="AI166:AT166" si="536">AI22+AI38+AI54+AI70+AI86+AI134+AI150</f>
        <v>0</v>
      </c>
      <c r="AJ166" s="3">
        <f t="shared" si="536"/>
        <v>0</v>
      </c>
      <c r="AK166" s="3">
        <f t="shared" si="536"/>
        <v>0</v>
      </c>
      <c r="AL166" s="3">
        <f t="shared" si="536"/>
        <v>0</v>
      </c>
      <c r="AM166" s="3">
        <f t="shared" si="536"/>
        <v>0</v>
      </c>
      <c r="AN166" s="3">
        <f t="shared" si="536"/>
        <v>0</v>
      </c>
      <c r="AO166" s="3">
        <f t="shared" si="536"/>
        <v>0</v>
      </c>
      <c r="AP166" s="3">
        <f t="shared" si="536"/>
        <v>0</v>
      </c>
      <c r="AQ166" s="449">
        <f t="shared" si="536"/>
        <v>0</v>
      </c>
      <c r="AR166" s="101">
        <f t="shared" si="536"/>
        <v>0</v>
      </c>
      <c r="AS166" s="3">
        <f t="shared" si="536"/>
        <v>877.07700670619317</v>
      </c>
      <c r="AT166" s="170">
        <f t="shared" si="536"/>
        <v>4075.8694058618444</v>
      </c>
      <c r="AU166" s="79">
        <f t="shared" si="527"/>
        <v>4952.9464125680379</v>
      </c>
      <c r="AV166" s="114"/>
      <c r="AW166" s="727"/>
      <c r="AX166" s="217" t="s">
        <v>64</v>
      </c>
      <c r="AY166" s="3">
        <f t="shared" ref="AY166:BJ166" si="537">AY22+AY38+AY54+AY70+AY86+AY134+AY150</f>
        <v>0</v>
      </c>
      <c r="AZ166" s="3">
        <f t="shared" si="537"/>
        <v>0</v>
      </c>
      <c r="BA166" s="3">
        <f t="shared" si="537"/>
        <v>0</v>
      </c>
      <c r="BB166" s="3">
        <f t="shared" si="537"/>
        <v>0</v>
      </c>
      <c r="BC166" s="3">
        <f t="shared" si="537"/>
        <v>0</v>
      </c>
      <c r="BD166" s="3">
        <f t="shared" si="537"/>
        <v>0</v>
      </c>
      <c r="BE166" s="3">
        <f t="shared" si="537"/>
        <v>0</v>
      </c>
      <c r="BF166" s="3">
        <f t="shared" si="537"/>
        <v>0</v>
      </c>
      <c r="BG166" s="449">
        <f t="shared" si="537"/>
        <v>0</v>
      </c>
      <c r="BH166" s="101">
        <f t="shared" si="537"/>
        <v>0</v>
      </c>
      <c r="BI166" s="3">
        <f t="shared" si="537"/>
        <v>131.24625629043791</v>
      </c>
      <c r="BJ166" s="170">
        <f t="shared" si="537"/>
        <v>609.91520306414304</v>
      </c>
      <c r="BK166" s="79">
        <f t="shared" si="529"/>
        <v>741.16145935458098</v>
      </c>
      <c r="BL166" s="588"/>
    </row>
    <row r="167" spans="1:128" x14ac:dyDescent="0.3">
      <c r="A167" s="727"/>
      <c r="B167" s="217" t="s">
        <v>63</v>
      </c>
      <c r="C167" s="3">
        <f t="shared" ref="C167:N167" si="538">C23+C39+C55+C71+C87+C135+C151</f>
        <v>0</v>
      </c>
      <c r="D167" s="3">
        <f t="shared" si="538"/>
        <v>1508</v>
      </c>
      <c r="E167" s="3">
        <f t="shared" si="538"/>
        <v>29996</v>
      </c>
      <c r="F167" s="3">
        <f t="shared" si="538"/>
        <v>107071</v>
      </c>
      <c r="G167" s="3">
        <f t="shared" si="538"/>
        <v>-6168</v>
      </c>
      <c r="H167" s="3">
        <f t="shared" si="538"/>
        <v>43997</v>
      </c>
      <c r="I167" s="3">
        <f t="shared" si="538"/>
        <v>37673</v>
      </c>
      <c r="J167" s="3">
        <f t="shared" si="538"/>
        <v>22133</v>
      </c>
      <c r="K167" s="449">
        <f t="shared" si="538"/>
        <v>17438</v>
      </c>
      <c r="L167" s="101">
        <f t="shared" si="538"/>
        <v>121543</v>
      </c>
      <c r="M167" s="3">
        <f t="shared" si="538"/>
        <v>284871.18518027203</v>
      </c>
      <c r="N167" s="170">
        <f t="shared" si="538"/>
        <v>963133.75023940369</v>
      </c>
      <c r="O167" s="79">
        <f t="shared" si="523"/>
        <v>1623195.9354196757</v>
      </c>
      <c r="P167" s="114"/>
      <c r="Q167" s="727"/>
      <c r="R167" s="217" t="s">
        <v>63</v>
      </c>
      <c r="S167" s="3">
        <f t="shared" ref="S167:AD167" si="539">S23+S39+S55+S71+S87+S135+S151</f>
        <v>0</v>
      </c>
      <c r="T167" s="3">
        <f t="shared" si="539"/>
        <v>72817</v>
      </c>
      <c r="U167" s="3">
        <f t="shared" si="539"/>
        <v>375402</v>
      </c>
      <c r="V167" s="3">
        <f t="shared" si="539"/>
        <v>471328</v>
      </c>
      <c r="W167" s="3">
        <f t="shared" si="539"/>
        <v>393845</v>
      </c>
      <c r="X167" s="3">
        <f t="shared" si="539"/>
        <v>630027</v>
      </c>
      <c r="Y167" s="3">
        <f t="shared" si="539"/>
        <v>1331341</v>
      </c>
      <c r="Z167" s="3">
        <f t="shared" si="539"/>
        <v>196222</v>
      </c>
      <c r="AA167" s="449">
        <f t="shared" si="539"/>
        <v>362948</v>
      </c>
      <c r="AB167" s="101">
        <f t="shared" si="539"/>
        <v>241836</v>
      </c>
      <c r="AC167" s="3">
        <f t="shared" si="539"/>
        <v>1202956.5519740521</v>
      </c>
      <c r="AD167" s="170">
        <f t="shared" si="539"/>
        <v>4343367.3951309267</v>
      </c>
      <c r="AE167" s="79">
        <f t="shared" si="525"/>
        <v>9622089.9471049793</v>
      </c>
      <c r="AF167" s="114"/>
      <c r="AG167" s="727"/>
      <c r="AH167" s="217" t="s">
        <v>63</v>
      </c>
      <c r="AI167" s="3">
        <f t="shared" ref="AI167:AT167" si="540">AI23+AI39+AI55+AI71+AI87+AI135+AI151</f>
        <v>0</v>
      </c>
      <c r="AJ167" s="3">
        <f t="shared" si="540"/>
        <v>4761</v>
      </c>
      <c r="AK167" s="3">
        <f t="shared" si="540"/>
        <v>608362</v>
      </c>
      <c r="AL167" s="3">
        <f t="shared" si="540"/>
        <v>79481</v>
      </c>
      <c r="AM167" s="3">
        <f t="shared" si="540"/>
        <v>290351</v>
      </c>
      <c r="AN167" s="3">
        <f t="shared" si="540"/>
        <v>5371</v>
      </c>
      <c r="AO167" s="3">
        <f t="shared" si="540"/>
        <v>353477</v>
      </c>
      <c r="AP167" s="3">
        <f t="shared" si="540"/>
        <v>109630</v>
      </c>
      <c r="AQ167" s="449">
        <f t="shared" si="540"/>
        <v>49258</v>
      </c>
      <c r="AR167" s="101">
        <f t="shared" si="540"/>
        <v>58215</v>
      </c>
      <c r="AS167" s="3">
        <f t="shared" si="540"/>
        <v>518625.40197501029</v>
      </c>
      <c r="AT167" s="170">
        <f t="shared" si="540"/>
        <v>2094669.3559909659</v>
      </c>
      <c r="AU167" s="79">
        <f t="shared" si="527"/>
        <v>4172200.7579659764</v>
      </c>
      <c r="AV167" s="114"/>
      <c r="AW167" s="727"/>
      <c r="AX167" s="217" t="s">
        <v>63</v>
      </c>
      <c r="AY167" s="3">
        <f t="shared" ref="AY167:BJ167" si="541">AY23+AY39+AY55+AY71+AY87+AY135+AY151</f>
        <v>0</v>
      </c>
      <c r="AZ167" s="3">
        <f t="shared" si="541"/>
        <v>0</v>
      </c>
      <c r="BA167" s="3">
        <f t="shared" si="541"/>
        <v>0</v>
      </c>
      <c r="BB167" s="3">
        <f t="shared" si="541"/>
        <v>0</v>
      </c>
      <c r="BC167" s="3">
        <f t="shared" si="541"/>
        <v>0</v>
      </c>
      <c r="BD167" s="3">
        <f t="shared" si="541"/>
        <v>102963</v>
      </c>
      <c r="BE167" s="3">
        <f t="shared" si="541"/>
        <v>0</v>
      </c>
      <c r="BF167" s="3">
        <f t="shared" si="541"/>
        <v>0</v>
      </c>
      <c r="BG167" s="449">
        <f t="shared" si="541"/>
        <v>0</v>
      </c>
      <c r="BH167" s="101">
        <f t="shared" si="541"/>
        <v>393178</v>
      </c>
      <c r="BI167" s="3">
        <f t="shared" si="541"/>
        <v>283079.78349025355</v>
      </c>
      <c r="BJ167" s="170">
        <f t="shared" si="541"/>
        <v>1258794.2478997973</v>
      </c>
      <c r="BK167" s="79">
        <f t="shared" si="529"/>
        <v>2038015.0313900509</v>
      </c>
      <c r="BL167" s="588"/>
    </row>
    <row r="168" spans="1:128" x14ac:dyDescent="0.3">
      <c r="A168" s="727"/>
      <c r="B168" s="217" t="s">
        <v>62</v>
      </c>
      <c r="C168" s="3">
        <f t="shared" ref="C168:N168" si="542">C24+C40+C56+C72+C88+C136+C152</f>
        <v>0</v>
      </c>
      <c r="D168" s="3">
        <f t="shared" si="542"/>
        <v>0</v>
      </c>
      <c r="E168" s="3">
        <f t="shared" si="542"/>
        <v>0</v>
      </c>
      <c r="F168" s="3">
        <f t="shared" si="542"/>
        <v>0</v>
      </c>
      <c r="G168" s="3">
        <f t="shared" si="542"/>
        <v>0</v>
      </c>
      <c r="H168" s="3">
        <f t="shared" si="542"/>
        <v>0</v>
      </c>
      <c r="I168" s="3">
        <f t="shared" si="542"/>
        <v>0</v>
      </c>
      <c r="J168" s="3">
        <f t="shared" si="542"/>
        <v>0</v>
      </c>
      <c r="K168" s="449">
        <f t="shared" si="542"/>
        <v>51917.84</v>
      </c>
      <c r="L168" s="101">
        <f t="shared" si="542"/>
        <v>0</v>
      </c>
      <c r="M168" s="3">
        <f t="shared" si="542"/>
        <v>35528.080837928894</v>
      </c>
      <c r="N168" s="170">
        <f t="shared" si="542"/>
        <v>123660.1575421212</v>
      </c>
      <c r="O168" s="79">
        <f t="shared" si="523"/>
        <v>211106.07838005008</v>
      </c>
      <c r="P168" s="114"/>
      <c r="Q168" s="727"/>
      <c r="R168" s="217" t="s">
        <v>62</v>
      </c>
      <c r="S168" s="3">
        <f t="shared" ref="S168:AD168" si="543">S24+S40+S56+S72+S88+S136+S152</f>
        <v>0</v>
      </c>
      <c r="T168" s="3">
        <f t="shared" si="543"/>
        <v>8949</v>
      </c>
      <c r="U168" s="3">
        <f t="shared" si="543"/>
        <v>0</v>
      </c>
      <c r="V168" s="3">
        <f t="shared" si="543"/>
        <v>0</v>
      </c>
      <c r="W168" s="3">
        <f t="shared" si="543"/>
        <v>0</v>
      </c>
      <c r="X168" s="3">
        <f t="shared" si="543"/>
        <v>0</v>
      </c>
      <c r="Y168" s="3">
        <f t="shared" si="543"/>
        <v>0</v>
      </c>
      <c r="Z168" s="3">
        <f t="shared" si="543"/>
        <v>0</v>
      </c>
      <c r="AA168" s="449">
        <f t="shared" si="543"/>
        <v>0</v>
      </c>
      <c r="AB168" s="101">
        <f t="shared" si="543"/>
        <v>0</v>
      </c>
      <c r="AC168" s="3">
        <f t="shared" si="543"/>
        <v>59023.53392062163</v>
      </c>
      <c r="AD168" s="170">
        <f t="shared" si="543"/>
        <v>222306.58589418657</v>
      </c>
      <c r="AE168" s="79">
        <f t="shared" si="525"/>
        <v>290279.11981480819</v>
      </c>
      <c r="AF168" s="114"/>
      <c r="AG168" s="727"/>
      <c r="AH168" s="217" t="s">
        <v>62</v>
      </c>
      <c r="AI168" s="3">
        <f t="shared" ref="AI168:AT168" si="544">AI24+AI40+AI56+AI72+AI88+AI136+AI152</f>
        <v>0</v>
      </c>
      <c r="AJ168" s="3">
        <f t="shared" si="544"/>
        <v>0</v>
      </c>
      <c r="AK168" s="3">
        <f t="shared" si="544"/>
        <v>0</v>
      </c>
      <c r="AL168" s="3">
        <f t="shared" si="544"/>
        <v>0</v>
      </c>
      <c r="AM168" s="3">
        <f t="shared" si="544"/>
        <v>0</v>
      </c>
      <c r="AN168" s="3">
        <f t="shared" si="544"/>
        <v>0</v>
      </c>
      <c r="AO168" s="3">
        <f t="shared" si="544"/>
        <v>0</v>
      </c>
      <c r="AP168" s="3">
        <f t="shared" si="544"/>
        <v>0</v>
      </c>
      <c r="AQ168" s="449">
        <f t="shared" si="544"/>
        <v>0</v>
      </c>
      <c r="AR168" s="101">
        <f t="shared" si="544"/>
        <v>0</v>
      </c>
      <c r="AS168" s="3">
        <f t="shared" si="544"/>
        <v>0</v>
      </c>
      <c r="AT168" s="170">
        <f t="shared" si="544"/>
        <v>0</v>
      </c>
      <c r="AU168" s="79">
        <f t="shared" si="527"/>
        <v>0</v>
      </c>
      <c r="AV168" s="114"/>
      <c r="AW168" s="727"/>
      <c r="AX168" s="217" t="s">
        <v>62</v>
      </c>
      <c r="AY168" s="3">
        <f t="shared" ref="AY168:BJ168" si="545">AY24+AY40+AY56+AY72+AY88+AY136+AY152</f>
        <v>0</v>
      </c>
      <c r="AZ168" s="3">
        <f t="shared" si="545"/>
        <v>0</v>
      </c>
      <c r="BA168" s="3">
        <f t="shared" si="545"/>
        <v>0</v>
      </c>
      <c r="BB168" s="3">
        <f t="shared" si="545"/>
        <v>0</v>
      </c>
      <c r="BC168" s="3">
        <f t="shared" si="545"/>
        <v>0</v>
      </c>
      <c r="BD168" s="3">
        <f t="shared" si="545"/>
        <v>0</v>
      </c>
      <c r="BE168" s="3">
        <f t="shared" si="545"/>
        <v>0</v>
      </c>
      <c r="BF168" s="3">
        <f t="shared" si="545"/>
        <v>0</v>
      </c>
      <c r="BG168" s="449">
        <f t="shared" si="545"/>
        <v>0</v>
      </c>
      <c r="BH168" s="101">
        <f t="shared" si="545"/>
        <v>0</v>
      </c>
      <c r="BI168" s="3">
        <f t="shared" si="545"/>
        <v>0</v>
      </c>
      <c r="BJ168" s="170">
        <f t="shared" si="545"/>
        <v>0</v>
      </c>
      <c r="BK168" s="79">
        <f t="shared" si="529"/>
        <v>0</v>
      </c>
      <c r="BL168" s="588"/>
    </row>
    <row r="169" spans="1:128" ht="15" customHeight="1" x14ac:dyDescent="0.3">
      <c r="A169" s="727"/>
      <c r="B169" s="217" t="s">
        <v>61</v>
      </c>
      <c r="C169" s="3">
        <f t="shared" ref="C169:N169" si="546">C25+C41+C57+C73+C89+C137+C153</f>
        <v>0</v>
      </c>
      <c r="D169" s="3">
        <f t="shared" si="546"/>
        <v>0</v>
      </c>
      <c r="E169" s="3">
        <f t="shared" si="546"/>
        <v>0</v>
      </c>
      <c r="F169" s="3">
        <f t="shared" si="546"/>
        <v>0</v>
      </c>
      <c r="G169" s="3">
        <f t="shared" si="546"/>
        <v>0</v>
      </c>
      <c r="H169" s="3">
        <f t="shared" si="546"/>
        <v>0</v>
      </c>
      <c r="I169" s="3">
        <f t="shared" si="546"/>
        <v>0</v>
      </c>
      <c r="J169" s="3">
        <f t="shared" si="546"/>
        <v>0</v>
      </c>
      <c r="K169" s="449">
        <f t="shared" si="546"/>
        <v>0</v>
      </c>
      <c r="L169" s="101">
        <f t="shared" si="546"/>
        <v>0</v>
      </c>
      <c r="M169" s="3">
        <f t="shared" si="546"/>
        <v>366.90275988593555</v>
      </c>
      <c r="N169" s="170">
        <f t="shared" si="546"/>
        <v>1206.6482977494393</v>
      </c>
      <c r="O169" s="79">
        <f t="shared" si="523"/>
        <v>1573.5510576353749</v>
      </c>
      <c r="P169" s="114"/>
      <c r="Q169" s="727"/>
      <c r="R169" s="217" t="s">
        <v>61</v>
      </c>
      <c r="S169" s="3">
        <f t="shared" ref="S169:AD169" si="547">S25+S41+S57+S73+S89+S137+S153</f>
        <v>0</v>
      </c>
      <c r="T169" s="3">
        <f t="shared" si="547"/>
        <v>0</v>
      </c>
      <c r="U169" s="3">
        <f t="shared" si="547"/>
        <v>0</v>
      </c>
      <c r="V169" s="3">
        <f t="shared" si="547"/>
        <v>0</v>
      </c>
      <c r="W169" s="3">
        <f t="shared" si="547"/>
        <v>0</v>
      </c>
      <c r="X169" s="3">
        <f t="shared" si="547"/>
        <v>0</v>
      </c>
      <c r="Y169" s="3">
        <f t="shared" si="547"/>
        <v>0</v>
      </c>
      <c r="Z169" s="3">
        <f t="shared" si="547"/>
        <v>0</v>
      </c>
      <c r="AA169" s="449">
        <f t="shared" si="547"/>
        <v>0</v>
      </c>
      <c r="AB169" s="101">
        <f t="shared" si="547"/>
        <v>0</v>
      </c>
      <c r="AC169" s="3">
        <f t="shared" si="547"/>
        <v>0</v>
      </c>
      <c r="AD169" s="170">
        <f t="shared" si="547"/>
        <v>0</v>
      </c>
      <c r="AE169" s="79">
        <f t="shared" si="525"/>
        <v>0</v>
      </c>
      <c r="AF169" s="114"/>
      <c r="AG169" s="727"/>
      <c r="AH169" s="217" t="s">
        <v>61</v>
      </c>
      <c r="AI169" s="3">
        <f t="shared" ref="AI169:AT169" si="548">AI25+AI41+AI57+AI73+AI89+AI137+AI153</f>
        <v>0</v>
      </c>
      <c r="AJ169" s="3">
        <f t="shared" si="548"/>
        <v>0</v>
      </c>
      <c r="AK169" s="3">
        <f t="shared" si="548"/>
        <v>0</v>
      </c>
      <c r="AL169" s="3">
        <f t="shared" si="548"/>
        <v>0</v>
      </c>
      <c r="AM169" s="3">
        <f t="shared" si="548"/>
        <v>0</v>
      </c>
      <c r="AN169" s="3">
        <f t="shared" si="548"/>
        <v>0</v>
      </c>
      <c r="AO169" s="3">
        <f t="shared" si="548"/>
        <v>0</v>
      </c>
      <c r="AP169" s="3">
        <f t="shared" si="548"/>
        <v>0</v>
      </c>
      <c r="AQ169" s="449">
        <f t="shared" si="548"/>
        <v>0</v>
      </c>
      <c r="AR169" s="101">
        <f t="shared" si="548"/>
        <v>0</v>
      </c>
      <c r="AS169" s="3">
        <f t="shared" si="548"/>
        <v>3382.6024876896117</v>
      </c>
      <c r="AT169" s="170">
        <f t="shared" si="548"/>
        <v>12740.253938145424</v>
      </c>
      <c r="AU169" s="79">
        <f t="shared" si="527"/>
        <v>16122.856425835036</v>
      </c>
      <c r="AV169" s="114"/>
      <c r="AW169" s="727"/>
      <c r="AX169" s="217" t="s">
        <v>61</v>
      </c>
      <c r="AY169" s="3">
        <f t="shared" ref="AY169:BJ169" si="549">AY25+AY41+AY57+AY73+AY89+AY137+AY153</f>
        <v>0</v>
      </c>
      <c r="AZ169" s="3">
        <f t="shared" si="549"/>
        <v>0</v>
      </c>
      <c r="BA169" s="3">
        <f t="shared" si="549"/>
        <v>0</v>
      </c>
      <c r="BB169" s="3">
        <f t="shared" si="549"/>
        <v>0</v>
      </c>
      <c r="BC169" s="3">
        <f t="shared" si="549"/>
        <v>0</v>
      </c>
      <c r="BD169" s="3">
        <f t="shared" si="549"/>
        <v>0</v>
      </c>
      <c r="BE169" s="3">
        <f t="shared" si="549"/>
        <v>0</v>
      </c>
      <c r="BF169" s="3">
        <f t="shared" si="549"/>
        <v>0</v>
      </c>
      <c r="BG169" s="449">
        <f t="shared" si="549"/>
        <v>0</v>
      </c>
      <c r="BH169" s="101">
        <f t="shared" si="549"/>
        <v>0</v>
      </c>
      <c r="BI169" s="3">
        <f t="shared" si="549"/>
        <v>0</v>
      </c>
      <c r="BJ169" s="170">
        <f t="shared" si="549"/>
        <v>0</v>
      </c>
      <c r="BK169" s="79">
        <f t="shared" si="529"/>
        <v>0</v>
      </c>
      <c r="BL169" s="588"/>
    </row>
    <row r="170" spans="1:128" x14ac:dyDescent="0.3">
      <c r="A170" s="727"/>
      <c r="B170" s="217" t="s">
        <v>60</v>
      </c>
      <c r="C170" s="3">
        <f t="shared" ref="C170:N170" si="550">C26+C42+C58+C74+C90+C138+C154</f>
        <v>0</v>
      </c>
      <c r="D170" s="3">
        <f t="shared" si="550"/>
        <v>0</v>
      </c>
      <c r="E170" s="3">
        <f t="shared" si="550"/>
        <v>2730713</v>
      </c>
      <c r="F170" s="3">
        <f t="shared" si="550"/>
        <v>0</v>
      </c>
      <c r="G170" s="3">
        <f t="shared" si="550"/>
        <v>1305</v>
      </c>
      <c r="H170" s="3">
        <f t="shared" si="550"/>
        <v>1041</v>
      </c>
      <c r="I170" s="3">
        <f t="shared" si="550"/>
        <v>5493</v>
      </c>
      <c r="J170" s="3">
        <f t="shared" si="550"/>
        <v>10068</v>
      </c>
      <c r="K170" s="449">
        <f t="shared" si="550"/>
        <v>-2730203</v>
      </c>
      <c r="L170" s="101">
        <f t="shared" si="550"/>
        <v>24718</v>
      </c>
      <c r="M170" s="3">
        <f t="shared" si="550"/>
        <v>1986777.1397995451</v>
      </c>
      <c r="N170" s="170">
        <f t="shared" si="550"/>
        <v>5237339.5146262795</v>
      </c>
      <c r="O170" s="79">
        <f t="shared" si="523"/>
        <v>7267251.6544258241</v>
      </c>
      <c r="P170" s="114"/>
      <c r="Q170" s="727"/>
      <c r="R170" s="217" t="s">
        <v>60</v>
      </c>
      <c r="S170" s="3">
        <f t="shared" ref="S170:AD170" si="551">S26+S42+S58+S74+S90+S138+S154</f>
        <v>0</v>
      </c>
      <c r="T170" s="3">
        <f t="shared" si="551"/>
        <v>49391</v>
      </c>
      <c r="U170" s="3">
        <f t="shared" si="551"/>
        <v>735278</v>
      </c>
      <c r="V170" s="3">
        <f t="shared" si="551"/>
        <v>201751</v>
      </c>
      <c r="W170" s="3">
        <f t="shared" si="551"/>
        <v>784178</v>
      </c>
      <c r="X170" s="3">
        <f t="shared" si="551"/>
        <v>683884</v>
      </c>
      <c r="Y170" s="3">
        <f t="shared" si="551"/>
        <v>6850745</v>
      </c>
      <c r="Z170" s="3">
        <f t="shared" si="551"/>
        <v>723079</v>
      </c>
      <c r="AA170" s="449">
        <f t="shared" si="551"/>
        <v>5184796</v>
      </c>
      <c r="AB170" s="101">
        <f t="shared" si="551"/>
        <v>1521901</v>
      </c>
      <c r="AC170" s="3">
        <f t="shared" si="551"/>
        <v>1964295.7138283444</v>
      </c>
      <c r="AD170" s="170">
        <f t="shared" si="551"/>
        <v>8290571.2321747588</v>
      </c>
      <c r="AE170" s="79">
        <f t="shared" si="525"/>
        <v>26989869.946003102</v>
      </c>
      <c r="AF170" s="114"/>
      <c r="AG170" s="727"/>
      <c r="AH170" s="217" t="s">
        <v>60</v>
      </c>
      <c r="AI170" s="3">
        <f t="shared" ref="AI170:AT170" si="552">AI26+AI42+AI58+AI74+AI90+AI138+AI154</f>
        <v>0</v>
      </c>
      <c r="AJ170" s="3">
        <f t="shared" si="552"/>
        <v>0</v>
      </c>
      <c r="AK170" s="3">
        <f t="shared" si="552"/>
        <v>0</v>
      </c>
      <c r="AL170" s="3">
        <f t="shared" si="552"/>
        <v>0</v>
      </c>
      <c r="AM170" s="3">
        <f t="shared" si="552"/>
        <v>0</v>
      </c>
      <c r="AN170" s="3">
        <f t="shared" si="552"/>
        <v>1701</v>
      </c>
      <c r="AO170" s="3">
        <f t="shared" si="552"/>
        <v>179610</v>
      </c>
      <c r="AP170" s="3">
        <f t="shared" si="552"/>
        <v>0</v>
      </c>
      <c r="AQ170" s="449">
        <f t="shared" si="552"/>
        <v>10890</v>
      </c>
      <c r="AR170" s="101">
        <f t="shared" si="552"/>
        <v>665747</v>
      </c>
      <c r="AS170" s="3">
        <f t="shared" si="552"/>
        <v>572776.81057651411</v>
      </c>
      <c r="AT170" s="170">
        <f t="shared" si="552"/>
        <v>2536329.8086632579</v>
      </c>
      <c r="AU170" s="79">
        <f t="shared" si="527"/>
        <v>3967054.6192397717</v>
      </c>
      <c r="AV170" s="114"/>
      <c r="AW170" s="727"/>
      <c r="AX170" s="217" t="s">
        <v>60</v>
      </c>
      <c r="AY170" s="3">
        <f t="shared" ref="AY170:BJ170" si="553">AY26+AY42+AY58+AY74+AY90+AY138+AY154</f>
        <v>0</v>
      </c>
      <c r="AZ170" s="3">
        <f t="shared" si="553"/>
        <v>0</v>
      </c>
      <c r="BA170" s="3">
        <f t="shared" si="553"/>
        <v>0</v>
      </c>
      <c r="BB170" s="3">
        <f t="shared" si="553"/>
        <v>75176</v>
      </c>
      <c r="BC170" s="3">
        <f t="shared" si="553"/>
        <v>10180</v>
      </c>
      <c r="BD170" s="3">
        <f t="shared" si="553"/>
        <v>0</v>
      </c>
      <c r="BE170" s="3">
        <f t="shared" si="553"/>
        <v>0</v>
      </c>
      <c r="BF170" s="3">
        <f t="shared" si="553"/>
        <v>0</v>
      </c>
      <c r="BG170" s="449">
        <f t="shared" si="553"/>
        <v>0</v>
      </c>
      <c r="BH170" s="101">
        <f t="shared" si="553"/>
        <v>0</v>
      </c>
      <c r="BI170" s="3">
        <f t="shared" si="553"/>
        <v>106487.35456620435</v>
      </c>
      <c r="BJ170" s="170">
        <f t="shared" si="553"/>
        <v>506699.76180573791</v>
      </c>
      <c r="BK170" s="79">
        <f t="shared" si="529"/>
        <v>698543.11637194222</v>
      </c>
      <c r="BL170" s="588"/>
    </row>
    <row r="171" spans="1:128" x14ac:dyDescent="0.3">
      <c r="A171" s="727"/>
      <c r="B171" s="217" t="s">
        <v>59</v>
      </c>
      <c r="C171" s="3">
        <f t="shared" ref="C171:N171" si="554">C27+C43+C59+C75+C91+C139+C155</f>
        <v>0</v>
      </c>
      <c r="D171" s="3">
        <f t="shared" si="554"/>
        <v>1247703</v>
      </c>
      <c r="E171" s="3">
        <f t="shared" si="554"/>
        <v>1555270</v>
      </c>
      <c r="F171" s="3">
        <f t="shared" si="554"/>
        <v>3543944</v>
      </c>
      <c r="G171" s="3">
        <f t="shared" si="554"/>
        <v>1396623.3</v>
      </c>
      <c r="H171" s="3">
        <f t="shared" si="554"/>
        <v>2540914.0300000003</v>
      </c>
      <c r="I171" s="3">
        <f t="shared" si="554"/>
        <v>2456878</v>
      </c>
      <c r="J171" s="3">
        <f t="shared" si="554"/>
        <v>2000353</v>
      </c>
      <c r="K171" s="449">
        <f t="shared" si="554"/>
        <v>2170783.1</v>
      </c>
      <c r="L171" s="101">
        <f t="shared" si="554"/>
        <v>1487190</v>
      </c>
      <c r="M171" s="3">
        <f t="shared" si="554"/>
        <v>4820448.6223938931</v>
      </c>
      <c r="N171" s="170">
        <f t="shared" si="554"/>
        <v>16039150.367119519</v>
      </c>
      <c r="O171" s="79">
        <f t="shared" si="523"/>
        <v>39259257.419513412</v>
      </c>
      <c r="P171" s="114"/>
      <c r="Q171" s="727"/>
      <c r="R171" s="217" t="s">
        <v>59</v>
      </c>
      <c r="S171" s="3">
        <f t="shared" ref="S171:AD171" si="555">S27+S43+S59+S75+S91+S139+S155</f>
        <v>0</v>
      </c>
      <c r="T171" s="3">
        <f t="shared" si="555"/>
        <v>2165703</v>
      </c>
      <c r="U171" s="3">
        <f t="shared" si="555"/>
        <v>2480009</v>
      </c>
      <c r="V171" s="3">
        <f t="shared" si="555"/>
        <v>2321917</v>
      </c>
      <c r="W171" s="3">
        <f t="shared" si="555"/>
        <v>2330282</v>
      </c>
      <c r="X171" s="3">
        <f t="shared" si="555"/>
        <v>3571847</v>
      </c>
      <c r="Y171" s="3">
        <f t="shared" si="555"/>
        <v>3732741.36</v>
      </c>
      <c r="Z171" s="3">
        <f t="shared" si="555"/>
        <v>3747809</v>
      </c>
      <c r="AA171" s="449">
        <f t="shared" si="555"/>
        <v>4630394</v>
      </c>
      <c r="AB171" s="101">
        <f t="shared" si="555"/>
        <v>3515248</v>
      </c>
      <c r="AC171" s="3">
        <f t="shared" si="555"/>
        <v>5256251.9778018659</v>
      </c>
      <c r="AD171" s="170">
        <f t="shared" si="555"/>
        <v>20731076.667173743</v>
      </c>
      <c r="AE171" s="79">
        <f t="shared" si="525"/>
        <v>54483279.004975609</v>
      </c>
      <c r="AF171" s="114"/>
      <c r="AG171" s="727"/>
      <c r="AH171" s="217" t="s">
        <v>59</v>
      </c>
      <c r="AI171" s="3">
        <f t="shared" ref="AI171:AT171" si="556">AI27+AI43+AI59+AI75+AI91+AI139+AI155</f>
        <v>0</v>
      </c>
      <c r="AJ171" s="3">
        <f t="shared" si="556"/>
        <v>298002</v>
      </c>
      <c r="AK171" s="3">
        <f t="shared" si="556"/>
        <v>2445886</v>
      </c>
      <c r="AL171" s="3">
        <f t="shared" si="556"/>
        <v>298023</v>
      </c>
      <c r="AM171" s="3">
        <f t="shared" si="556"/>
        <v>735503</v>
      </c>
      <c r="AN171" s="3">
        <f t="shared" si="556"/>
        <v>516742</v>
      </c>
      <c r="AO171" s="3">
        <f t="shared" si="556"/>
        <v>1091457</v>
      </c>
      <c r="AP171" s="3">
        <f t="shared" si="556"/>
        <v>781503</v>
      </c>
      <c r="AQ171" s="449">
        <f t="shared" si="556"/>
        <v>652120</v>
      </c>
      <c r="AR171" s="101">
        <f t="shared" si="556"/>
        <v>2431174</v>
      </c>
      <c r="AS171" s="3">
        <f t="shared" si="556"/>
        <v>772250.46715580206</v>
      </c>
      <c r="AT171" s="170">
        <f t="shared" si="556"/>
        <v>3552052.3958283258</v>
      </c>
      <c r="AU171" s="79">
        <f t="shared" si="527"/>
        <v>13574712.862984128</v>
      </c>
      <c r="AV171" s="114"/>
      <c r="AW171" s="727"/>
      <c r="AX171" s="217" t="s">
        <v>59</v>
      </c>
      <c r="AY171" s="3">
        <f t="shared" ref="AY171:BJ171" si="557">AY27+AY43+AY59+AY75+AY91+AY139+AY155</f>
        <v>0</v>
      </c>
      <c r="AZ171" s="3">
        <f t="shared" si="557"/>
        <v>94389</v>
      </c>
      <c r="BA171" s="3">
        <f t="shared" si="557"/>
        <v>3335</v>
      </c>
      <c r="BB171" s="3">
        <f t="shared" si="557"/>
        <v>41560</v>
      </c>
      <c r="BC171" s="3">
        <f t="shared" si="557"/>
        <v>6239</v>
      </c>
      <c r="BD171" s="3">
        <f t="shared" si="557"/>
        <v>11360</v>
      </c>
      <c r="BE171" s="3">
        <f t="shared" si="557"/>
        <v>537995</v>
      </c>
      <c r="BF171" s="3">
        <f t="shared" si="557"/>
        <v>22149</v>
      </c>
      <c r="BG171" s="449">
        <f t="shared" si="557"/>
        <v>0</v>
      </c>
      <c r="BH171" s="101">
        <f t="shared" si="557"/>
        <v>33292</v>
      </c>
      <c r="BI171" s="3">
        <f t="shared" si="557"/>
        <v>163311.13049526076</v>
      </c>
      <c r="BJ171" s="170">
        <f t="shared" si="557"/>
        <v>651201.45904384553</v>
      </c>
      <c r="BK171" s="79">
        <f t="shared" si="529"/>
        <v>1564831.5895391062</v>
      </c>
      <c r="BL171" s="588"/>
    </row>
    <row r="172" spans="1:128" x14ac:dyDescent="0.3">
      <c r="A172" s="727"/>
      <c r="B172" s="217" t="s">
        <v>58</v>
      </c>
      <c r="C172" s="3">
        <f t="shared" ref="C172:N172" si="558">C28+C44+C60+C76+C92+C140+C156</f>
        <v>0</v>
      </c>
      <c r="D172" s="3">
        <f t="shared" si="558"/>
        <v>0</v>
      </c>
      <c r="E172" s="3">
        <f t="shared" si="558"/>
        <v>0</v>
      </c>
      <c r="F172" s="3">
        <f t="shared" si="558"/>
        <v>0</v>
      </c>
      <c r="G172" s="3">
        <f t="shared" si="558"/>
        <v>0</v>
      </c>
      <c r="H172" s="3">
        <f t="shared" si="558"/>
        <v>0</v>
      </c>
      <c r="I172" s="3">
        <f t="shared" si="558"/>
        <v>0</v>
      </c>
      <c r="J172" s="3">
        <f t="shared" si="558"/>
        <v>24344</v>
      </c>
      <c r="K172" s="449">
        <f t="shared" si="558"/>
        <v>0</v>
      </c>
      <c r="L172" s="101">
        <f t="shared" si="558"/>
        <v>67329</v>
      </c>
      <c r="M172" s="3">
        <f t="shared" si="558"/>
        <v>12515.582825657926</v>
      </c>
      <c r="N172" s="170">
        <f t="shared" si="558"/>
        <v>41160.515436343965</v>
      </c>
      <c r="O172" s="79">
        <f t="shared" si="523"/>
        <v>145349.09826200188</v>
      </c>
      <c r="P172" s="114"/>
      <c r="Q172" s="727"/>
      <c r="R172" s="217" t="s">
        <v>58</v>
      </c>
      <c r="S172" s="3">
        <f t="shared" ref="S172:AD172" si="559">S28+S44+S60+S76+S92+S140+S156</f>
        <v>0</v>
      </c>
      <c r="T172" s="3">
        <f t="shared" si="559"/>
        <v>0</v>
      </c>
      <c r="U172" s="3">
        <f t="shared" si="559"/>
        <v>0</v>
      </c>
      <c r="V172" s="3">
        <f t="shared" si="559"/>
        <v>0</v>
      </c>
      <c r="W172" s="3">
        <f t="shared" si="559"/>
        <v>0</v>
      </c>
      <c r="X172" s="3">
        <f t="shared" si="559"/>
        <v>2818</v>
      </c>
      <c r="Y172" s="3">
        <f t="shared" si="559"/>
        <v>42270</v>
      </c>
      <c r="Z172" s="3">
        <f t="shared" si="559"/>
        <v>6604</v>
      </c>
      <c r="AA172" s="449">
        <f t="shared" si="559"/>
        <v>0</v>
      </c>
      <c r="AB172" s="101">
        <f t="shared" si="559"/>
        <v>0</v>
      </c>
      <c r="AC172" s="3">
        <f t="shared" si="559"/>
        <v>48378.615634208087</v>
      </c>
      <c r="AD172" s="170">
        <f t="shared" si="559"/>
        <v>182213.50294598978</v>
      </c>
      <c r="AE172" s="79">
        <f t="shared" si="525"/>
        <v>282284.11858019786</v>
      </c>
      <c r="AF172" s="114"/>
      <c r="AG172" s="727"/>
      <c r="AH172" s="217" t="s">
        <v>58</v>
      </c>
      <c r="AI172" s="3">
        <f t="shared" ref="AI172:AT172" si="560">AI28+AI44+AI60+AI76+AI92+AI140+AI156</f>
        <v>0</v>
      </c>
      <c r="AJ172" s="3">
        <f t="shared" si="560"/>
        <v>0</v>
      </c>
      <c r="AK172" s="3">
        <f t="shared" si="560"/>
        <v>0</v>
      </c>
      <c r="AL172" s="3">
        <f t="shared" si="560"/>
        <v>0</v>
      </c>
      <c r="AM172" s="3">
        <f t="shared" si="560"/>
        <v>0</v>
      </c>
      <c r="AN172" s="3">
        <f t="shared" si="560"/>
        <v>0</v>
      </c>
      <c r="AO172" s="3">
        <f t="shared" si="560"/>
        <v>0</v>
      </c>
      <c r="AP172" s="3">
        <f t="shared" si="560"/>
        <v>0</v>
      </c>
      <c r="AQ172" s="449">
        <f t="shared" si="560"/>
        <v>0</v>
      </c>
      <c r="AR172" s="101">
        <f t="shared" si="560"/>
        <v>0</v>
      </c>
      <c r="AS172" s="3">
        <f t="shared" si="560"/>
        <v>13290.325860621006</v>
      </c>
      <c r="AT172" s="170">
        <f t="shared" si="560"/>
        <v>50056.761621039099</v>
      </c>
      <c r="AU172" s="79">
        <f t="shared" si="527"/>
        <v>63347.087481660106</v>
      </c>
      <c r="AV172" s="114"/>
      <c r="AW172" s="727"/>
      <c r="AX172" s="217" t="s">
        <v>58</v>
      </c>
      <c r="AY172" s="3">
        <f t="shared" ref="AY172:BJ172" si="561">AY28+AY44+AY60+AY76+AY92+AY140+AY156</f>
        <v>0</v>
      </c>
      <c r="AZ172" s="3">
        <f t="shared" si="561"/>
        <v>0</v>
      </c>
      <c r="BA172" s="3">
        <f t="shared" si="561"/>
        <v>0</v>
      </c>
      <c r="BB172" s="3">
        <f t="shared" si="561"/>
        <v>0</v>
      </c>
      <c r="BC172" s="3">
        <f t="shared" si="561"/>
        <v>0</v>
      </c>
      <c r="BD172" s="3">
        <f t="shared" si="561"/>
        <v>0</v>
      </c>
      <c r="BE172" s="3">
        <f t="shared" si="561"/>
        <v>0</v>
      </c>
      <c r="BF172" s="3">
        <f t="shared" si="561"/>
        <v>0</v>
      </c>
      <c r="BG172" s="449">
        <f t="shared" si="561"/>
        <v>0</v>
      </c>
      <c r="BH172" s="101">
        <f t="shared" si="561"/>
        <v>0</v>
      </c>
      <c r="BI172" s="3">
        <f t="shared" si="561"/>
        <v>6675.4773454892484</v>
      </c>
      <c r="BJ172" s="170">
        <f t="shared" si="561"/>
        <v>25142.557202445339</v>
      </c>
      <c r="BK172" s="79">
        <f t="shared" si="529"/>
        <v>31818.034547934589</v>
      </c>
      <c r="BL172" s="588"/>
    </row>
    <row r="173" spans="1:128" x14ac:dyDescent="0.3">
      <c r="A173" s="727"/>
      <c r="B173" s="217" t="s">
        <v>57</v>
      </c>
      <c r="C173" s="3">
        <f t="shared" ref="C173:N173" si="562">C29+C45+C61+C77+C93+C141+C157</f>
        <v>0</v>
      </c>
      <c r="D173" s="3">
        <f t="shared" si="562"/>
        <v>0</v>
      </c>
      <c r="E173" s="3">
        <f t="shared" si="562"/>
        <v>0</v>
      </c>
      <c r="F173" s="3">
        <f t="shared" si="562"/>
        <v>0</v>
      </c>
      <c r="G173" s="3">
        <f t="shared" si="562"/>
        <v>0</v>
      </c>
      <c r="H173" s="3">
        <f t="shared" si="562"/>
        <v>0</v>
      </c>
      <c r="I173" s="3">
        <f t="shared" si="562"/>
        <v>139760</v>
      </c>
      <c r="J173" s="3">
        <f t="shared" si="562"/>
        <v>0</v>
      </c>
      <c r="K173" s="449">
        <f t="shared" si="562"/>
        <v>0</v>
      </c>
      <c r="L173" s="101">
        <f t="shared" si="562"/>
        <v>0</v>
      </c>
      <c r="M173" s="3">
        <f t="shared" si="562"/>
        <v>21114.455207720839</v>
      </c>
      <c r="N173" s="170">
        <f t="shared" si="562"/>
        <v>98121.101504851453</v>
      </c>
      <c r="O173" s="79">
        <f t="shared" si="523"/>
        <v>258995.55671257229</v>
      </c>
      <c r="P173" s="114"/>
      <c r="Q173" s="727"/>
      <c r="R173" s="217" t="s">
        <v>57</v>
      </c>
      <c r="S173" s="3">
        <f t="shared" ref="S173:AD173" si="563">S29+S45+S61+S77+S93+S141+S157</f>
        <v>0</v>
      </c>
      <c r="T173" s="3">
        <f t="shared" si="563"/>
        <v>0</v>
      </c>
      <c r="U173" s="3">
        <f t="shared" si="563"/>
        <v>0</v>
      </c>
      <c r="V173" s="3">
        <f t="shared" si="563"/>
        <v>61960</v>
      </c>
      <c r="W173" s="3">
        <f t="shared" si="563"/>
        <v>0</v>
      </c>
      <c r="X173" s="3">
        <f t="shared" si="563"/>
        <v>0</v>
      </c>
      <c r="Y173" s="3">
        <f t="shared" si="563"/>
        <v>69650</v>
      </c>
      <c r="Z173" s="3">
        <f t="shared" si="563"/>
        <v>0</v>
      </c>
      <c r="AA173" s="449">
        <f t="shared" si="563"/>
        <v>0</v>
      </c>
      <c r="AB173" s="101">
        <f t="shared" si="563"/>
        <v>0</v>
      </c>
      <c r="AC173" s="3">
        <f t="shared" si="563"/>
        <v>127902.5347954224</v>
      </c>
      <c r="AD173" s="170">
        <f t="shared" si="563"/>
        <v>535141.37595437944</v>
      </c>
      <c r="AE173" s="79">
        <f t="shared" si="525"/>
        <v>794653.9107498019</v>
      </c>
      <c r="AF173" s="114"/>
      <c r="AG173" s="727"/>
      <c r="AH173" s="217" t="s">
        <v>57</v>
      </c>
      <c r="AI173" s="3">
        <f t="shared" ref="AI173:AT173" si="564">AI29+AI45+AI61+AI77+AI93+AI141+AI157</f>
        <v>0</v>
      </c>
      <c r="AJ173" s="3">
        <f t="shared" si="564"/>
        <v>0</v>
      </c>
      <c r="AK173" s="3">
        <f t="shared" si="564"/>
        <v>0</v>
      </c>
      <c r="AL173" s="3">
        <f t="shared" si="564"/>
        <v>0</v>
      </c>
      <c r="AM173" s="3">
        <f t="shared" si="564"/>
        <v>0</v>
      </c>
      <c r="AN173" s="3">
        <f t="shared" si="564"/>
        <v>0</v>
      </c>
      <c r="AO173" s="3">
        <f t="shared" si="564"/>
        <v>0</v>
      </c>
      <c r="AP173" s="3">
        <f t="shared" si="564"/>
        <v>0</v>
      </c>
      <c r="AQ173" s="449">
        <f t="shared" si="564"/>
        <v>0</v>
      </c>
      <c r="AR173" s="101">
        <f t="shared" si="564"/>
        <v>0</v>
      </c>
      <c r="AS173" s="3">
        <f t="shared" si="564"/>
        <v>110151.26715578765</v>
      </c>
      <c r="AT173" s="170">
        <f t="shared" si="564"/>
        <v>426461.00257669826</v>
      </c>
      <c r="AU173" s="79">
        <f t="shared" si="527"/>
        <v>536612.26973248587</v>
      </c>
      <c r="AV173" s="114"/>
      <c r="AW173" s="727"/>
      <c r="AX173" s="217" t="s">
        <v>57</v>
      </c>
      <c r="AY173" s="3">
        <f t="shared" ref="AY173:BJ173" si="565">AY29+AY45+AY61+AY77+AY93+AY141+AY157</f>
        <v>0</v>
      </c>
      <c r="AZ173" s="3">
        <f t="shared" si="565"/>
        <v>0</v>
      </c>
      <c r="BA173" s="3">
        <f t="shared" si="565"/>
        <v>0</v>
      </c>
      <c r="BB173" s="3">
        <f t="shared" si="565"/>
        <v>0</v>
      </c>
      <c r="BC173" s="3">
        <f t="shared" si="565"/>
        <v>0</v>
      </c>
      <c r="BD173" s="3">
        <f t="shared" si="565"/>
        <v>0</v>
      </c>
      <c r="BE173" s="3">
        <f t="shared" si="565"/>
        <v>0</v>
      </c>
      <c r="BF173" s="3">
        <f t="shared" si="565"/>
        <v>0</v>
      </c>
      <c r="BG173" s="449">
        <f t="shared" si="565"/>
        <v>0</v>
      </c>
      <c r="BH173" s="101">
        <f t="shared" si="565"/>
        <v>0</v>
      </c>
      <c r="BI173" s="3">
        <f t="shared" si="565"/>
        <v>1968.6938443565684</v>
      </c>
      <c r="BJ173" s="170">
        <f t="shared" si="565"/>
        <v>9148.7280459621434</v>
      </c>
      <c r="BK173" s="79">
        <f t="shared" si="529"/>
        <v>11117.421890318712</v>
      </c>
      <c r="BL173" s="588"/>
    </row>
    <row r="174" spans="1:128" x14ac:dyDescent="0.3">
      <c r="A174" s="727"/>
      <c r="B174" s="217" t="s">
        <v>56</v>
      </c>
      <c r="C174" s="3">
        <f t="shared" ref="C174:N174" si="566">C30+C46+C62+C78+C94+C142+C158</f>
        <v>0</v>
      </c>
      <c r="D174" s="3">
        <f t="shared" si="566"/>
        <v>0</v>
      </c>
      <c r="E174" s="3">
        <f t="shared" si="566"/>
        <v>0</v>
      </c>
      <c r="F174" s="3">
        <f t="shared" si="566"/>
        <v>0</v>
      </c>
      <c r="G174" s="3">
        <f t="shared" si="566"/>
        <v>0</v>
      </c>
      <c r="H174" s="3">
        <f t="shared" si="566"/>
        <v>0</v>
      </c>
      <c r="I174" s="3">
        <f t="shared" si="566"/>
        <v>0</v>
      </c>
      <c r="J174" s="3">
        <f t="shared" si="566"/>
        <v>0</v>
      </c>
      <c r="K174" s="449">
        <f t="shared" si="566"/>
        <v>0</v>
      </c>
      <c r="L174" s="101">
        <f t="shared" si="566"/>
        <v>0</v>
      </c>
      <c r="M174" s="3">
        <f t="shared" si="566"/>
        <v>0</v>
      </c>
      <c r="N174" s="170">
        <f t="shared" si="566"/>
        <v>0</v>
      </c>
      <c r="O174" s="79">
        <f t="shared" si="523"/>
        <v>0</v>
      </c>
      <c r="P174" s="114"/>
      <c r="Q174" s="727"/>
      <c r="R174" s="217" t="s">
        <v>56</v>
      </c>
      <c r="S174" s="3">
        <f t="shared" ref="S174:AD174" si="567">S30+S46+S62+S78+S94+S142+S158</f>
        <v>0</v>
      </c>
      <c r="T174" s="3">
        <f t="shared" si="567"/>
        <v>0</v>
      </c>
      <c r="U174" s="3">
        <f t="shared" si="567"/>
        <v>0</v>
      </c>
      <c r="V174" s="3">
        <f t="shared" si="567"/>
        <v>0</v>
      </c>
      <c r="W174" s="3">
        <f t="shared" si="567"/>
        <v>0</v>
      </c>
      <c r="X174" s="3">
        <f t="shared" si="567"/>
        <v>0</v>
      </c>
      <c r="Y174" s="3">
        <f t="shared" si="567"/>
        <v>0</v>
      </c>
      <c r="Z174" s="3">
        <f t="shared" si="567"/>
        <v>0</v>
      </c>
      <c r="AA174" s="449">
        <f t="shared" si="567"/>
        <v>0</v>
      </c>
      <c r="AB174" s="101">
        <f t="shared" si="567"/>
        <v>0</v>
      </c>
      <c r="AC174" s="3">
        <f t="shared" si="567"/>
        <v>0</v>
      </c>
      <c r="AD174" s="170">
        <f t="shared" si="567"/>
        <v>0</v>
      </c>
      <c r="AE174" s="79">
        <f t="shared" si="525"/>
        <v>0</v>
      </c>
      <c r="AF174" s="114"/>
      <c r="AG174" s="727"/>
      <c r="AH174" s="217" t="s">
        <v>56</v>
      </c>
      <c r="AI174" s="3">
        <f t="shared" ref="AI174:AT174" si="568">AI30+AI46+AI62+AI78+AI94+AI142+AI158</f>
        <v>0</v>
      </c>
      <c r="AJ174" s="3">
        <f t="shared" si="568"/>
        <v>0</v>
      </c>
      <c r="AK174" s="3">
        <f t="shared" si="568"/>
        <v>0</v>
      </c>
      <c r="AL174" s="3">
        <f t="shared" si="568"/>
        <v>0</v>
      </c>
      <c r="AM174" s="3">
        <f t="shared" si="568"/>
        <v>0</v>
      </c>
      <c r="AN174" s="3">
        <f t="shared" si="568"/>
        <v>0</v>
      </c>
      <c r="AO174" s="3">
        <f t="shared" si="568"/>
        <v>0</v>
      </c>
      <c r="AP174" s="3">
        <f t="shared" si="568"/>
        <v>0</v>
      </c>
      <c r="AQ174" s="449">
        <f t="shared" si="568"/>
        <v>0</v>
      </c>
      <c r="AR174" s="101">
        <f t="shared" si="568"/>
        <v>0</v>
      </c>
      <c r="AS174" s="3">
        <f t="shared" si="568"/>
        <v>169283.29195591004</v>
      </c>
      <c r="AT174" s="170">
        <f t="shared" si="568"/>
        <v>637589.58815068577</v>
      </c>
      <c r="AU174" s="79">
        <f t="shared" si="527"/>
        <v>806872.88010659581</v>
      </c>
      <c r="AV174" s="114"/>
      <c r="AW174" s="727"/>
      <c r="AX174" s="217" t="s">
        <v>56</v>
      </c>
      <c r="AY174" s="3">
        <f t="shared" ref="AY174:BJ174" si="569">AY30+AY46+AY62+AY78+AY94+AY142+AY158</f>
        <v>0</v>
      </c>
      <c r="AZ174" s="3">
        <f t="shared" si="569"/>
        <v>0</v>
      </c>
      <c r="BA174" s="3">
        <f t="shared" si="569"/>
        <v>0</v>
      </c>
      <c r="BB174" s="3">
        <f t="shared" si="569"/>
        <v>0</v>
      </c>
      <c r="BC174" s="3">
        <f t="shared" si="569"/>
        <v>0</v>
      </c>
      <c r="BD174" s="3">
        <f t="shared" si="569"/>
        <v>0</v>
      </c>
      <c r="BE174" s="3">
        <f t="shared" si="569"/>
        <v>0</v>
      </c>
      <c r="BF174" s="3">
        <f t="shared" si="569"/>
        <v>0</v>
      </c>
      <c r="BG174" s="449">
        <f t="shared" si="569"/>
        <v>0</v>
      </c>
      <c r="BH174" s="101">
        <f t="shared" si="569"/>
        <v>0</v>
      </c>
      <c r="BI174" s="3">
        <f t="shared" si="569"/>
        <v>0</v>
      </c>
      <c r="BJ174" s="170">
        <f t="shared" si="569"/>
        <v>0</v>
      </c>
      <c r="BK174" s="79">
        <f t="shared" si="529"/>
        <v>0</v>
      </c>
      <c r="BL174" s="588"/>
    </row>
    <row r="175" spans="1:128" ht="15" customHeight="1" x14ac:dyDescent="0.3">
      <c r="A175" s="727"/>
      <c r="B175" s="217" t="s">
        <v>55</v>
      </c>
      <c r="C175" s="3">
        <f t="shared" ref="C175:N175" si="570">C31+C47+C63+C79+C95+C143+C159</f>
        <v>0</v>
      </c>
      <c r="D175" s="3">
        <f t="shared" si="570"/>
        <v>5265</v>
      </c>
      <c r="E175" s="3">
        <f t="shared" si="570"/>
        <v>0</v>
      </c>
      <c r="F175" s="3">
        <f t="shared" si="570"/>
        <v>0</v>
      </c>
      <c r="G175" s="3">
        <f t="shared" si="570"/>
        <v>0</v>
      </c>
      <c r="H175" s="3">
        <f t="shared" si="570"/>
        <v>0</v>
      </c>
      <c r="I175" s="3">
        <f t="shared" si="570"/>
        <v>25618</v>
      </c>
      <c r="J175" s="3">
        <f t="shared" si="570"/>
        <v>11556</v>
      </c>
      <c r="K175" s="449">
        <f t="shared" si="570"/>
        <v>2738</v>
      </c>
      <c r="L175" s="101">
        <f t="shared" si="570"/>
        <v>5778</v>
      </c>
      <c r="M175" s="3">
        <f t="shared" si="570"/>
        <v>17363.860011161119</v>
      </c>
      <c r="N175" s="170">
        <f t="shared" si="570"/>
        <v>77796.33998824899</v>
      </c>
      <c r="O175" s="79">
        <f t="shared" si="523"/>
        <v>146115.19999941011</v>
      </c>
      <c r="P175" s="114"/>
      <c r="Q175" s="727"/>
      <c r="R175" s="217" t="s">
        <v>55</v>
      </c>
      <c r="S175" s="3">
        <f t="shared" ref="S175:AD175" si="571">S31+S47+S63+S79+S95+S143+S159</f>
        <v>0</v>
      </c>
      <c r="T175" s="3">
        <f t="shared" si="571"/>
        <v>0</v>
      </c>
      <c r="U175" s="3">
        <f t="shared" si="571"/>
        <v>0</v>
      </c>
      <c r="V175" s="3">
        <f t="shared" si="571"/>
        <v>0</v>
      </c>
      <c r="W175" s="3">
        <f t="shared" si="571"/>
        <v>0</v>
      </c>
      <c r="X175" s="3">
        <f t="shared" si="571"/>
        <v>380</v>
      </c>
      <c r="Y175" s="3">
        <f t="shared" si="571"/>
        <v>77190</v>
      </c>
      <c r="Z175" s="3">
        <f t="shared" si="571"/>
        <v>0</v>
      </c>
      <c r="AA175" s="449">
        <f t="shared" si="571"/>
        <v>7150</v>
      </c>
      <c r="AB175" s="101">
        <f t="shared" si="571"/>
        <v>0</v>
      </c>
      <c r="AC175" s="3">
        <f t="shared" si="571"/>
        <v>1470592.9302538442</v>
      </c>
      <c r="AD175" s="170">
        <f t="shared" si="571"/>
        <v>3893482.5988052138</v>
      </c>
      <c r="AE175" s="79">
        <f t="shared" si="525"/>
        <v>5448795.5290590581</v>
      </c>
      <c r="AF175" s="114"/>
      <c r="AG175" s="727"/>
      <c r="AH175" s="217" t="s">
        <v>55</v>
      </c>
      <c r="AI175" s="3">
        <f t="shared" ref="AI175:AT175" si="572">AI31+AI47+AI63+AI79+AI95+AI143+AI159</f>
        <v>0</v>
      </c>
      <c r="AJ175" s="3">
        <f t="shared" si="572"/>
        <v>0</v>
      </c>
      <c r="AK175" s="3">
        <f t="shared" si="572"/>
        <v>0</v>
      </c>
      <c r="AL175" s="3">
        <f t="shared" si="572"/>
        <v>0</v>
      </c>
      <c r="AM175" s="3">
        <f t="shared" si="572"/>
        <v>0</v>
      </c>
      <c r="AN175" s="3">
        <f t="shared" si="572"/>
        <v>0</v>
      </c>
      <c r="AO175" s="3">
        <f t="shared" si="572"/>
        <v>0</v>
      </c>
      <c r="AP175" s="3">
        <f t="shared" si="572"/>
        <v>29995</v>
      </c>
      <c r="AQ175" s="449">
        <f t="shared" si="572"/>
        <v>0</v>
      </c>
      <c r="AR175" s="101">
        <f t="shared" si="572"/>
        <v>0</v>
      </c>
      <c r="AS175" s="3">
        <f t="shared" si="572"/>
        <v>8770.7700670619306</v>
      </c>
      <c r="AT175" s="170">
        <f t="shared" si="572"/>
        <v>40758.694058618436</v>
      </c>
      <c r="AU175" s="79">
        <f t="shared" si="527"/>
        <v>79524.464125680359</v>
      </c>
      <c r="AV175" s="114"/>
      <c r="AW175" s="727"/>
      <c r="AX175" s="217" t="s">
        <v>55</v>
      </c>
      <c r="AY175" s="3">
        <f t="shared" ref="AY175:BJ175" si="573">AY31+AY47+AY63+AY79+AY95+AY143+AY159</f>
        <v>0</v>
      </c>
      <c r="AZ175" s="3">
        <f t="shared" si="573"/>
        <v>0</v>
      </c>
      <c r="BA175" s="3">
        <f t="shared" si="573"/>
        <v>0</v>
      </c>
      <c r="BB175" s="3">
        <f t="shared" si="573"/>
        <v>0</v>
      </c>
      <c r="BC175" s="3">
        <f t="shared" si="573"/>
        <v>0</v>
      </c>
      <c r="BD175" s="3">
        <f t="shared" si="573"/>
        <v>0</v>
      </c>
      <c r="BE175" s="3">
        <f t="shared" si="573"/>
        <v>0</v>
      </c>
      <c r="BF175" s="3">
        <f t="shared" si="573"/>
        <v>0</v>
      </c>
      <c r="BG175" s="449">
        <f t="shared" si="573"/>
        <v>0</v>
      </c>
      <c r="BH175" s="101">
        <f t="shared" si="573"/>
        <v>0</v>
      </c>
      <c r="BI175" s="3">
        <f t="shared" si="573"/>
        <v>1312.462562904379</v>
      </c>
      <c r="BJ175" s="170">
        <f t="shared" si="573"/>
        <v>6099.1520306414295</v>
      </c>
      <c r="BK175" s="79">
        <f t="shared" si="529"/>
        <v>7411.614593545808</v>
      </c>
      <c r="BL175" s="588"/>
    </row>
    <row r="176" spans="1:128" ht="15" thickBot="1" x14ac:dyDescent="0.35">
      <c r="A176" s="728"/>
      <c r="B176" s="217" t="s">
        <v>54</v>
      </c>
      <c r="C176" s="3">
        <f t="shared" ref="C176:N176" si="574">C32+C48+C64+C80+C96+C144+C160</f>
        <v>0</v>
      </c>
      <c r="D176" s="3">
        <f t="shared" si="574"/>
        <v>0</v>
      </c>
      <c r="E176" s="3">
        <f t="shared" si="574"/>
        <v>0</v>
      </c>
      <c r="F176" s="3">
        <f t="shared" si="574"/>
        <v>0</v>
      </c>
      <c r="G176" s="3">
        <f t="shared" si="574"/>
        <v>0</v>
      </c>
      <c r="H176" s="3">
        <f t="shared" si="574"/>
        <v>0</v>
      </c>
      <c r="I176" s="3">
        <f t="shared" si="574"/>
        <v>0</v>
      </c>
      <c r="J176" s="3">
        <f t="shared" si="574"/>
        <v>0</v>
      </c>
      <c r="K176" s="449">
        <f t="shared" si="574"/>
        <v>0</v>
      </c>
      <c r="L176" s="101">
        <f t="shared" si="574"/>
        <v>0</v>
      </c>
      <c r="M176" s="3">
        <f t="shared" si="574"/>
        <v>2649.0778259300587</v>
      </c>
      <c r="N176" s="170">
        <f t="shared" si="574"/>
        <v>11217.201864903403</v>
      </c>
      <c r="O176" s="79">
        <f t="shared" si="523"/>
        <v>13866.279690833462</v>
      </c>
      <c r="P176" s="372" t="s">
        <v>168</v>
      </c>
      <c r="Q176" s="728"/>
      <c r="R176" s="217" t="s">
        <v>54</v>
      </c>
      <c r="S176" s="3">
        <f t="shared" ref="S176:AD176" si="575">S32+S48+S64+S80+S96+S144+S160</f>
        <v>0</v>
      </c>
      <c r="T176" s="3">
        <f t="shared" si="575"/>
        <v>0</v>
      </c>
      <c r="U176" s="3">
        <f t="shared" si="575"/>
        <v>0</v>
      </c>
      <c r="V176" s="3">
        <f t="shared" si="575"/>
        <v>0</v>
      </c>
      <c r="W176" s="3">
        <f t="shared" si="575"/>
        <v>0</v>
      </c>
      <c r="X176" s="3">
        <f t="shared" si="575"/>
        <v>0</v>
      </c>
      <c r="Y176" s="3">
        <f t="shared" si="575"/>
        <v>0</v>
      </c>
      <c r="Z176" s="3">
        <f t="shared" si="575"/>
        <v>0</v>
      </c>
      <c r="AA176" s="449">
        <f t="shared" si="575"/>
        <v>0</v>
      </c>
      <c r="AB176" s="101">
        <f t="shared" si="575"/>
        <v>0</v>
      </c>
      <c r="AC176" s="3">
        <f t="shared" si="575"/>
        <v>24107.153463279737</v>
      </c>
      <c r="AD176" s="170">
        <f t="shared" si="575"/>
        <v>94357.892521845439</v>
      </c>
      <c r="AE176" s="79">
        <f t="shared" si="525"/>
        <v>118465.04598512518</v>
      </c>
      <c r="AF176" s="372" t="s">
        <v>168</v>
      </c>
      <c r="AG176" s="728"/>
      <c r="AH176" s="217" t="s">
        <v>54</v>
      </c>
      <c r="AI176" s="3">
        <f t="shared" ref="AI176:AT176" si="576">AI32+AI48+AI64+AI80+AI96+AI144+AI160</f>
        <v>0</v>
      </c>
      <c r="AJ176" s="3">
        <f t="shared" si="576"/>
        <v>0</v>
      </c>
      <c r="AK176" s="3">
        <f t="shared" si="576"/>
        <v>0</v>
      </c>
      <c r="AL176" s="3">
        <f t="shared" si="576"/>
        <v>0</v>
      </c>
      <c r="AM176" s="3">
        <f t="shared" si="576"/>
        <v>0</v>
      </c>
      <c r="AN176" s="3">
        <f t="shared" si="576"/>
        <v>0</v>
      </c>
      <c r="AO176" s="3">
        <f t="shared" si="576"/>
        <v>0</v>
      </c>
      <c r="AP176" s="3">
        <f t="shared" si="576"/>
        <v>0</v>
      </c>
      <c r="AQ176" s="449">
        <f t="shared" si="576"/>
        <v>0</v>
      </c>
      <c r="AR176" s="101">
        <f t="shared" si="576"/>
        <v>0</v>
      </c>
      <c r="AS176" s="3">
        <f t="shared" si="576"/>
        <v>877.07700670619317</v>
      </c>
      <c r="AT176" s="170">
        <f t="shared" si="576"/>
        <v>4075.8694058618444</v>
      </c>
      <c r="AU176" s="79">
        <f t="shared" si="527"/>
        <v>4952.9464125680379</v>
      </c>
      <c r="AV176" s="372" t="s">
        <v>168</v>
      </c>
      <c r="AW176" s="728"/>
      <c r="AX176" s="217" t="s">
        <v>54</v>
      </c>
      <c r="AY176" s="3">
        <f t="shared" ref="AY176:BJ176" si="577">AY32+AY48+AY64+AY80+AY96+AY144+AY160</f>
        <v>0</v>
      </c>
      <c r="AZ176" s="3">
        <f t="shared" si="577"/>
        <v>0</v>
      </c>
      <c r="BA176" s="3">
        <f t="shared" si="577"/>
        <v>0</v>
      </c>
      <c r="BB176" s="3">
        <f t="shared" si="577"/>
        <v>0</v>
      </c>
      <c r="BC176" s="3">
        <f t="shared" si="577"/>
        <v>0</v>
      </c>
      <c r="BD176" s="3">
        <f t="shared" si="577"/>
        <v>0</v>
      </c>
      <c r="BE176" s="3">
        <f t="shared" si="577"/>
        <v>0</v>
      </c>
      <c r="BF176" s="3">
        <f t="shared" si="577"/>
        <v>0</v>
      </c>
      <c r="BG176" s="449">
        <f t="shared" si="577"/>
        <v>0</v>
      </c>
      <c r="BH176" s="101">
        <f t="shared" si="577"/>
        <v>0</v>
      </c>
      <c r="BI176" s="3">
        <f t="shared" si="577"/>
        <v>131.24625629043791</v>
      </c>
      <c r="BJ176" s="170">
        <f t="shared" si="577"/>
        <v>609.91520306414304</v>
      </c>
      <c r="BK176" s="79">
        <f t="shared" si="529"/>
        <v>741.16145935458098</v>
      </c>
      <c r="BL176" s="589" t="s">
        <v>168</v>
      </c>
    </row>
    <row r="177" spans="1:64" ht="15" thickBot="1" x14ac:dyDescent="0.35">
      <c r="B177" s="218" t="s">
        <v>43</v>
      </c>
      <c r="C177" s="210">
        <f>SUM(C164:C176)</f>
        <v>0</v>
      </c>
      <c r="D177" s="210">
        <f t="shared" ref="D177" si="578">SUM(D164:D176)</f>
        <v>1254476</v>
      </c>
      <c r="E177" s="210">
        <f t="shared" ref="E177" si="579">SUM(E164:E176)</f>
        <v>4315979</v>
      </c>
      <c r="F177" s="210">
        <f t="shared" ref="F177" si="580">SUM(F164:F176)</f>
        <v>4067006</v>
      </c>
      <c r="G177" s="210">
        <f t="shared" ref="G177" si="581">SUM(G164:G176)</f>
        <v>975769.3</v>
      </c>
      <c r="H177" s="210">
        <f t="shared" ref="H177" si="582">SUM(H164:H176)</f>
        <v>2585952.0300000003</v>
      </c>
      <c r="I177" s="210">
        <f t="shared" ref="I177" si="583">SUM(I164:I176)</f>
        <v>2665422</v>
      </c>
      <c r="J177" s="210">
        <f t="shared" ref="J177" si="584">SUM(J164:J176)</f>
        <v>2068454</v>
      </c>
      <c r="K177" s="450">
        <f t="shared" ref="K177" si="585">SUM(K164:K176)</f>
        <v>-487326.06000000006</v>
      </c>
      <c r="L177" s="613">
        <f t="shared" ref="L177" si="586">SUM(L164:L176)</f>
        <v>1706558</v>
      </c>
      <c r="M177" s="210">
        <f t="shared" ref="M177" si="587">SUM(M164:M176)</f>
        <v>7212858.3342648288</v>
      </c>
      <c r="N177" s="220">
        <f t="shared" ref="N177" si="588">SUM(N164:N176)</f>
        <v>22736419.38783811</v>
      </c>
      <c r="O177" s="82">
        <f t="shared" si="523"/>
        <v>49101567.992102943</v>
      </c>
      <c r="P177" s="371">
        <f>SUM(C20:N32,C36:N48,C52:N64,C68:N80,C84:N96,C132:N144,C148:N160)</f>
        <v>49101567.992102943</v>
      </c>
      <c r="Q177" s="83"/>
      <c r="R177" s="218" t="s">
        <v>43</v>
      </c>
      <c r="S177" s="210">
        <f>SUM(S164:S176)</f>
        <v>0</v>
      </c>
      <c r="T177" s="210">
        <f t="shared" ref="T177" si="589">SUM(T164:T176)</f>
        <v>2434815</v>
      </c>
      <c r="U177" s="210">
        <f t="shared" ref="U177" si="590">SUM(U164:U176)</f>
        <v>3837955</v>
      </c>
      <c r="V177" s="210">
        <f t="shared" ref="V177" si="591">SUM(V164:V176)</f>
        <v>4178534</v>
      </c>
      <c r="W177" s="210">
        <f t="shared" ref="W177" si="592">SUM(W164:W176)</f>
        <v>4056014</v>
      </c>
      <c r="X177" s="210">
        <f t="shared" ref="X177" si="593">SUM(X164:X176)</f>
        <v>4923735</v>
      </c>
      <c r="Y177" s="210">
        <f t="shared" ref="Y177" si="594">SUM(Y164:Y176)</f>
        <v>12103937.359999999</v>
      </c>
      <c r="Z177" s="210">
        <f t="shared" ref="Z177" si="595">SUM(Z164:Z176)</f>
        <v>4839341</v>
      </c>
      <c r="AA177" s="450">
        <f t="shared" ref="AA177" si="596">SUM(AA164:AA176)</f>
        <v>10185288</v>
      </c>
      <c r="AB177" s="613">
        <f t="shared" ref="AB177" si="597">SUM(AB164:AB176)</f>
        <v>5391969</v>
      </c>
      <c r="AC177" s="210">
        <f t="shared" ref="AC177" si="598">SUM(AC164:AC176)</f>
        <v>10779277.455158042</v>
      </c>
      <c r="AD177" s="220">
        <f t="shared" ref="AD177" si="599">SUM(AD164:AD176)</f>
        <v>41315821.358616613</v>
      </c>
      <c r="AE177" s="82">
        <f t="shared" si="525"/>
        <v>104046687.17377466</v>
      </c>
      <c r="AF177" s="371">
        <f>SUM(S20:AD32,S36:AD48,S52:AD64,S68:AD80,S84:AD96,S132:AD144,S148:AD160)</f>
        <v>104046687.17377467</v>
      </c>
      <c r="AG177" s="83"/>
      <c r="AH177" s="218" t="s">
        <v>43</v>
      </c>
      <c r="AI177" s="210">
        <f>SUM(AI164:AI176)</f>
        <v>0</v>
      </c>
      <c r="AJ177" s="210">
        <f t="shared" ref="AJ177" si="600">SUM(AJ164:AJ176)</f>
        <v>302763</v>
      </c>
      <c r="AK177" s="210">
        <f t="shared" ref="AK177" si="601">SUM(AK164:AK176)</f>
        <v>3054248</v>
      </c>
      <c r="AL177" s="210">
        <f t="shared" ref="AL177" si="602">SUM(AL164:AL176)</f>
        <v>377504</v>
      </c>
      <c r="AM177" s="210">
        <f t="shared" ref="AM177" si="603">SUM(AM164:AM176)</f>
        <v>1025854</v>
      </c>
      <c r="AN177" s="210">
        <f t="shared" ref="AN177" si="604">SUM(AN164:AN176)</f>
        <v>744719</v>
      </c>
      <c r="AO177" s="210">
        <f t="shared" ref="AO177" si="605">SUM(AO164:AO176)</f>
        <v>1637008</v>
      </c>
      <c r="AP177" s="210">
        <f t="shared" ref="AP177" si="606">SUM(AP164:AP176)</f>
        <v>921128</v>
      </c>
      <c r="AQ177" s="450">
        <f t="shared" ref="AQ177" si="607">SUM(AQ164:AQ176)</f>
        <v>712268</v>
      </c>
      <c r="AR177" s="613">
        <f t="shared" ref="AR177" si="608">SUM(AR164:AR176)</f>
        <v>3155136</v>
      </c>
      <c r="AS177" s="210">
        <f t="shared" ref="AS177" si="609">SUM(AS164:AS176)</f>
        <v>2380330.6864599567</v>
      </c>
      <c r="AT177" s="220">
        <f t="shared" ref="AT177" si="610">SUM(AT164:AT176)</f>
        <v>10188752.79925061</v>
      </c>
      <c r="AU177" s="82">
        <f t="shared" si="527"/>
        <v>24499711.485710569</v>
      </c>
      <c r="AV177" s="371">
        <f>SUM(AI20:AT32,AI36:AT48,AI52:AT64,AI68:AT80,AI84:AT96,AI132:AT144,AI148:AT160)</f>
        <v>24499711.485710572</v>
      </c>
      <c r="AW177" s="83"/>
      <c r="AX177" s="218" t="s">
        <v>43</v>
      </c>
      <c r="AY177" s="210">
        <f>SUM(AY164:AY176)</f>
        <v>0</v>
      </c>
      <c r="AZ177" s="210">
        <f t="shared" ref="AZ177" si="611">SUM(AZ164:AZ176)</f>
        <v>94389</v>
      </c>
      <c r="BA177" s="210">
        <f t="shared" ref="BA177" si="612">SUM(BA164:BA176)</f>
        <v>278172</v>
      </c>
      <c r="BB177" s="210">
        <f t="shared" ref="BB177" si="613">SUM(BB164:BB176)</f>
        <v>116736</v>
      </c>
      <c r="BC177" s="210">
        <f t="shared" ref="BC177" si="614">SUM(BC164:BC176)</f>
        <v>16419</v>
      </c>
      <c r="BD177" s="210">
        <f t="shared" ref="BD177" si="615">SUM(BD164:BD176)</f>
        <v>114323</v>
      </c>
      <c r="BE177" s="210">
        <f t="shared" ref="BE177" si="616">SUM(BE164:BE176)</f>
        <v>537995</v>
      </c>
      <c r="BF177" s="210">
        <f t="shared" ref="BF177" si="617">SUM(BF164:BF176)</f>
        <v>22149</v>
      </c>
      <c r="BG177" s="450">
        <f t="shared" ref="BG177" si="618">SUM(BG164:BG176)</f>
        <v>0</v>
      </c>
      <c r="BH177" s="613">
        <f t="shared" ref="BH177" si="619">SUM(BH164:BH176)</f>
        <v>902126</v>
      </c>
      <c r="BI177" s="210">
        <f t="shared" ref="BI177" si="620">SUM(BI164:BI176)</f>
        <v>645812.77691717318</v>
      </c>
      <c r="BJ177" s="220">
        <f t="shared" ref="BJ177" si="621">SUM(BJ164:BJ176)</f>
        <v>2772157.2094946657</v>
      </c>
      <c r="BK177" s="82">
        <f t="shared" si="529"/>
        <v>5500278.9864118388</v>
      </c>
      <c r="BL177" s="587">
        <f>SUM(AY20:BJ32,AY36:BJ48,AY52:BJ64,AY68:BJ80,AY84:BJ96,AY132:BJ144,AY148:BJ160)</f>
        <v>5500278.9864118397</v>
      </c>
    </row>
    <row r="178" spans="1:64" ht="15" thickBot="1" x14ac:dyDescent="0.35">
      <c r="P178" s="114"/>
      <c r="Q178" s="83"/>
      <c r="AF178" s="114"/>
      <c r="AG178" s="83"/>
      <c r="AV178" s="114"/>
      <c r="AW178" s="83"/>
      <c r="BL178" s="588"/>
    </row>
    <row r="179" spans="1:64" ht="15" thickBot="1" x14ac:dyDescent="0.35">
      <c r="B179" s="205" t="s">
        <v>36</v>
      </c>
      <c r="C179" s="206">
        <f t="shared" ref="C179:N179" si="622">C$3</f>
        <v>44197</v>
      </c>
      <c r="D179" s="206">
        <f t="shared" si="622"/>
        <v>44228</v>
      </c>
      <c r="E179" s="206">
        <f t="shared" si="622"/>
        <v>44256</v>
      </c>
      <c r="F179" s="206">
        <f t="shared" si="622"/>
        <v>44287</v>
      </c>
      <c r="G179" s="206">
        <f t="shared" si="622"/>
        <v>44317</v>
      </c>
      <c r="H179" s="206">
        <f t="shared" si="622"/>
        <v>44348</v>
      </c>
      <c r="I179" s="206">
        <f t="shared" si="622"/>
        <v>44378</v>
      </c>
      <c r="J179" s="206">
        <f t="shared" si="622"/>
        <v>44409</v>
      </c>
      <c r="K179" s="447">
        <f t="shared" si="622"/>
        <v>44440</v>
      </c>
      <c r="L179" s="605">
        <f t="shared" si="622"/>
        <v>44470</v>
      </c>
      <c r="M179" s="206">
        <f t="shared" si="622"/>
        <v>44501</v>
      </c>
      <c r="N179" s="213" t="str">
        <f t="shared" si="622"/>
        <v>Dec-21 +</v>
      </c>
      <c r="O179" s="207" t="s">
        <v>34</v>
      </c>
      <c r="P179" s="114"/>
      <c r="Q179" s="83"/>
      <c r="R179" s="205" t="s">
        <v>36</v>
      </c>
      <c r="S179" s="206">
        <f t="shared" ref="S179:AD179" si="623">S$3</f>
        <v>44197</v>
      </c>
      <c r="T179" s="206">
        <f t="shared" si="623"/>
        <v>44228</v>
      </c>
      <c r="U179" s="206">
        <f t="shared" si="623"/>
        <v>44256</v>
      </c>
      <c r="V179" s="206">
        <f t="shared" si="623"/>
        <v>44287</v>
      </c>
      <c r="W179" s="206">
        <f t="shared" si="623"/>
        <v>44317</v>
      </c>
      <c r="X179" s="206">
        <f t="shared" si="623"/>
        <v>44348</v>
      </c>
      <c r="Y179" s="206">
        <f t="shared" si="623"/>
        <v>44378</v>
      </c>
      <c r="Z179" s="206">
        <f t="shared" si="623"/>
        <v>44409</v>
      </c>
      <c r="AA179" s="447">
        <f t="shared" si="623"/>
        <v>44440</v>
      </c>
      <c r="AB179" s="605">
        <f t="shared" si="623"/>
        <v>44470</v>
      </c>
      <c r="AC179" s="206">
        <f t="shared" si="623"/>
        <v>44501</v>
      </c>
      <c r="AD179" s="213" t="str">
        <f t="shared" si="623"/>
        <v>Dec-21 +</v>
      </c>
      <c r="AE179" s="207" t="s">
        <v>34</v>
      </c>
      <c r="AF179" s="114"/>
      <c r="AG179" s="83"/>
      <c r="AH179" s="205" t="s">
        <v>36</v>
      </c>
      <c r="AI179" s="206">
        <f t="shared" ref="AI179:AT179" si="624">AI$3</f>
        <v>44197</v>
      </c>
      <c r="AJ179" s="206">
        <f t="shared" si="624"/>
        <v>44228</v>
      </c>
      <c r="AK179" s="206">
        <f t="shared" si="624"/>
        <v>44256</v>
      </c>
      <c r="AL179" s="206">
        <f t="shared" si="624"/>
        <v>44287</v>
      </c>
      <c r="AM179" s="206">
        <f t="shared" si="624"/>
        <v>44317</v>
      </c>
      <c r="AN179" s="206">
        <f t="shared" si="624"/>
        <v>44348</v>
      </c>
      <c r="AO179" s="206">
        <f t="shared" si="624"/>
        <v>44378</v>
      </c>
      <c r="AP179" s="206">
        <f t="shared" si="624"/>
        <v>44409</v>
      </c>
      <c r="AQ179" s="447">
        <f t="shared" si="624"/>
        <v>44440</v>
      </c>
      <c r="AR179" s="605">
        <f t="shared" si="624"/>
        <v>44470</v>
      </c>
      <c r="AS179" s="206">
        <f t="shared" si="624"/>
        <v>44501</v>
      </c>
      <c r="AT179" s="213" t="str">
        <f t="shared" si="624"/>
        <v>Dec-21 +</v>
      </c>
      <c r="AU179" s="207" t="s">
        <v>34</v>
      </c>
      <c r="AV179" s="114"/>
      <c r="AW179" s="83"/>
      <c r="AX179" s="205" t="s">
        <v>36</v>
      </c>
      <c r="AY179" s="206">
        <f t="shared" ref="AY179:BJ179" si="625">AY$3</f>
        <v>44197</v>
      </c>
      <c r="AZ179" s="206">
        <f t="shared" si="625"/>
        <v>44228</v>
      </c>
      <c r="BA179" s="206">
        <f t="shared" si="625"/>
        <v>44256</v>
      </c>
      <c r="BB179" s="206">
        <f t="shared" si="625"/>
        <v>44287</v>
      </c>
      <c r="BC179" s="206">
        <f t="shared" si="625"/>
        <v>44317</v>
      </c>
      <c r="BD179" s="206">
        <f t="shared" si="625"/>
        <v>44348</v>
      </c>
      <c r="BE179" s="206">
        <f t="shared" si="625"/>
        <v>44378</v>
      </c>
      <c r="BF179" s="206">
        <f t="shared" si="625"/>
        <v>44409</v>
      </c>
      <c r="BG179" s="447">
        <f t="shared" si="625"/>
        <v>44440</v>
      </c>
      <c r="BH179" s="605">
        <f t="shared" si="625"/>
        <v>44470</v>
      </c>
      <c r="BI179" s="206">
        <f t="shared" si="625"/>
        <v>44501</v>
      </c>
      <c r="BJ179" s="213" t="str">
        <f t="shared" si="625"/>
        <v>Dec-21 +</v>
      </c>
      <c r="BK179" s="207" t="s">
        <v>34</v>
      </c>
      <c r="BL179" s="588"/>
    </row>
    <row r="180" spans="1:64" ht="15" customHeight="1" x14ac:dyDescent="0.3">
      <c r="A180" s="723" t="s">
        <v>182</v>
      </c>
      <c r="B180" s="217" t="s">
        <v>66</v>
      </c>
      <c r="C180" s="3">
        <f>C4+C116</f>
        <v>0</v>
      </c>
      <c r="D180" s="3">
        <f t="shared" ref="D180:N180" si="626">D4+D116</f>
        <v>0</v>
      </c>
      <c r="E180" s="3">
        <f t="shared" si="626"/>
        <v>0</v>
      </c>
      <c r="F180" s="3">
        <f t="shared" si="626"/>
        <v>0</v>
      </c>
      <c r="G180" s="3">
        <f t="shared" si="626"/>
        <v>0</v>
      </c>
      <c r="H180" s="3">
        <f t="shared" si="626"/>
        <v>0</v>
      </c>
      <c r="I180" s="3">
        <f t="shared" si="626"/>
        <v>0</v>
      </c>
      <c r="J180" s="3">
        <f t="shared" si="626"/>
        <v>0</v>
      </c>
      <c r="K180" s="449">
        <f t="shared" si="626"/>
        <v>0</v>
      </c>
      <c r="L180" s="101">
        <f t="shared" si="626"/>
        <v>0</v>
      </c>
      <c r="M180" s="3">
        <f t="shared" si="626"/>
        <v>0</v>
      </c>
      <c r="N180" s="170">
        <f t="shared" si="626"/>
        <v>0</v>
      </c>
      <c r="O180" s="79">
        <f t="shared" ref="O180:O193" si="627">SUM(C180:N180)</f>
        <v>0</v>
      </c>
      <c r="P180" s="114"/>
      <c r="Q180" s="723" t="s">
        <v>182</v>
      </c>
      <c r="R180" s="217" t="s">
        <v>66</v>
      </c>
      <c r="S180" s="3">
        <f>S4+S116</f>
        <v>0</v>
      </c>
      <c r="T180" s="3">
        <f t="shared" ref="T180:AD180" si="628">T4+T116</f>
        <v>0</v>
      </c>
      <c r="U180" s="3">
        <f t="shared" si="628"/>
        <v>0</v>
      </c>
      <c r="V180" s="3">
        <f t="shared" si="628"/>
        <v>0</v>
      </c>
      <c r="W180" s="3">
        <f t="shared" si="628"/>
        <v>0</v>
      </c>
      <c r="X180" s="3">
        <f t="shared" si="628"/>
        <v>0</v>
      </c>
      <c r="Y180" s="3">
        <f t="shared" si="628"/>
        <v>0</v>
      </c>
      <c r="Z180" s="3">
        <f t="shared" si="628"/>
        <v>0</v>
      </c>
      <c r="AA180" s="449">
        <f t="shared" si="628"/>
        <v>0</v>
      </c>
      <c r="AB180" s="101">
        <f t="shared" si="628"/>
        <v>0</v>
      </c>
      <c r="AC180" s="3">
        <f t="shared" si="628"/>
        <v>0</v>
      </c>
      <c r="AD180" s="170">
        <f t="shared" si="628"/>
        <v>0</v>
      </c>
      <c r="AE180" s="79">
        <f t="shared" ref="AE180:AE193" si="629">SUM(S180:AD180)</f>
        <v>0</v>
      </c>
      <c r="AF180" s="114"/>
      <c r="AG180" s="723" t="s">
        <v>182</v>
      </c>
      <c r="AH180" s="217" t="s">
        <v>66</v>
      </c>
      <c r="AI180" s="3">
        <f>AI4+AI116</f>
        <v>0</v>
      </c>
      <c r="AJ180" s="3">
        <f t="shared" ref="AJ180:AT180" si="630">AJ4+AJ116</f>
        <v>0</v>
      </c>
      <c r="AK180" s="3">
        <f t="shared" si="630"/>
        <v>0</v>
      </c>
      <c r="AL180" s="3">
        <f t="shared" si="630"/>
        <v>0</v>
      </c>
      <c r="AM180" s="3">
        <f t="shared" si="630"/>
        <v>0</v>
      </c>
      <c r="AN180" s="3">
        <f t="shared" si="630"/>
        <v>0</v>
      </c>
      <c r="AO180" s="3">
        <f t="shared" si="630"/>
        <v>0</v>
      </c>
      <c r="AP180" s="3">
        <f t="shared" si="630"/>
        <v>0</v>
      </c>
      <c r="AQ180" s="449">
        <f t="shared" si="630"/>
        <v>0</v>
      </c>
      <c r="AR180" s="101">
        <f t="shared" si="630"/>
        <v>0</v>
      </c>
      <c r="AS180" s="3">
        <f t="shared" si="630"/>
        <v>0</v>
      </c>
      <c r="AT180" s="170">
        <f t="shared" si="630"/>
        <v>0</v>
      </c>
      <c r="AU180" s="79">
        <f t="shared" ref="AU180:AU193" si="631">SUM(AI180:AT180)</f>
        <v>0</v>
      </c>
      <c r="AV180" s="114"/>
      <c r="AW180" s="723" t="s">
        <v>182</v>
      </c>
      <c r="AX180" s="217" t="s">
        <v>66</v>
      </c>
      <c r="AY180" s="3">
        <f>AY4+AY116</f>
        <v>0</v>
      </c>
      <c r="AZ180" s="3">
        <f t="shared" ref="AZ180:BJ180" si="632">AZ4+AZ116</f>
        <v>0</v>
      </c>
      <c r="BA180" s="3">
        <f t="shared" si="632"/>
        <v>0</v>
      </c>
      <c r="BB180" s="3">
        <f t="shared" si="632"/>
        <v>0</v>
      </c>
      <c r="BC180" s="3">
        <f t="shared" si="632"/>
        <v>0</v>
      </c>
      <c r="BD180" s="3">
        <f t="shared" si="632"/>
        <v>0</v>
      </c>
      <c r="BE180" s="3">
        <f t="shared" si="632"/>
        <v>0</v>
      </c>
      <c r="BF180" s="3">
        <f t="shared" si="632"/>
        <v>0</v>
      </c>
      <c r="BG180" s="449">
        <f t="shared" si="632"/>
        <v>0</v>
      </c>
      <c r="BH180" s="101">
        <f t="shared" si="632"/>
        <v>0</v>
      </c>
      <c r="BI180" s="3">
        <f t="shared" si="632"/>
        <v>0</v>
      </c>
      <c r="BJ180" s="170">
        <f t="shared" si="632"/>
        <v>0</v>
      </c>
      <c r="BK180" s="79">
        <f t="shared" ref="BK180:BK193" si="633">SUM(AY180:BJ180)</f>
        <v>0</v>
      </c>
      <c r="BL180" s="588"/>
    </row>
    <row r="181" spans="1:64" x14ac:dyDescent="0.3">
      <c r="A181" s="724"/>
      <c r="B181" s="217" t="s">
        <v>65</v>
      </c>
      <c r="C181" s="3">
        <f t="shared" ref="C181:N181" si="634">C5+C117</f>
        <v>0</v>
      </c>
      <c r="D181" s="3">
        <f t="shared" si="634"/>
        <v>0</v>
      </c>
      <c r="E181" s="3">
        <f t="shared" si="634"/>
        <v>0</v>
      </c>
      <c r="F181" s="3">
        <f t="shared" si="634"/>
        <v>0</v>
      </c>
      <c r="G181" s="3">
        <f t="shared" si="634"/>
        <v>0</v>
      </c>
      <c r="H181" s="3">
        <f t="shared" si="634"/>
        <v>375.99</v>
      </c>
      <c r="I181" s="3">
        <f t="shared" si="634"/>
        <v>0</v>
      </c>
      <c r="J181" s="3">
        <f t="shared" si="634"/>
        <v>0</v>
      </c>
      <c r="K181" s="449">
        <f t="shared" si="634"/>
        <v>0</v>
      </c>
      <c r="L181" s="101">
        <f t="shared" si="634"/>
        <v>0</v>
      </c>
      <c r="M181" s="3">
        <f t="shared" si="634"/>
        <v>0</v>
      </c>
      <c r="N181" s="170">
        <f t="shared" si="634"/>
        <v>0</v>
      </c>
      <c r="O181" s="79">
        <f t="shared" si="627"/>
        <v>375.99</v>
      </c>
      <c r="P181" s="114"/>
      <c r="Q181" s="724"/>
      <c r="R181" s="217" t="s">
        <v>65</v>
      </c>
      <c r="S181" s="3">
        <f t="shared" ref="S181:AD181" si="635">S5+S117</f>
        <v>0</v>
      </c>
      <c r="T181" s="3">
        <f t="shared" si="635"/>
        <v>0</v>
      </c>
      <c r="U181" s="3">
        <f t="shared" si="635"/>
        <v>0</v>
      </c>
      <c r="V181" s="3">
        <f t="shared" si="635"/>
        <v>0</v>
      </c>
      <c r="W181" s="3">
        <f t="shared" si="635"/>
        <v>0</v>
      </c>
      <c r="X181" s="3">
        <f t="shared" si="635"/>
        <v>0</v>
      </c>
      <c r="Y181" s="3">
        <f t="shared" si="635"/>
        <v>0</v>
      </c>
      <c r="Z181" s="3">
        <f t="shared" si="635"/>
        <v>0</v>
      </c>
      <c r="AA181" s="449">
        <f t="shared" si="635"/>
        <v>0</v>
      </c>
      <c r="AB181" s="101">
        <f t="shared" si="635"/>
        <v>0</v>
      </c>
      <c r="AC181" s="3">
        <f t="shared" si="635"/>
        <v>0</v>
      </c>
      <c r="AD181" s="170">
        <f t="shared" si="635"/>
        <v>0</v>
      </c>
      <c r="AE181" s="79">
        <f t="shared" si="629"/>
        <v>0</v>
      </c>
      <c r="AF181" s="114"/>
      <c r="AG181" s="724"/>
      <c r="AH181" s="217" t="s">
        <v>65</v>
      </c>
      <c r="AI181" s="3">
        <f t="shared" ref="AI181:AT181" si="636">AI5+AI117</f>
        <v>0</v>
      </c>
      <c r="AJ181" s="3">
        <f t="shared" si="636"/>
        <v>0</v>
      </c>
      <c r="AK181" s="3">
        <f t="shared" si="636"/>
        <v>0</v>
      </c>
      <c r="AL181" s="3">
        <f t="shared" si="636"/>
        <v>0</v>
      </c>
      <c r="AM181" s="3">
        <f t="shared" si="636"/>
        <v>0</v>
      </c>
      <c r="AN181" s="3">
        <f t="shared" si="636"/>
        <v>0</v>
      </c>
      <c r="AO181" s="3">
        <f t="shared" si="636"/>
        <v>0</v>
      </c>
      <c r="AP181" s="3">
        <f t="shared" si="636"/>
        <v>0</v>
      </c>
      <c r="AQ181" s="449">
        <f t="shared" si="636"/>
        <v>0</v>
      </c>
      <c r="AR181" s="101">
        <f t="shared" si="636"/>
        <v>0</v>
      </c>
      <c r="AS181" s="3">
        <f t="shared" si="636"/>
        <v>0</v>
      </c>
      <c r="AT181" s="170">
        <f t="shared" si="636"/>
        <v>0</v>
      </c>
      <c r="AU181" s="79">
        <f t="shared" si="631"/>
        <v>0</v>
      </c>
      <c r="AV181" s="114"/>
      <c r="AW181" s="724"/>
      <c r="AX181" s="217" t="s">
        <v>65</v>
      </c>
      <c r="AY181" s="3">
        <f t="shared" ref="AY181:BJ181" si="637">AY5+AY117</f>
        <v>0</v>
      </c>
      <c r="AZ181" s="3">
        <f t="shared" si="637"/>
        <v>0</v>
      </c>
      <c r="BA181" s="3">
        <f t="shared" si="637"/>
        <v>0</v>
      </c>
      <c r="BB181" s="3">
        <f t="shared" si="637"/>
        <v>0</v>
      </c>
      <c r="BC181" s="3">
        <f t="shared" si="637"/>
        <v>0</v>
      </c>
      <c r="BD181" s="3">
        <f t="shared" si="637"/>
        <v>0</v>
      </c>
      <c r="BE181" s="3">
        <f t="shared" si="637"/>
        <v>0</v>
      </c>
      <c r="BF181" s="3">
        <f t="shared" si="637"/>
        <v>0</v>
      </c>
      <c r="BG181" s="449">
        <f t="shared" si="637"/>
        <v>0</v>
      </c>
      <c r="BH181" s="101">
        <f t="shared" si="637"/>
        <v>0</v>
      </c>
      <c r="BI181" s="3">
        <f t="shared" si="637"/>
        <v>0</v>
      </c>
      <c r="BJ181" s="170">
        <f t="shared" si="637"/>
        <v>0</v>
      </c>
      <c r="BK181" s="79">
        <f t="shared" si="633"/>
        <v>0</v>
      </c>
      <c r="BL181" s="588"/>
    </row>
    <row r="182" spans="1:64" x14ac:dyDescent="0.3">
      <c r="A182" s="724"/>
      <c r="B182" s="217" t="s">
        <v>64</v>
      </c>
      <c r="C182" s="3">
        <f t="shared" ref="C182:N182" si="638">C6+C118</f>
        <v>0</v>
      </c>
      <c r="D182" s="3">
        <f t="shared" si="638"/>
        <v>0</v>
      </c>
      <c r="E182" s="3">
        <f t="shared" si="638"/>
        <v>0</v>
      </c>
      <c r="F182" s="3">
        <f t="shared" si="638"/>
        <v>0</v>
      </c>
      <c r="G182" s="3">
        <f t="shared" si="638"/>
        <v>0</v>
      </c>
      <c r="H182" s="3">
        <f t="shared" si="638"/>
        <v>0</v>
      </c>
      <c r="I182" s="3">
        <f t="shared" si="638"/>
        <v>0</v>
      </c>
      <c r="J182" s="3">
        <f t="shared" si="638"/>
        <v>0</v>
      </c>
      <c r="K182" s="449">
        <f t="shared" si="638"/>
        <v>0</v>
      </c>
      <c r="L182" s="101">
        <f t="shared" si="638"/>
        <v>0</v>
      </c>
      <c r="M182" s="3">
        <f t="shared" si="638"/>
        <v>0</v>
      </c>
      <c r="N182" s="170">
        <f t="shared" si="638"/>
        <v>0</v>
      </c>
      <c r="O182" s="79">
        <f t="shared" si="627"/>
        <v>0</v>
      </c>
      <c r="P182" s="114"/>
      <c r="Q182" s="724"/>
      <c r="R182" s="217" t="s">
        <v>64</v>
      </c>
      <c r="S182" s="3">
        <f t="shared" ref="S182:AD182" si="639">S6+S118</f>
        <v>0</v>
      </c>
      <c r="T182" s="3">
        <f t="shared" si="639"/>
        <v>0</v>
      </c>
      <c r="U182" s="3">
        <f t="shared" si="639"/>
        <v>0</v>
      </c>
      <c r="V182" s="3">
        <f t="shared" si="639"/>
        <v>0</v>
      </c>
      <c r="W182" s="3">
        <f t="shared" si="639"/>
        <v>0</v>
      </c>
      <c r="X182" s="3">
        <f t="shared" si="639"/>
        <v>0</v>
      </c>
      <c r="Y182" s="3">
        <f t="shared" si="639"/>
        <v>0</v>
      </c>
      <c r="Z182" s="3">
        <f t="shared" si="639"/>
        <v>0</v>
      </c>
      <c r="AA182" s="449">
        <f t="shared" si="639"/>
        <v>0</v>
      </c>
      <c r="AB182" s="101">
        <f t="shared" si="639"/>
        <v>0</v>
      </c>
      <c r="AC182" s="3">
        <f t="shared" si="639"/>
        <v>0</v>
      </c>
      <c r="AD182" s="170">
        <f t="shared" si="639"/>
        <v>0</v>
      </c>
      <c r="AE182" s="79">
        <f t="shared" si="629"/>
        <v>0</v>
      </c>
      <c r="AF182" s="114"/>
      <c r="AG182" s="724"/>
      <c r="AH182" s="217" t="s">
        <v>64</v>
      </c>
      <c r="AI182" s="3">
        <f t="shared" ref="AI182:AT182" si="640">AI6+AI118</f>
        <v>0</v>
      </c>
      <c r="AJ182" s="3">
        <f t="shared" si="640"/>
        <v>0</v>
      </c>
      <c r="AK182" s="3">
        <f t="shared" si="640"/>
        <v>0</v>
      </c>
      <c r="AL182" s="3">
        <f t="shared" si="640"/>
        <v>0</v>
      </c>
      <c r="AM182" s="3">
        <f t="shared" si="640"/>
        <v>0</v>
      </c>
      <c r="AN182" s="3">
        <f t="shared" si="640"/>
        <v>0</v>
      </c>
      <c r="AO182" s="3">
        <f t="shared" si="640"/>
        <v>0</v>
      </c>
      <c r="AP182" s="3">
        <f t="shared" si="640"/>
        <v>0</v>
      </c>
      <c r="AQ182" s="449">
        <f t="shared" si="640"/>
        <v>0</v>
      </c>
      <c r="AR182" s="101">
        <f t="shared" si="640"/>
        <v>0</v>
      </c>
      <c r="AS182" s="3">
        <f t="shared" si="640"/>
        <v>0</v>
      </c>
      <c r="AT182" s="170">
        <f t="shared" si="640"/>
        <v>0</v>
      </c>
      <c r="AU182" s="79">
        <f t="shared" si="631"/>
        <v>0</v>
      </c>
      <c r="AV182" s="114"/>
      <c r="AW182" s="724"/>
      <c r="AX182" s="217" t="s">
        <v>64</v>
      </c>
      <c r="AY182" s="3">
        <f t="shared" ref="AY182:BJ182" si="641">AY6+AY118</f>
        <v>0</v>
      </c>
      <c r="AZ182" s="3">
        <f t="shared" si="641"/>
        <v>0</v>
      </c>
      <c r="BA182" s="3">
        <f t="shared" si="641"/>
        <v>0</v>
      </c>
      <c r="BB182" s="3">
        <f t="shared" si="641"/>
        <v>0</v>
      </c>
      <c r="BC182" s="3">
        <f t="shared" si="641"/>
        <v>0</v>
      </c>
      <c r="BD182" s="3">
        <f t="shared" si="641"/>
        <v>0</v>
      </c>
      <c r="BE182" s="3">
        <f t="shared" si="641"/>
        <v>0</v>
      </c>
      <c r="BF182" s="3">
        <f t="shared" si="641"/>
        <v>0</v>
      </c>
      <c r="BG182" s="449">
        <f t="shared" si="641"/>
        <v>0</v>
      </c>
      <c r="BH182" s="101">
        <f t="shared" si="641"/>
        <v>0</v>
      </c>
      <c r="BI182" s="3">
        <f t="shared" si="641"/>
        <v>0</v>
      </c>
      <c r="BJ182" s="170">
        <f t="shared" si="641"/>
        <v>0</v>
      </c>
      <c r="BK182" s="79">
        <f t="shared" si="633"/>
        <v>0</v>
      </c>
      <c r="BL182" s="588"/>
    </row>
    <row r="183" spans="1:64" x14ac:dyDescent="0.3">
      <c r="A183" s="724"/>
      <c r="B183" s="217" t="s">
        <v>63</v>
      </c>
      <c r="C183" s="3">
        <f t="shared" ref="C183:N183" si="642">C7+C119</f>
        <v>0</v>
      </c>
      <c r="D183" s="3">
        <f t="shared" si="642"/>
        <v>0</v>
      </c>
      <c r="E183" s="3">
        <f t="shared" si="642"/>
        <v>0</v>
      </c>
      <c r="F183" s="3">
        <f t="shared" si="642"/>
        <v>0</v>
      </c>
      <c r="G183" s="3">
        <f t="shared" si="642"/>
        <v>0</v>
      </c>
      <c r="H183" s="3">
        <f t="shared" si="642"/>
        <v>0</v>
      </c>
      <c r="I183" s="3">
        <f t="shared" si="642"/>
        <v>0</v>
      </c>
      <c r="J183" s="3">
        <f t="shared" si="642"/>
        <v>0</v>
      </c>
      <c r="K183" s="449">
        <f t="shared" si="642"/>
        <v>0</v>
      </c>
      <c r="L183" s="101">
        <f t="shared" si="642"/>
        <v>0</v>
      </c>
      <c r="M183" s="3">
        <f t="shared" si="642"/>
        <v>0</v>
      </c>
      <c r="N183" s="170">
        <f t="shared" si="642"/>
        <v>0</v>
      </c>
      <c r="O183" s="79">
        <f t="shared" si="627"/>
        <v>0</v>
      </c>
      <c r="P183" s="114"/>
      <c r="Q183" s="724"/>
      <c r="R183" s="217" t="s">
        <v>63</v>
      </c>
      <c r="S183" s="3">
        <f t="shared" ref="S183:AD183" si="643">S7+S119</f>
        <v>0</v>
      </c>
      <c r="T183" s="3">
        <f t="shared" si="643"/>
        <v>0</v>
      </c>
      <c r="U183" s="3">
        <f t="shared" si="643"/>
        <v>0</v>
      </c>
      <c r="V183" s="3">
        <f t="shared" si="643"/>
        <v>0</v>
      </c>
      <c r="W183" s="3">
        <f t="shared" si="643"/>
        <v>0</v>
      </c>
      <c r="X183" s="3">
        <f t="shared" si="643"/>
        <v>0</v>
      </c>
      <c r="Y183" s="3">
        <f t="shared" si="643"/>
        <v>0</v>
      </c>
      <c r="Z183" s="3">
        <f t="shared" si="643"/>
        <v>0</v>
      </c>
      <c r="AA183" s="449">
        <f t="shared" si="643"/>
        <v>0</v>
      </c>
      <c r="AB183" s="101">
        <f t="shared" si="643"/>
        <v>0</v>
      </c>
      <c r="AC183" s="3">
        <f t="shared" si="643"/>
        <v>0</v>
      </c>
      <c r="AD183" s="170">
        <f t="shared" si="643"/>
        <v>0</v>
      </c>
      <c r="AE183" s="79">
        <f t="shared" si="629"/>
        <v>0</v>
      </c>
      <c r="AF183" s="114"/>
      <c r="AG183" s="724"/>
      <c r="AH183" s="217" t="s">
        <v>63</v>
      </c>
      <c r="AI183" s="3">
        <f t="shared" ref="AI183:AT183" si="644">AI7+AI119</f>
        <v>0</v>
      </c>
      <c r="AJ183" s="3">
        <f t="shared" si="644"/>
        <v>0</v>
      </c>
      <c r="AK183" s="3">
        <f t="shared" si="644"/>
        <v>0</v>
      </c>
      <c r="AL183" s="3">
        <f t="shared" si="644"/>
        <v>0</v>
      </c>
      <c r="AM183" s="3">
        <f t="shared" si="644"/>
        <v>0</v>
      </c>
      <c r="AN183" s="3">
        <f t="shared" si="644"/>
        <v>0</v>
      </c>
      <c r="AO183" s="3">
        <f t="shared" si="644"/>
        <v>0</v>
      </c>
      <c r="AP183" s="3">
        <f t="shared" si="644"/>
        <v>0</v>
      </c>
      <c r="AQ183" s="449">
        <f t="shared" si="644"/>
        <v>0</v>
      </c>
      <c r="AR183" s="101">
        <f t="shared" si="644"/>
        <v>0</v>
      </c>
      <c r="AS183" s="3">
        <f t="shared" si="644"/>
        <v>0</v>
      </c>
      <c r="AT183" s="170">
        <f t="shared" si="644"/>
        <v>0</v>
      </c>
      <c r="AU183" s="79">
        <f t="shared" si="631"/>
        <v>0</v>
      </c>
      <c r="AV183" s="114"/>
      <c r="AW183" s="724"/>
      <c r="AX183" s="217" t="s">
        <v>63</v>
      </c>
      <c r="AY183" s="3">
        <f t="shared" ref="AY183:BJ183" si="645">AY7+AY119</f>
        <v>0</v>
      </c>
      <c r="AZ183" s="3">
        <f t="shared" si="645"/>
        <v>0</v>
      </c>
      <c r="BA183" s="3">
        <f t="shared" si="645"/>
        <v>0</v>
      </c>
      <c r="BB183" s="3">
        <f t="shared" si="645"/>
        <v>0</v>
      </c>
      <c r="BC183" s="3">
        <f t="shared" si="645"/>
        <v>0</v>
      </c>
      <c r="BD183" s="3">
        <f t="shared" si="645"/>
        <v>0</v>
      </c>
      <c r="BE183" s="3">
        <f t="shared" si="645"/>
        <v>0</v>
      </c>
      <c r="BF183" s="3">
        <f t="shared" si="645"/>
        <v>0</v>
      </c>
      <c r="BG183" s="449">
        <f t="shared" si="645"/>
        <v>0</v>
      </c>
      <c r="BH183" s="101">
        <f t="shared" si="645"/>
        <v>0</v>
      </c>
      <c r="BI183" s="3">
        <f t="shared" si="645"/>
        <v>0</v>
      </c>
      <c r="BJ183" s="170">
        <f t="shared" si="645"/>
        <v>0</v>
      </c>
      <c r="BK183" s="79">
        <f t="shared" si="633"/>
        <v>0</v>
      </c>
      <c r="BL183" s="588"/>
    </row>
    <row r="184" spans="1:64" x14ac:dyDescent="0.3">
      <c r="A184" s="724"/>
      <c r="B184" s="217" t="s">
        <v>62</v>
      </c>
      <c r="C184" s="3">
        <f t="shared" ref="C184:N184" si="646">C8+C120</f>
        <v>0</v>
      </c>
      <c r="D184" s="3">
        <f t="shared" si="646"/>
        <v>19837.02</v>
      </c>
      <c r="E184" s="3">
        <f t="shared" si="646"/>
        <v>0</v>
      </c>
      <c r="F184" s="3">
        <f t="shared" si="646"/>
        <v>11852.28</v>
      </c>
      <c r="G184" s="3">
        <f t="shared" si="646"/>
        <v>0</v>
      </c>
      <c r="H184" s="3">
        <f t="shared" si="646"/>
        <v>0</v>
      </c>
      <c r="I184" s="3">
        <f t="shared" si="646"/>
        <v>0</v>
      </c>
      <c r="J184" s="3">
        <f t="shared" si="646"/>
        <v>0</v>
      </c>
      <c r="K184" s="449">
        <f t="shared" si="646"/>
        <v>188705.64</v>
      </c>
      <c r="L184" s="101">
        <f t="shared" si="646"/>
        <v>0</v>
      </c>
      <c r="M184" s="3">
        <f t="shared" si="646"/>
        <v>0</v>
      </c>
      <c r="N184" s="170">
        <f t="shared" si="646"/>
        <v>0</v>
      </c>
      <c r="O184" s="79">
        <f t="shared" si="627"/>
        <v>220394.94</v>
      </c>
      <c r="P184" s="114"/>
      <c r="Q184" s="724"/>
      <c r="R184" s="217" t="s">
        <v>62</v>
      </c>
      <c r="S184" s="3">
        <f t="shared" ref="S184:AD184" si="647">S8+S120</f>
        <v>0</v>
      </c>
      <c r="T184" s="3">
        <f t="shared" si="647"/>
        <v>0</v>
      </c>
      <c r="U184" s="3">
        <f t="shared" si="647"/>
        <v>0</v>
      </c>
      <c r="V184" s="3">
        <f t="shared" si="647"/>
        <v>0</v>
      </c>
      <c r="W184" s="3">
        <f t="shared" si="647"/>
        <v>0</v>
      </c>
      <c r="X184" s="3">
        <f t="shared" si="647"/>
        <v>0</v>
      </c>
      <c r="Y184" s="3">
        <f t="shared" si="647"/>
        <v>0</v>
      </c>
      <c r="Z184" s="3">
        <f t="shared" si="647"/>
        <v>0</v>
      </c>
      <c r="AA184" s="449">
        <f t="shared" si="647"/>
        <v>0</v>
      </c>
      <c r="AB184" s="101">
        <f t="shared" si="647"/>
        <v>0</v>
      </c>
      <c r="AC184" s="3">
        <f t="shared" si="647"/>
        <v>0</v>
      </c>
      <c r="AD184" s="170">
        <f t="shared" si="647"/>
        <v>0</v>
      </c>
      <c r="AE184" s="79">
        <f t="shared" si="629"/>
        <v>0</v>
      </c>
      <c r="AF184" s="114"/>
      <c r="AG184" s="724"/>
      <c r="AH184" s="217" t="s">
        <v>62</v>
      </c>
      <c r="AI184" s="3">
        <f t="shared" ref="AI184:AT184" si="648">AI8+AI120</f>
        <v>0</v>
      </c>
      <c r="AJ184" s="3">
        <f t="shared" si="648"/>
        <v>0</v>
      </c>
      <c r="AK184" s="3">
        <f t="shared" si="648"/>
        <v>0</v>
      </c>
      <c r="AL184" s="3">
        <f t="shared" si="648"/>
        <v>0</v>
      </c>
      <c r="AM184" s="3">
        <f t="shared" si="648"/>
        <v>0</v>
      </c>
      <c r="AN184" s="3">
        <f t="shared" si="648"/>
        <v>0</v>
      </c>
      <c r="AO184" s="3">
        <f t="shared" si="648"/>
        <v>0</v>
      </c>
      <c r="AP184" s="3">
        <f t="shared" si="648"/>
        <v>0</v>
      </c>
      <c r="AQ184" s="449">
        <f t="shared" si="648"/>
        <v>0</v>
      </c>
      <c r="AR184" s="101">
        <f t="shared" si="648"/>
        <v>0</v>
      </c>
      <c r="AS184" s="3">
        <f t="shared" si="648"/>
        <v>0</v>
      </c>
      <c r="AT184" s="170">
        <f t="shared" si="648"/>
        <v>0</v>
      </c>
      <c r="AU184" s="79">
        <f t="shared" si="631"/>
        <v>0</v>
      </c>
      <c r="AV184" s="114"/>
      <c r="AW184" s="724"/>
      <c r="AX184" s="217" t="s">
        <v>62</v>
      </c>
      <c r="AY184" s="3">
        <f t="shared" ref="AY184:BJ184" si="649">AY8+AY120</f>
        <v>0</v>
      </c>
      <c r="AZ184" s="3">
        <f t="shared" si="649"/>
        <v>0</v>
      </c>
      <c r="BA184" s="3">
        <f t="shared" si="649"/>
        <v>0</v>
      </c>
      <c r="BB184" s="3">
        <f t="shared" si="649"/>
        <v>0</v>
      </c>
      <c r="BC184" s="3">
        <f t="shared" si="649"/>
        <v>0</v>
      </c>
      <c r="BD184" s="3">
        <f t="shared" si="649"/>
        <v>0</v>
      </c>
      <c r="BE184" s="3">
        <f t="shared" si="649"/>
        <v>0</v>
      </c>
      <c r="BF184" s="3">
        <f t="shared" si="649"/>
        <v>0</v>
      </c>
      <c r="BG184" s="449">
        <f t="shared" si="649"/>
        <v>0</v>
      </c>
      <c r="BH184" s="101">
        <f t="shared" si="649"/>
        <v>0</v>
      </c>
      <c r="BI184" s="3">
        <f t="shared" si="649"/>
        <v>0</v>
      </c>
      <c r="BJ184" s="170">
        <f t="shared" si="649"/>
        <v>0</v>
      </c>
      <c r="BK184" s="79">
        <f t="shared" si="633"/>
        <v>0</v>
      </c>
      <c r="BL184" s="588"/>
    </row>
    <row r="185" spans="1:64" x14ac:dyDescent="0.3">
      <c r="A185" s="724"/>
      <c r="B185" s="217" t="s">
        <v>61</v>
      </c>
      <c r="C185" s="3">
        <f t="shared" ref="C185:N185" si="650">C9+C121</f>
        <v>0</v>
      </c>
      <c r="D185" s="3">
        <f t="shared" si="650"/>
        <v>0</v>
      </c>
      <c r="E185" s="3">
        <f t="shared" si="650"/>
        <v>0</v>
      </c>
      <c r="F185" s="3">
        <f t="shared" si="650"/>
        <v>0</v>
      </c>
      <c r="G185" s="3">
        <f t="shared" si="650"/>
        <v>0</v>
      </c>
      <c r="H185" s="3">
        <f t="shared" si="650"/>
        <v>0</v>
      </c>
      <c r="I185" s="3">
        <f t="shared" si="650"/>
        <v>0</v>
      </c>
      <c r="J185" s="3">
        <f t="shared" si="650"/>
        <v>0</v>
      </c>
      <c r="K185" s="449">
        <f t="shared" si="650"/>
        <v>0</v>
      </c>
      <c r="L185" s="101">
        <f t="shared" si="650"/>
        <v>0</v>
      </c>
      <c r="M185" s="3">
        <f t="shared" si="650"/>
        <v>0</v>
      </c>
      <c r="N185" s="170">
        <f t="shared" si="650"/>
        <v>0</v>
      </c>
      <c r="O185" s="79">
        <f t="shared" si="627"/>
        <v>0</v>
      </c>
      <c r="P185" s="114"/>
      <c r="Q185" s="724"/>
      <c r="R185" s="217" t="s">
        <v>61</v>
      </c>
      <c r="S185" s="3">
        <f t="shared" ref="S185:AD185" si="651">S9+S121</f>
        <v>0</v>
      </c>
      <c r="T185" s="3">
        <f t="shared" si="651"/>
        <v>0</v>
      </c>
      <c r="U185" s="3">
        <f t="shared" si="651"/>
        <v>0</v>
      </c>
      <c r="V185" s="3">
        <f t="shared" si="651"/>
        <v>0</v>
      </c>
      <c r="W185" s="3">
        <f t="shared" si="651"/>
        <v>0</v>
      </c>
      <c r="X185" s="3">
        <f t="shared" si="651"/>
        <v>0</v>
      </c>
      <c r="Y185" s="3">
        <f t="shared" si="651"/>
        <v>0</v>
      </c>
      <c r="Z185" s="3">
        <f t="shared" si="651"/>
        <v>0</v>
      </c>
      <c r="AA185" s="449">
        <f t="shared" si="651"/>
        <v>0</v>
      </c>
      <c r="AB185" s="101">
        <f t="shared" si="651"/>
        <v>0</v>
      </c>
      <c r="AC185" s="3">
        <f t="shared" si="651"/>
        <v>0</v>
      </c>
      <c r="AD185" s="170">
        <f t="shared" si="651"/>
        <v>0</v>
      </c>
      <c r="AE185" s="79">
        <f t="shared" si="629"/>
        <v>0</v>
      </c>
      <c r="AF185" s="114"/>
      <c r="AG185" s="724"/>
      <c r="AH185" s="217" t="s">
        <v>61</v>
      </c>
      <c r="AI185" s="3">
        <f t="shared" ref="AI185:AT185" si="652">AI9+AI121</f>
        <v>0</v>
      </c>
      <c r="AJ185" s="3">
        <f t="shared" si="652"/>
        <v>0</v>
      </c>
      <c r="AK185" s="3">
        <f t="shared" si="652"/>
        <v>0</v>
      </c>
      <c r="AL185" s="3">
        <f t="shared" si="652"/>
        <v>0</v>
      </c>
      <c r="AM185" s="3">
        <f t="shared" si="652"/>
        <v>0</v>
      </c>
      <c r="AN185" s="3">
        <f t="shared" si="652"/>
        <v>0</v>
      </c>
      <c r="AO185" s="3">
        <f t="shared" si="652"/>
        <v>0</v>
      </c>
      <c r="AP185" s="3">
        <f t="shared" si="652"/>
        <v>0</v>
      </c>
      <c r="AQ185" s="449">
        <f t="shared" si="652"/>
        <v>0</v>
      </c>
      <c r="AR185" s="101">
        <f t="shared" si="652"/>
        <v>0</v>
      </c>
      <c r="AS185" s="3">
        <f t="shared" si="652"/>
        <v>0</v>
      </c>
      <c r="AT185" s="170">
        <f t="shared" si="652"/>
        <v>0</v>
      </c>
      <c r="AU185" s="79">
        <f t="shared" si="631"/>
        <v>0</v>
      </c>
      <c r="AV185" s="114"/>
      <c r="AW185" s="724"/>
      <c r="AX185" s="217" t="s">
        <v>61</v>
      </c>
      <c r="AY185" s="3">
        <f t="shared" ref="AY185:BJ185" si="653">AY9+AY121</f>
        <v>0</v>
      </c>
      <c r="AZ185" s="3">
        <f t="shared" si="653"/>
        <v>0</v>
      </c>
      <c r="BA185" s="3">
        <f t="shared" si="653"/>
        <v>0</v>
      </c>
      <c r="BB185" s="3">
        <f t="shared" si="653"/>
        <v>0</v>
      </c>
      <c r="BC185" s="3">
        <f t="shared" si="653"/>
        <v>0</v>
      </c>
      <c r="BD185" s="3">
        <f t="shared" si="653"/>
        <v>0</v>
      </c>
      <c r="BE185" s="3">
        <f t="shared" si="653"/>
        <v>0</v>
      </c>
      <c r="BF185" s="3">
        <f t="shared" si="653"/>
        <v>0</v>
      </c>
      <c r="BG185" s="449">
        <f t="shared" si="653"/>
        <v>0</v>
      </c>
      <c r="BH185" s="101">
        <f t="shared" si="653"/>
        <v>0</v>
      </c>
      <c r="BI185" s="3">
        <f t="shared" si="653"/>
        <v>0</v>
      </c>
      <c r="BJ185" s="170">
        <f t="shared" si="653"/>
        <v>0</v>
      </c>
      <c r="BK185" s="79">
        <f t="shared" si="633"/>
        <v>0</v>
      </c>
      <c r="BL185" s="588"/>
    </row>
    <row r="186" spans="1:64" x14ac:dyDescent="0.3">
      <c r="A186" s="724"/>
      <c r="B186" s="217" t="s">
        <v>60</v>
      </c>
      <c r="C186" s="3">
        <f t="shared" ref="C186:N186" si="654">C10+C122</f>
        <v>0</v>
      </c>
      <c r="D186" s="3">
        <f t="shared" si="654"/>
        <v>0</v>
      </c>
      <c r="E186" s="3">
        <f t="shared" si="654"/>
        <v>0</v>
      </c>
      <c r="F186" s="3">
        <f t="shared" si="654"/>
        <v>0</v>
      </c>
      <c r="G186" s="3">
        <f t="shared" si="654"/>
        <v>0</v>
      </c>
      <c r="H186" s="3">
        <f t="shared" si="654"/>
        <v>0</v>
      </c>
      <c r="I186" s="3">
        <f t="shared" si="654"/>
        <v>0</v>
      </c>
      <c r="J186" s="3">
        <f t="shared" si="654"/>
        <v>0</v>
      </c>
      <c r="K186" s="449">
        <f t="shared" si="654"/>
        <v>0</v>
      </c>
      <c r="L186" s="101">
        <f t="shared" si="654"/>
        <v>0</v>
      </c>
      <c r="M186" s="3">
        <f t="shared" si="654"/>
        <v>0</v>
      </c>
      <c r="N186" s="170">
        <f t="shared" si="654"/>
        <v>0</v>
      </c>
      <c r="O186" s="79">
        <f t="shared" si="627"/>
        <v>0</v>
      </c>
      <c r="P186" s="114"/>
      <c r="Q186" s="724"/>
      <c r="R186" s="217" t="s">
        <v>60</v>
      </c>
      <c r="S186" s="3">
        <f t="shared" ref="S186:AD186" si="655">S10+S122</f>
        <v>0</v>
      </c>
      <c r="T186" s="3">
        <f t="shared" si="655"/>
        <v>0</v>
      </c>
      <c r="U186" s="3">
        <f t="shared" si="655"/>
        <v>0</v>
      </c>
      <c r="V186" s="3">
        <f t="shared" si="655"/>
        <v>0</v>
      </c>
      <c r="W186" s="3">
        <f t="shared" si="655"/>
        <v>0</v>
      </c>
      <c r="X186" s="3">
        <f t="shared" si="655"/>
        <v>0</v>
      </c>
      <c r="Y186" s="3">
        <f t="shared" si="655"/>
        <v>0</v>
      </c>
      <c r="Z186" s="3">
        <f t="shared" si="655"/>
        <v>0</v>
      </c>
      <c r="AA186" s="449">
        <f t="shared" si="655"/>
        <v>0</v>
      </c>
      <c r="AB186" s="101">
        <f t="shared" si="655"/>
        <v>0</v>
      </c>
      <c r="AC186" s="3">
        <f t="shared" si="655"/>
        <v>0</v>
      </c>
      <c r="AD186" s="170">
        <f t="shared" si="655"/>
        <v>0</v>
      </c>
      <c r="AE186" s="79">
        <f t="shared" si="629"/>
        <v>0</v>
      </c>
      <c r="AF186" s="114"/>
      <c r="AG186" s="724"/>
      <c r="AH186" s="217" t="s">
        <v>60</v>
      </c>
      <c r="AI186" s="3">
        <f t="shared" ref="AI186:AT186" si="656">AI10+AI122</f>
        <v>0</v>
      </c>
      <c r="AJ186" s="3">
        <f t="shared" si="656"/>
        <v>0</v>
      </c>
      <c r="AK186" s="3">
        <f t="shared" si="656"/>
        <v>0</v>
      </c>
      <c r="AL186" s="3">
        <f t="shared" si="656"/>
        <v>0</v>
      </c>
      <c r="AM186" s="3">
        <f t="shared" si="656"/>
        <v>0</v>
      </c>
      <c r="AN186" s="3">
        <f t="shared" si="656"/>
        <v>0</v>
      </c>
      <c r="AO186" s="3">
        <f t="shared" si="656"/>
        <v>0</v>
      </c>
      <c r="AP186" s="3">
        <f t="shared" si="656"/>
        <v>0</v>
      </c>
      <c r="AQ186" s="449">
        <f t="shared" si="656"/>
        <v>0</v>
      </c>
      <c r="AR186" s="101">
        <f t="shared" si="656"/>
        <v>0</v>
      </c>
      <c r="AS186" s="3">
        <f t="shared" si="656"/>
        <v>0</v>
      </c>
      <c r="AT186" s="170">
        <f t="shared" si="656"/>
        <v>0</v>
      </c>
      <c r="AU186" s="79">
        <f t="shared" si="631"/>
        <v>0</v>
      </c>
      <c r="AV186" s="114"/>
      <c r="AW186" s="724"/>
      <c r="AX186" s="217" t="s">
        <v>60</v>
      </c>
      <c r="AY186" s="3">
        <f t="shared" ref="AY186:BJ186" si="657">AY10+AY122</f>
        <v>0</v>
      </c>
      <c r="AZ186" s="3">
        <f t="shared" si="657"/>
        <v>0</v>
      </c>
      <c r="BA186" s="3">
        <f t="shared" si="657"/>
        <v>0</v>
      </c>
      <c r="BB186" s="3">
        <f t="shared" si="657"/>
        <v>0</v>
      </c>
      <c r="BC186" s="3">
        <f t="shared" si="657"/>
        <v>0</v>
      </c>
      <c r="BD186" s="3">
        <f t="shared" si="657"/>
        <v>0</v>
      </c>
      <c r="BE186" s="3">
        <f t="shared" si="657"/>
        <v>0</v>
      </c>
      <c r="BF186" s="3">
        <f t="shared" si="657"/>
        <v>0</v>
      </c>
      <c r="BG186" s="449">
        <f t="shared" si="657"/>
        <v>0</v>
      </c>
      <c r="BH186" s="101">
        <f t="shared" si="657"/>
        <v>0</v>
      </c>
      <c r="BI186" s="3">
        <f t="shared" si="657"/>
        <v>0</v>
      </c>
      <c r="BJ186" s="170">
        <f t="shared" si="657"/>
        <v>0</v>
      </c>
      <c r="BK186" s="79">
        <f t="shared" si="633"/>
        <v>0</v>
      </c>
      <c r="BL186" s="588"/>
    </row>
    <row r="187" spans="1:64" x14ac:dyDescent="0.3">
      <c r="A187" s="724"/>
      <c r="B187" s="217" t="s">
        <v>59</v>
      </c>
      <c r="C187" s="3">
        <f t="shared" ref="C187:N187" si="658">C11+C123</f>
        <v>72589.47</v>
      </c>
      <c r="D187" s="3">
        <f t="shared" si="658"/>
        <v>86640.71</v>
      </c>
      <c r="E187" s="3">
        <f t="shared" si="658"/>
        <v>0</v>
      </c>
      <c r="F187" s="3">
        <f t="shared" si="658"/>
        <v>143081.79999999999</v>
      </c>
      <c r="G187" s="3">
        <f t="shared" si="658"/>
        <v>41929</v>
      </c>
      <c r="H187" s="3">
        <f t="shared" si="658"/>
        <v>117123</v>
      </c>
      <c r="I187" s="3">
        <f t="shared" si="658"/>
        <v>0</v>
      </c>
      <c r="J187" s="3">
        <f t="shared" si="658"/>
        <v>40355.64</v>
      </c>
      <c r="K187" s="449">
        <f t="shared" si="658"/>
        <v>60800.310000000005</v>
      </c>
      <c r="L187" s="101">
        <f t="shared" si="658"/>
        <v>53479</v>
      </c>
      <c r="M187" s="3">
        <f t="shared" si="658"/>
        <v>0</v>
      </c>
      <c r="N187" s="170">
        <f t="shared" si="658"/>
        <v>0</v>
      </c>
      <c r="O187" s="79">
        <f t="shared" si="627"/>
        <v>615998.93000000005</v>
      </c>
      <c r="P187" s="114"/>
      <c r="Q187" s="724"/>
      <c r="R187" s="217" t="s">
        <v>59</v>
      </c>
      <c r="S187" s="3">
        <f t="shared" ref="S187:AD187" si="659">S11+S123</f>
        <v>0</v>
      </c>
      <c r="T187" s="3">
        <f t="shared" si="659"/>
        <v>0</v>
      </c>
      <c r="U187" s="3">
        <f t="shared" si="659"/>
        <v>0</v>
      </c>
      <c r="V187" s="3">
        <f t="shared" si="659"/>
        <v>0</v>
      </c>
      <c r="W187" s="3">
        <f t="shared" si="659"/>
        <v>0</v>
      </c>
      <c r="X187" s="3">
        <f t="shared" si="659"/>
        <v>0</v>
      </c>
      <c r="Y187" s="3">
        <f t="shared" si="659"/>
        <v>45319</v>
      </c>
      <c r="Z187" s="3">
        <f t="shared" si="659"/>
        <v>166112.28</v>
      </c>
      <c r="AA187" s="449">
        <f t="shared" si="659"/>
        <v>73135</v>
      </c>
      <c r="AB187" s="101">
        <f t="shared" si="659"/>
        <v>103572</v>
      </c>
      <c r="AC187" s="3">
        <f t="shared" si="659"/>
        <v>0</v>
      </c>
      <c r="AD187" s="170">
        <f t="shared" si="659"/>
        <v>0</v>
      </c>
      <c r="AE187" s="79">
        <f t="shared" si="629"/>
        <v>388138.28</v>
      </c>
      <c r="AF187" s="114"/>
      <c r="AG187" s="724"/>
      <c r="AH187" s="217" t="s">
        <v>59</v>
      </c>
      <c r="AI187" s="3">
        <f t="shared" ref="AI187:AT187" si="660">AI11+AI123</f>
        <v>0</v>
      </c>
      <c r="AJ187" s="3">
        <f t="shared" si="660"/>
        <v>0</v>
      </c>
      <c r="AK187" s="3">
        <f t="shared" si="660"/>
        <v>0</v>
      </c>
      <c r="AL187" s="3">
        <f t="shared" si="660"/>
        <v>0</v>
      </c>
      <c r="AM187" s="3">
        <f t="shared" si="660"/>
        <v>0</v>
      </c>
      <c r="AN187" s="3">
        <f t="shared" si="660"/>
        <v>0</v>
      </c>
      <c r="AO187" s="3">
        <f t="shared" si="660"/>
        <v>0</v>
      </c>
      <c r="AP187" s="3">
        <f t="shared" si="660"/>
        <v>0</v>
      </c>
      <c r="AQ187" s="449">
        <f t="shared" si="660"/>
        <v>0</v>
      </c>
      <c r="AR187" s="101">
        <f t="shared" si="660"/>
        <v>0</v>
      </c>
      <c r="AS187" s="3">
        <f t="shared" si="660"/>
        <v>0</v>
      </c>
      <c r="AT187" s="170">
        <f t="shared" si="660"/>
        <v>0</v>
      </c>
      <c r="AU187" s="79">
        <f t="shared" si="631"/>
        <v>0</v>
      </c>
      <c r="AV187" s="114"/>
      <c r="AW187" s="724"/>
      <c r="AX187" s="217" t="s">
        <v>59</v>
      </c>
      <c r="AY187" s="3">
        <f t="shared" ref="AY187:BJ187" si="661">AY11+AY123</f>
        <v>0</v>
      </c>
      <c r="AZ187" s="3">
        <f t="shared" si="661"/>
        <v>0</v>
      </c>
      <c r="BA187" s="3">
        <f t="shared" si="661"/>
        <v>0</v>
      </c>
      <c r="BB187" s="3">
        <f t="shared" si="661"/>
        <v>0</v>
      </c>
      <c r="BC187" s="3">
        <f t="shared" si="661"/>
        <v>0</v>
      </c>
      <c r="BD187" s="3">
        <f t="shared" si="661"/>
        <v>0</v>
      </c>
      <c r="BE187" s="3">
        <f t="shared" si="661"/>
        <v>0</v>
      </c>
      <c r="BF187" s="3">
        <f t="shared" si="661"/>
        <v>0</v>
      </c>
      <c r="BG187" s="449">
        <f t="shared" si="661"/>
        <v>0</v>
      </c>
      <c r="BH187" s="101">
        <f t="shared" si="661"/>
        <v>0</v>
      </c>
      <c r="BI187" s="3">
        <f t="shared" si="661"/>
        <v>0</v>
      </c>
      <c r="BJ187" s="170">
        <f t="shared" si="661"/>
        <v>0</v>
      </c>
      <c r="BK187" s="79">
        <f t="shared" si="633"/>
        <v>0</v>
      </c>
      <c r="BL187" s="588"/>
    </row>
    <row r="188" spans="1:64" x14ac:dyDescent="0.3">
      <c r="A188" s="724"/>
      <c r="B188" s="217" t="s">
        <v>58</v>
      </c>
      <c r="C188" s="3">
        <f t="shared" ref="C188:N188" si="662">C12+C124</f>
        <v>0</v>
      </c>
      <c r="D188" s="3">
        <f t="shared" si="662"/>
        <v>0</v>
      </c>
      <c r="E188" s="3">
        <f t="shared" si="662"/>
        <v>0</v>
      </c>
      <c r="F188" s="3">
        <f t="shared" si="662"/>
        <v>0</v>
      </c>
      <c r="G188" s="3">
        <f t="shared" si="662"/>
        <v>0</v>
      </c>
      <c r="H188" s="3">
        <f t="shared" si="662"/>
        <v>0</v>
      </c>
      <c r="I188" s="3">
        <f t="shared" si="662"/>
        <v>0</v>
      </c>
      <c r="J188" s="3">
        <f t="shared" si="662"/>
        <v>0</v>
      </c>
      <c r="K188" s="449">
        <f t="shared" si="662"/>
        <v>0</v>
      </c>
      <c r="L188" s="101">
        <f t="shared" si="662"/>
        <v>0</v>
      </c>
      <c r="M188" s="3">
        <f t="shared" si="662"/>
        <v>0</v>
      </c>
      <c r="N188" s="170">
        <f t="shared" si="662"/>
        <v>0</v>
      </c>
      <c r="O188" s="79">
        <f t="shared" si="627"/>
        <v>0</v>
      </c>
      <c r="P188" s="114"/>
      <c r="Q188" s="724"/>
      <c r="R188" s="217" t="s">
        <v>58</v>
      </c>
      <c r="S188" s="3">
        <f t="shared" ref="S188:AD188" si="663">S12+S124</f>
        <v>0</v>
      </c>
      <c r="T188" s="3">
        <f t="shared" si="663"/>
        <v>0</v>
      </c>
      <c r="U188" s="3">
        <f t="shared" si="663"/>
        <v>0</v>
      </c>
      <c r="V188" s="3">
        <f t="shared" si="663"/>
        <v>0</v>
      </c>
      <c r="W188" s="3">
        <f t="shared" si="663"/>
        <v>0</v>
      </c>
      <c r="X188" s="3">
        <f t="shared" si="663"/>
        <v>0</v>
      </c>
      <c r="Y188" s="3">
        <f t="shared" si="663"/>
        <v>0</v>
      </c>
      <c r="Z188" s="3">
        <f t="shared" si="663"/>
        <v>0</v>
      </c>
      <c r="AA188" s="449">
        <f t="shared" si="663"/>
        <v>0</v>
      </c>
      <c r="AB188" s="101">
        <f t="shared" si="663"/>
        <v>0</v>
      </c>
      <c r="AC188" s="3">
        <f t="shared" si="663"/>
        <v>0</v>
      </c>
      <c r="AD188" s="170">
        <f t="shared" si="663"/>
        <v>0</v>
      </c>
      <c r="AE188" s="79">
        <f t="shared" si="629"/>
        <v>0</v>
      </c>
      <c r="AF188" s="114"/>
      <c r="AG188" s="724"/>
      <c r="AH188" s="217" t="s">
        <v>58</v>
      </c>
      <c r="AI188" s="3">
        <f t="shared" ref="AI188:AT188" si="664">AI12+AI124</f>
        <v>0</v>
      </c>
      <c r="AJ188" s="3">
        <f t="shared" si="664"/>
        <v>0</v>
      </c>
      <c r="AK188" s="3">
        <f t="shared" si="664"/>
        <v>0</v>
      </c>
      <c r="AL188" s="3">
        <f t="shared" si="664"/>
        <v>0</v>
      </c>
      <c r="AM188" s="3">
        <f t="shared" si="664"/>
        <v>0</v>
      </c>
      <c r="AN188" s="3">
        <f t="shared" si="664"/>
        <v>0</v>
      </c>
      <c r="AO188" s="3">
        <f t="shared" si="664"/>
        <v>0</v>
      </c>
      <c r="AP188" s="3">
        <f t="shared" si="664"/>
        <v>0</v>
      </c>
      <c r="AQ188" s="449">
        <f t="shared" si="664"/>
        <v>0</v>
      </c>
      <c r="AR188" s="101">
        <f t="shared" si="664"/>
        <v>0</v>
      </c>
      <c r="AS188" s="3">
        <f t="shared" si="664"/>
        <v>0</v>
      </c>
      <c r="AT188" s="170">
        <f t="shared" si="664"/>
        <v>0</v>
      </c>
      <c r="AU188" s="79">
        <f t="shared" si="631"/>
        <v>0</v>
      </c>
      <c r="AV188" s="114"/>
      <c r="AW188" s="724"/>
      <c r="AX188" s="217" t="s">
        <v>58</v>
      </c>
      <c r="AY188" s="3">
        <f t="shared" ref="AY188:BJ188" si="665">AY12+AY124</f>
        <v>0</v>
      </c>
      <c r="AZ188" s="3">
        <f t="shared" si="665"/>
        <v>0</v>
      </c>
      <c r="BA188" s="3">
        <f t="shared" si="665"/>
        <v>0</v>
      </c>
      <c r="BB188" s="3">
        <f t="shared" si="665"/>
        <v>0</v>
      </c>
      <c r="BC188" s="3">
        <f t="shared" si="665"/>
        <v>0</v>
      </c>
      <c r="BD188" s="3">
        <f t="shared" si="665"/>
        <v>0</v>
      </c>
      <c r="BE188" s="3">
        <f t="shared" si="665"/>
        <v>0</v>
      </c>
      <c r="BF188" s="3">
        <f t="shared" si="665"/>
        <v>0</v>
      </c>
      <c r="BG188" s="449">
        <f t="shared" si="665"/>
        <v>0</v>
      </c>
      <c r="BH188" s="101">
        <f t="shared" si="665"/>
        <v>0</v>
      </c>
      <c r="BI188" s="3">
        <f t="shared" si="665"/>
        <v>0</v>
      </c>
      <c r="BJ188" s="170">
        <f t="shared" si="665"/>
        <v>0</v>
      </c>
      <c r="BK188" s="79">
        <f t="shared" si="633"/>
        <v>0</v>
      </c>
      <c r="BL188" s="588"/>
    </row>
    <row r="189" spans="1:64" x14ac:dyDescent="0.3">
      <c r="A189" s="724"/>
      <c r="B189" s="217" t="s">
        <v>57</v>
      </c>
      <c r="C189" s="3">
        <f t="shared" ref="C189:N189" si="666">C13+C125</f>
        <v>0</v>
      </c>
      <c r="D189" s="3">
        <f t="shared" si="666"/>
        <v>2620.5</v>
      </c>
      <c r="E189" s="3">
        <f t="shared" si="666"/>
        <v>0</v>
      </c>
      <c r="F189" s="3">
        <f t="shared" si="666"/>
        <v>0</v>
      </c>
      <c r="G189" s="3">
        <f t="shared" si="666"/>
        <v>0</v>
      </c>
      <c r="H189" s="3">
        <f t="shared" si="666"/>
        <v>0</v>
      </c>
      <c r="I189" s="3">
        <f t="shared" si="666"/>
        <v>0</v>
      </c>
      <c r="J189" s="3">
        <f t="shared" si="666"/>
        <v>0</v>
      </c>
      <c r="K189" s="449">
        <f t="shared" si="666"/>
        <v>0</v>
      </c>
      <c r="L189" s="101">
        <f t="shared" si="666"/>
        <v>3494</v>
      </c>
      <c r="M189" s="3">
        <f t="shared" si="666"/>
        <v>0</v>
      </c>
      <c r="N189" s="170">
        <f t="shared" si="666"/>
        <v>0</v>
      </c>
      <c r="O189" s="79">
        <f t="shared" si="627"/>
        <v>6114.5</v>
      </c>
      <c r="P189" s="114"/>
      <c r="Q189" s="724"/>
      <c r="R189" s="217" t="s">
        <v>57</v>
      </c>
      <c r="S189" s="3">
        <f t="shared" ref="S189:AD189" si="667">S13+S125</f>
        <v>0</v>
      </c>
      <c r="T189" s="3">
        <f t="shared" si="667"/>
        <v>0</v>
      </c>
      <c r="U189" s="3">
        <f t="shared" si="667"/>
        <v>0</v>
      </c>
      <c r="V189" s="3">
        <f t="shared" si="667"/>
        <v>0</v>
      </c>
      <c r="W189" s="3">
        <f t="shared" si="667"/>
        <v>0</v>
      </c>
      <c r="X189" s="3">
        <f t="shared" si="667"/>
        <v>0</v>
      </c>
      <c r="Y189" s="3">
        <f t="shared" si="667"/>
        <v>0</v>
      </c>
      <c r="Z189" s="3">
        <f t="shared" si="667"/>
        <v>0</v>
      </c>
      <c r="AA189" s="449">
        <f t="shared" si="667"/>
        <v>0</v>
      </c>
      <c r="AB189" s="101">
        <f t="shared" si="667"/>
        <v>0</v>
      </c>
      <c r="AC189" s="3">
        <f t="shared" si="667"/>
        <v>0</v>
      </c>
      <c r="AD189" s="170">
        <f t="shared" si="667"/>
        <v>0</v>
      </c>
      <c r="AE189" s="79">
        <f t="shared" si="629"/>
        <v>0</v>
      </c>
      <c r="AF189" s="114"/>
      <c r="AG189" s="724"/>
      <c r="AH189" s="217" t="s">
        <v>57</v>
      </c>
      <c r="AI189" s="3">
        <f t="shared" ref="AI189:AT189" si="668">AI13+AI125</f>
        <v>0</v>
      </c>
      <c r="AJ189" s="3">
        <f t="shared" si="668"/>
        <v>0</v>
      </c>
      <c r="AK189" s="3">
        <f t="shared" si="668"/>
        <v>0</v>
      </c>
      <c r="AL189" s="3">
        <f t="shared" si="668"/>
        <v>0</v>
      </c>
      <c r="AM189" s="3">
        <f t="shared" si="668"/>
        <v>0</v>
      </c>
      <c r="AN189" s="3">
        <f t="shared" si="668"/>
        <v>0</v>
      </c>
      <c r="AO189" s="3">
        <f t="shared" si="668"/>
        <v>0</v>
      </c>
      <c r="AP189" s="3">
        <f t="shared" si="668"/>
        <v>0</v>
      </c>
      <c r="AQ189" s="449">
        <f t="shared" si="668"/>
        <v>0</v>
      </c>
      <c r="AR189" s="101">
        <f t="shared" si="668"/>
        <v>0</v>
      </c>
      <c r="AS189" s="3">
        <f t="shared" si="668"/>
        <v>0</v>
      </c>
      <c r="AT189" s="170">
        <f t="shared" si="668"/>
        <v>0</v>
      </c>
      <c r="AU189" s="79">
        <f t="shared" si="631"/>
        <v>0</v>
      </c>
      <c r="AV189" s="114"/>
      <c r="AW189" s="724"/>
      <c r="AX189" s="217" t="s">
        <v>57</v>
      </c>
      <c r="AY189" s="3">
        <f t="shared" ref="AY189:BJ189" si="669">AY13+AY125</f>
        <v>0</v>
      </c>
      <c r="AZ189" s="3">
        <f t="shared" si="669"/>
        <v>0</v>
      </c>
      <c r="BA189" s="3">
        <f t="shared" si="669"/>
        <v>0</v>
      </c>
      <c r="BB189" s="3">
        <f t="shared" si="669"/>
        <v>0</v>
      </c>
      <c r="BC189" s="3">
        <f t="shared" si="669"/>
        <v>0</v>
      </c>
      <c r="BD189" s="3">
        <f t="shared" si="669"/>
        <v>0</v>
      </c>
      <c r="BE189" s="3">
        <f t="shared" si="669"/>
        <v>0</v>
      </c>
      <c r="BF189" s="3">
        <f t="shared" si="669"/>
        <v>0</v>
      </c>
      <c r="BG189" s="449">
        <f t="shared" si="669"/>
        <v>0</v>
      </c>
      <c r="BH189" s="101">
        <f t="shared" si="669"/>
        <v>0</v>
      </c>
      <c r="BI189" s="3">
        <f t="shared" si="669"/>
        <v>0</v>
      </c>
      <c r="BJ189" s="170">
        <f t="shared" si="669"/>
        <v>0</v>
      </c>
      <c r="BK189" s="79">
        <f t="shared" si="633"/>
        <v>0</v>
      </c>
      <c r="BL189" s="588"/>
    </row>
    <row r="190" spans="1:64" x14ac:dyDescent="0.3">
      <c r="A190" s="724"/>
      <c r="B190" s="217" t="s">
        <v>56</v>
      </c>
      <c r="C190" s="3">
        <f t="shared" ref="C190:N190" si="670">C14+C126</f>
        <v>0</v>
      </c>
      <c r="D190" s="3">
        <f t="shared" si="670"/>
        <v>0</v>
      </c>
      <c r="E190" s="3">
        <f t="shared" si="670"/>
        <v>0</v>
      </c>
      <c r="F190" s="3">
        <f t="shared" si="670"/>
        <v>0</v>
      </c>
      <c r="G190" s="3">
        <f t="shared" si="670"/>
        <v>0</v>
      </c>
      <c r="H190" s="3">
        <f t="shared" si="670"/>
        <v>0</v>
      </c>
      <c r="I190" s="3">
        <f t="shared" si="670"/>
        <v>0</v>
      </c>
      <c r="J190" s="3">
        <f t="shared" si="670"/>
        <v>0</v>
      </c>
      <c r="K190" s="449">
        <f t="shared" si="670"/>
        <v>0</v>
      </c>
      <c r="L190" s="101">
        <f t="shared" si="670"/>
        <v>0</v>
      </c>
      <c r="M190" s="3">
        <f t="shared" si="670"/>
        <v>0</v>
      </c>
      <c r="N190" s="170">
        <f t="shared" si="670"/>
        <v>0</v>
      </c>
      <c r="O190" s="79">
        <f t="shared" si="627"/>
        <v>0</v>
      </c>
      <c r="P190" s="114"/>
      <c r="Q190" s="724"/>
      <c r="R190" s="217" t="s">
        <v>56</v>
      </c>
      <c r="S190" s="3">
        <f t="shared" ref="S190:AD190" si="671">S14+S126</f>
        <v>0</v>
      </c>
      <c r="T190" s="3">
        <f t="shared" si="671"/>
        <v>0</v>
      </c>
      <c r="U190" s="3">
        <f t="shared" si="671"/>
        <v>0</v>
      </c>
      <c r="V190" s="3">
        <f t="shared" si="671"/>
        <v>0</v>
      </c>
      <c r="W190" s="3">
        <f t="shared" si="671"/>
        <v>0</v>
      </c>
      <c r="X190" s="3">
        <f t="shared" si="671"/>
        <v>0</v>
      </c>
      <c r="Y190" s="3">
        <f t="shared" si="671"/>
        <v>0</v>
      </c>
      <c r="Z190" s="3">
        <f t="shared" si="671"/>
        <v>0</v>
      </c>
      <c r="AA190" s="449">
        <f t="shared" si="671"/>
        <v>0</v>
      </c>
      <c r="AB190" s="101">
        <f t="shared" si="671"/>
        <v>0</v>
      </c>
      <c r="AC190" s="3">
        <f t="shared" si="671"/>
        <v>0</v>
      </c>
      <c r="AD190" s="170">
        <f t="shared" si="671"/>
        <v>0</v>
      </c>
      <c r="AE190" s="79">
        <f t="shared" si="629"/>
        <v>0</v>
      </c>
      <c r="AF190" s="114"/>
      <c r="AG190" s="724"/>
      <c r="AH190" s="217" t="s">
        <v>56</v>
      </c>
      <c r="AI190" s="3">
        <f t="shared" ref="AI190:AT190" si="672">AI14+AI126</f>
        <v>0</v>
      </c>
      <c r="AJ190" s="3">
        <f t="shared" si="672"/>
        <v>0</v>
      </c>
      <c r="AK190" s="3">
        <f t="shared" si="672"/>
        <v>0</v>
      </c>
      <c r="AL190" s="3">
        <f t="shared" si="672"/>
        <v>0</v>
      </c>
      <c r="AM190" s="3">
        <f t="shared" si="672"/>
        <v>0</v>
      </c>
      <c r="AN190" s="3">
        <f t="shared" si="672"/>
        <v>0</v>
      </c>
      <c r="AO190" s="3">
        <f t="shared" si="672"/>
        <v>0</v>
      </c>
      <c r="AP190" s="3">
        <f t="shared" si="672"/>
        <v>0</v>
      </c>
      <c r="AQ190" s="449">
        <f t="shared" si="672"/>
        <v>0</v>
      </c>
      <c r="AR190" s="101">
        <f t="shared" si="672"/>
        <v>0</v>
      </c>
      <c r="AS190" s="3">
        <f t="shared" si="672"/>
        <v>0</v>
      </c>
      <c r="AT190" s="170">
        <f t="shared" si="672"/>
        <v>0</v>
      </c>
      <c r="AU190" s="79">
        <f t="shared" si="631"/>
        <v>0</v>
      </c>
      <c r="AV190" s="114"/>
      <c r="AW190" s="724"/>
      <c r="AX190" s="217" t="s">
        <v>56</v>
      </c>
      <c r="AY190" s="3">
        <f t="shared" ref="AY190:BJ190" si="673">AY14+AY126</f>
        <v>0</v>
      </c>
      <c r="AZ190" s="3">
        <f t="shared" si="673"/>
        <v>0</v>
      </c>
      <c r="BA190" s="3">
        <f t="shared" si="673"/>
        <v>0</v>
      </c>
      <c r="BB190" s="3">
        <f t="shared" si="673"/>
        <v>0</v>
      </c>
      <c r="BC190" s="3">
        <f t="shared" si="673"/>
        <v>0</v>
      </c>
      <c r="BD190" s="3">
        <f t="shared" si="673"/>
        <v>0</v>
      </c>
      <c r="BE190" s="3">
        <f t="shared" si="673"/>
        <v>0</v>
      </c>
      <c r="BF190" s="3">
        <f t="shared" si="673"/>
        <v>0</v>
      </c>
      <c r="BG190" s="449">
        <f t="shared" si="673"/>
        <v>0</v>
      </c>
      <c r="BH190" s="101">
        <f t="shared" si="673"/>
        <v>0</v>
      </c>
      <c r="BI190" s="3">
        <f t="shared" si="673"/>
        <v>0</v>
      </c>
      <c r="BJ190" s="170">
        <f t="shared" si="673"/>
        <v>0</v>
      </c>
      <c r="BK190" s="79">
        <f t="shared" si="633"/>
        <v>0</v>
      </c>
      <c r="BL190" s="588"/>
    </row>
    <row r="191" spans="1:64" x14ac:dyDescent="0.3">
      <c r="A191" s="724"/>
      <c r="B191" s="217" t="s">
        <v>55</v>
      </c>
      <c r="C191" s="3">
        <f t="shared" ref="C191:N191" si="674">C15+C127</f>
        <v>0</v>
      </c>
      <c r="D191" s="3">
        <f t="shared" si="674"/>
        <v>0</v>
      </c>
      <c r="E191" s="3">
        <f t="shared" si="674"/>
        <v>0</v>
      </c>
      <c r="F191" s="3">
        <f t="shared" si="674"/>
        <v>0</v>
      </c>
      <c r="G191" s="3">
        <f t="shared" si="674"/>
        <v>0</v>
      </c>
      <c r="H191" s="3">
        <f t="shared" si="674"/>
        <v>0</v>
      </c>
      <c r="I191" s="3">
        <f t="shared" si="674"/>
        <v>0</v>
      </c>
      <c r="J191" s="3">
        <f t="shared" si="674"/>
        <v>0</v>
      </c>
      <c r="K191" s="449">
        <f t="shared" si="674"/>
        <v>0</v>
      </c>
      <c r="L191" s="101">
        <f t="shared" si="674"/>
        <v>0</v>
      </c>
      <c r="M191" s="3">
        <f t="shared" si="674"/>
        <v>0</v>
      </c>
      <c r="N191" s="170">
        <f t="shared" si="674"/>
        <v>0</v>
      </c>
      <c r="O191" s="79">
        <f t="shared" si="627"/>
        <v>0</v>
      </c>
      <c r="P191" s="114"/>
      <c r="Q191" s="724"/>
      <c r="R191" s="217" t="s">
        <v>55</v>
      </c>
      <c r="S191" s="3">
        <f t="shared" ref="S191:AD191" si="675">S15+S127</f>
        <v>0</v>
      </c>
      <c r="T191" s="3">
        <f t="shared" si="675"/>
        <v>0</v>
      </c>
      <c r="U191" s="3">
        <f t="shared" si="675"/>
        <v>0</v>
      </c>
      <c r="V191" s="3">
        <f t="shared" si="675"/>
        <v>0</v>
      </c>
      <c r="W191" s="3">
        <f t="shared" si="675"/>
        <v>0</v>
      </c>
      <c r="X191" s="3">
        <f t="shared" si="675"/>
        <v>0</v>
      </c>
      <c r="Y191" s="3">
        <f t="shared" si="675"/>
        <v>0</v>
      </c>
      <c r="Z191" s="3">
        <f t="shared" si="675"/>
        <v>0</v>
      </c>
      <c r="AA191" s="449">
        <f t="shared" si="675"/>
        <v>0</v>
      </c>
      <c r="AB191" s="101">
        <f t="shared" si="675"/>
        <v>0</v>
      </c>
      <c r="AC191" s="3">
        <f t="shared" si="675"/>
        <v>0</v>
      </c>
      <c r="AD191" s="170">
        <f t="shared" si="675"/>
        <v>0</v>
      </c>
      <c r="AE191" s="79">
        <f t="shared" si="629"/>
        <v>0</v>
      </c>
      <c r="AF191" s="114"/>
      <c r="AG191" s="724"/>
      <c r="AH191" s="217" t="s">
        <v>55</v>
      </c>
      <c r="AI191" s="3">
        <f t="shared" ref="AI191:AT191" si="676">AI15+AI127</f>
        <v>0</v>
      </c>
      <c r="AJ191" s="3">
        <f t="shared" si="676"/>
        <v>0</v>
      </c>
      <c r="AK191" s="3">
        <f t="shared" si="676"/>
        <v>0</v>
      </c>
      <c r="AL191" s="3">
        <f t="shared" si="676"/>
        <v>0</v>
      </c>
      <c r="AM191" s="3">
        <f t="shared" si="676"/>
        <v>0</v>
      </c>
      <c r="AN191" s="3">
        <f t="shared" si="676"/>
        <v>0</v>
      </c>
      <c r="AO191" s="3">
        <f t="shared" si="676"/>
        <v>0</v>
      </c>
      <c r="AP191" s="3">
        <f t="shared" si="676"/>
        <v>0</v>
      </c>
      <c r="AQ191" s="449">
        <f t="shared" si="676"/>
        <v>0</v>
      </c>
      <c r="AR191" s="101">
        <f t="shared" si="676"/>
        <v>0</v>
      </c>
      <c r="AS191" s="3">
        <f t="shared" si="676"/>
        <v>0</v>
      </c>
      <c r="AT191" s="170">
        <f t="shared" si="676"/>
        <v>0</v>
      </c>
      <c r="AU191" s="79">
        <f t="shared" si="631"/>
        <v>0</v>
      </c>
      <c r="AV191" s="114"/>
      <c r="AW191" s="724"/>
      <c r="AX191" s="217" t="s">
        <v>55</v>
      </c>
      <c r="AY191" s="3">
        <f t="shared" ref="AY191:BJ191" si="677">AY15+AY127</f>
        <v>0</v>
      </c>
      <c r="AZ191" s="3">
        <f t="shared" si="677"/>
        <v>0</v>
      </c>
      <c r="BA191" s="3">
        <f t="shared" si="677"/>
        <v>0</v>
      </c>
      <c r="BB191" s="3">
        <f t="shared" si="677"/>
        <v>0</v>
      </c>
      <c r="BC191" s="3">
        <f t="shared" si="677"/>
        <v>0</v>
      </c>
      <c r="BD191" s="3">
        <f t="shared" si="677"/>
        <v>0</v>
      </c>
      <c r="BE191" s="3">
        <f t="shared" si="677"/>
        <v>0</v>
      </c>
      <c r="BF191" s="3">
        <f t="shared" si="677"/>
        <v>0</v>
      </c>
      <c r="BG191" s="449">
        <f t="shared" si="677"/>
        <v>0</v>
      </c>
      <c r="BH191" s="101">
        <f t="shared" si="677"/>
        <v>0</v>
      </c>
      <c r="BI191" s="3">
        <f t="shared" si="677"/>
        <v>0</v>
      </c>
      <c r="BJ191" s="170">
        <f t="shared" si="677"/>
        <v>0</v>
      </c>
      <c r="BK191" s="79">
        <f t="shared" si="633"/>
        <v>0</v>
      </c>
      <c r="BL191" s="588"/>
    </row>
    <row r="192" spans="1:64" ht="15" thickBot="1" x14ac:dyDescent="0.35">
      <c r="A192" s="725"/>
      <c r="B192" s="217" t="s">
        <v>54</v>
      </c>
      <c r="C192" s="3">
        <f t="shared" ref="C192:N192" si="678">C16+C128</f>
        <v>0</v>
      </c>
      <c r="D192" s="3">
        <f t="shared" si="678"/>
        <v>0</v>
      </c>
      <c r="E192" s="3">
        <f t="shared" si="678"/>
        <v>0</v>
      </c>
      <c r="F192" s="3">
        <f t="shared" si="678"/>
        <v>0</v>
      </c>
      <c r="G192" s="3">
        <f t="shared" si="678"/>
        <v>0</v>
      </c>
      <c r="H192" s="3">
        <f t="shared" si="678"/>
        <v>0</v>
      </c>
      <c r="I192" s="3">
        <f t="shared" si="678"/>
        <v>0</v>
      </c>
      <c r="J192" s="3">
        <f t="shared" si="678"/>
        <v>0</v>
      </c>
      <c r="K192" s="449">
        <f t="shared" si="678"/>
        <v>0</v>
      </c>
      <c r="L192" s="101">
        <f t="shared" si="678"/>
        <v>0</v>
      </c>
      <c r="M192" s="3">
        <f t="shared" si="678"/>
        <v>0</v>
      </c>
      <c r="N192" s="170">
        <f t="shared" si="678"/>
        <v>0</v>
      </c>
      <c r="O192" s="79">
        <f t="shared" si="627"/>
        <v>0</v>
      </c>
      <c r="P192" s="372" t="s">
        <v>168</v>
      </c>
      <c r="Q192" s="725"/>
      <c r="R192" s="217" t="s">
        <v>54</v>
      </c>
      <c r="S192" s="3">
        <f t="shared" ref="S192:AD192" si="679">S16+S128</f>
        <v>0</v>
      </c>
      <c r="T192" s="3">
        <f t="shared" si="679"/>
        <v>0</v>
      </c>
      <c r="U192" s="3">
        <f t="shared" si="679"/>
        <v>0</v>
      </c>
      <c r="V192" s="3">
        <f t="shared" si="679"/>
        <v>0</v>
      </c>
      <c r="W192" s="3">
        <f t="shared" si="679"/>
        <v>0</v>
      </c>
      <c r="X192" s="3">
        <f t="shared" si="679"/>
        <v>0</v>
      </c>
      <c r="Y192" s="3">
        <f t="shared" si="679"/>
        <v>0</v>
      </c>
      <c r="Z192" s="3">
        <f t="shared" si="679"/>
        <v>0</v>
      </c>
      <c r="AA192" s="449">
        <f t="shared" si="679"/>
        <v>0</v>
      </c>
      <c r="AB192" s="101">
        <f t="shared" si="679"/>
        <v>0</v>
      </c>
      <c r="AC192" s="3">
        <f t="shared" si="679"/>
        <v>0</v>
      </c>
      <c r="AD192" s="170">
        <f t="shared" si="679"/>
        <v>0</v>
      </c>
      <c r="AE192" s="79">
        <f t="shared" si="629"/>
        <v>0</v>
      </c>
      <c r="AF192" s="372" t="s">
        <v>168</v>
      </c>
      <c r="AG192" s="725"/>
      <c r="AH192" s="217" t="s">
        <v>54</v>
      </c>
      <c r="AI192" s="3">
        <f t="shared" ref="AI192:AT192" si="680">AI16+AI128</f>
        <v>0</v>
      </c>
      <c r="AJ192" s="3">
        <f t="shared" si="680"/>
        <v>0</v>
      </c>
      <c r="AK192" s="3">
        <f t="shared" si="680"/>
        <v>0</v>
      </c>
      <c r="AL192" s="3">
        <f t="shared" si="680"/>
        <v>0</v>
      </c>
      <c r="AM192" s="3">
        <f t="shared" si="680"/>
        <v>0</v>
      </c>
      <c r="AN192" s="3">
        <f t="shared" si="680"/>
        <v>0</v>
      </c>
      <c r="AO192" s="3">
        <f t="shared" si="680"/>
        <v>0</v>
      </c>
      <c r="AP192" s="3">
        <f t="shared" si="680"/>
        <v>0</v>
      </c>
      <c r="AQ192" s="449">
        <f t="shared" si="680"/>
        <v>0</v>
      </c>
      <c r="AR192" s="101">
        <f t="shared" si="680"/>
        <v>0</v>
      </c>
      <c r="AS192" s="3">
        <f t="shared" si="680"/>
        <v>0</v>
      </c>
      <c r="AT192" s="170">
        <f t="shared" si="680"/>
        <v>0</v>
      </c>
      <c r="AU192" s="79">
        <f t="shared" si="631"/>
        <v>0</v>
      </c>
      <c r="AV192" s="372" t="s">
        <v>168</v>
      </c>
      <c r="AW192" s="725"/>
      <c r="AX192" s="217" t="s">
        <v>54</v>
      </c>
      <c r="AY192" s="3">
        <f t="shared" ref="AY192:BJ192" si="681">AY16+AY128</f>
        <v>0</v>
      </c>
      <c r="AZ192" s="3">
        <f t="shared" si="681"/>
        <v>0</v>
      </c>
      <c r="BA192" s="3">
        <f t="shared" si="681"/>
        <v>0</v>
      </c>
      <c r="BB192" s="3">
        <f t="shared" si="681"/>
        <v>0</v>
      </c>
      <c r="BC192" s="3">
        <f t="shared" si="681"/>
        <v>0</v>
      </c>
      <c r="BD192" s="3">
        <f t="shared" si="681"/>
        <v>0</v>
      </c>
      <c r="BE192" s="3">
        <f t="shared" si="681"/>
        <v>0</v>
      </c>
      <c r="BF192" s="3">
        <f t="shared" si="681"/>
        <v>0</v>
      </c>
      <c r="BG192" s="449">
        <f t="shared" si="681"/>
        <v>0</v>
      </c>
      <c r="BH192" s="101">
        <f t="shared" si="681"/>
        <v>0</v>
      </c>
      <c r="BI192" s="3">
        <f t="shared" si="681"/>
        <v>0</v>
      </c>
      <c r="BJ192" s="170">
        <f t="shared" si="681"/>
        <v>0</v>
      </c>
      <c r="BK192" s="79">
        <f t="shared" si="633"/>
        <v>0</v>
      </c>
      <c r="BL192" s="589" t="s">
        <v>168</v>
      </c>
    </row>
    <row r="193" spans="1:129" ht="15" thickBot="1" x14ac:dyDescent="0.35">
      <c r="B193" s="218" t="s">
        <v>43</v>
      </c>
      <c r="C193" s="210">
        <f>SUM(C180:C192)</f>
        <v>72589.47</v>
      </c>
      <c r="D193" s="210">
        <f t="shared" ref="D193" si="682">SUM(D180:D192)</f>
        <v>109098.23000000001</v>
      </c>
      <c r="E193" s="210">
        <f t="shared" ref="E193" si="683">SUM(E180:E192)</f>
        <v>0</v>
      </c>
      <c r="F193" s="210">
        <f t="shared" ref="F193" si="684">SUM(F180:F192)</f>
        <v>154934.07999999999</v>
      </c>
      <c r="G193" s="210">
        <f t="shared" ref="G193" si="685">SUM(G180:G192)</f>
        <v>41929</v>
      </c>
      <c r="H193" s="210">
        <f t="shared" ref="H193" si="686">SUM(H180:H192)</f>
        <v>117498.99</v>
      </c>
      <c r="I193" s="210">
        <f t="shared" ref="I193" si="687">SUM(I180:I192)</f>
        <v>0</v>
      </c>
      <c r="J193" s="210">
        <f t="shared" ref="J193" si="688">SUM(J180:J192)</f>
        <v>40355.64</v>
      </c>
      <c r="K193" s="450">
        <f t="shared" ref="K193" si="689">SUM(K180:K192)</f>
        <v>249505.95</v>
      </c>
      <c r="L193" s="613">
        <f t="shared" ref="L193" si="690">SUM(L180:L192)</f>
        <v>56973</v>
      </c>
      <c r="M193" s="210">
        <f t="shared" ref="M193" si="691">SUM(M180:M192)</f>
        <v>0</v>
      </c>
      <c r="N193" s="220">
        <f t="shared" ref="N193" si="692">SUM(N180:N192)</f>
        <v>0</v>
      </c>
      <c r="O193" s="82">
        <f t="shared" si="627"/>
        <v>842884.3600000001</v>
      </c>
      <c r="P193" s="371">
        <f>SUM(C4:N16,C116:N128)</f>
        <v>842884.3600000001</v>
      </c>
      <c r="Q193" s="83"/>
      <c r="R193" s="218" t="s">
        <v>43</v>
      </c>
      <c r="S193" s="210">
        <f>SUM(S180:S192)</f>
        <v>0</v>
      </c>
      <c r="T193" s="210">
        <f t="shared" ref="T193" si="693">SUM(T180:T192)</f>
        <v>0</v>
      </c>
      <c r="U193" s="210">
        <f t="shared" ref="U193" si="694">SUM(U180:U192)</f>
        <v>0</v>
      </c>
      <c r="V193" s="210">
        <f t="shared" ref="V193" si="695">SUM(V180:V192)</f>
        <v>0</v>
      </c>
      <c r="W193" s="210">
        <f t="shared" ref="W193" si="696">SUM(W180:W192)</f>
        <v>0</v>
      </c>
      <c r="X193" s="210">
        <f t="shared" ref="X193" si="697">SUM(X180:X192)</f>
        <v>0</v>
      </c>
      <c r="Y193" s="210">
        <f t="shared" ref="Y193" si="698">SUM(Y180:Y192)</f>
        <v>45319</v>
      </c>
      <c r="Z193" s="210">
        <f t="shared" ref="Z193" si="699">SUM(Z180:Z192)</f>
        <v>166112.28</v>
      </c>
      <c r="AA193" s="450">
        <f t="shared" ref="AA193" si="700">SUM(AA180:AA192)</f>
        <v>73135</v>
      </c>
      <c r="AB193" s="613">
        <f t="shared" ref="AB193" si="701">SUM(AB180:AB192)</f>
        <v>103572</v>
      </c>
      <c r="AC193" s="210">
        <f t="shared" ref="AC193" si="702">SUM(AC180:AC192)</f>
        <v>0</v>
      </c>
      <c r="AD193" s="220">
        <f t="shared" ref="AD193" si="703">SUM(AD180:AD192)</f>
        <v>0</v>
      </c>
      <c r="AE193" s="82">
        <f t="shared" si="629"/>
        <v>388138.28</v>
      </c>
      <c r="AF193" s="371">
        <f>SUM(S4:AD16,S116:AD128)</f>
        <v>388138.28</v>
      </c>
      <c r="AG193" s="83"/>
      <c r="AH193" s="218" t="s">
        <v>43</v>
      </c>
      <c r="AI193" s="210">
        <f>SUM(AI180:AI192)</f>
        <v>0</v>
      </c>
      <c r="AJ193" s="210">
        <f t="shared" ref="AJ193" si="704">SUM(AJ180:AJ192)</f>
        <v>0</v>
      </c>
      <c r="AK193" s="210">
        <f t="shared" ref="AK193" si="705">SUM(AK180:AK192)</f>
        <v>0</v>
      </c>
      <c r="AL193" s="210">
        <f t="shared" ref="AL193" si="706">SUM(AL180:AL192)</f>
        <v>0</v>
      </c>
      <c r="AM193" s="210">
        <f t="shared" ref="AM193" si="707">SUM(AM180:AM192)</f>
        <v>0</v>
      </c>
      <c r="AN193" s="210">
        <f t="shared" ref="AN193" si="708">SUM(AN180:AN192)</f>
        <v>0</v>
      </c>
      <c r="AO193" s="210">
        <f t="shared" ref="AO193" si="709">SUM(AO180:AO192)</f>
        <v>0</v>
      </c>
      <c r="AP193" s="210">
        <f t="shared" ref="AP193" si="710">SUM(AP180:AP192)</f>
        <v>0</v>
      </c>
      <c r="AQ193" s="450">
        <f t="shared" ref="AQ193" si="711">SUM(AQ180:AQ192)</f>
        <v>0</v>
      </c>
      <c r="AR193" s="613">
        <f t="shared" ref="AR193" si="712">SUM(AR180:AR192)</f>
        <v>0</v>
      </c>
      <c r="AS193" s="210">
        <f t="shared" ref="AS193" si="713">SUM(AS180:AS192)</f>
        <v>0</v>
      </c>
      <c r="AT193" s="220">
        <f t="shared" ref="AT193" si="714">SUM(AT180:AT192)</f>
        <v>0</v>
      </c>
      <c r="AU193" s="82">
        <f t="shared" si="631"/>
        <v>0</v>
      </c>
      <c r="AV193" s="371">
        <f>SUM(AI4:AT16,AI116:AT128)</f>
        <v>0</v>
      </c>
      <c r="AW193" s="83"/>
      <c r="AX193" s="218" t="s">
        <v>43</v>
      </c>
      <c r="AY193" s="210">
        <f>SUM(AY180:AY192)</f>
        <v>0</v>
      </c>
      <c r="AZ193" s="210">
        <f t="shared" ref="AZ193" si="715">SUM(AZ180:AZ192)</f>
        <v>0</v>
      </c>
      <c r="BA193" s="210">
        <f t="shared" ref="BA193" si="716">SUM(BA180:BA192)</f>
        <v>0</v>
      </c>
      <c r="BB193" s="210">
        <f t="shared" ref="BB193" si="717">SUM(BB180:BB192)</f>
        <v>0</v>
      </c>
      <c r="BC193" s="210">
        <f t="shared" ref="BC193" si="718">SUM(BC180:BC192)</f>
        <v>0</v>
      </c>
      <c r="BD193" s="210">
        <f t="shared" ref="BD193" si="719">SUM(BD180:BD192)</f>
        <v>0</v>
      </c>
      <c r="BE193" s="210">
        <f t="shared" ref="BE193" si="720">SUM(BE180:BE192)</f>
        <v>0</v>
      </c>
      <c r="BF193" s="210">
        <f t="shared" ref="BF193" si="721">SUM(BF180:BF192)</f>
        <v>0</v>
      </c>
      <c r="BG193" s="450">
        <f t="shared" ref="BG193" si="722">SUM(BG180:BG192)</f>
        <v>0</v>
      </c>
      <c r="BH193" s="613">
        <f t="shared" ref="BH193" si="723">SUM(BH180:BH192)</f>
        <v>0</v>
      </c>
      <c r="BI193" s="210">
        <f t="shared" ref="BI193" si="724">SUM(BI180:BI192)</f>
        <v>0</v>
      </c>
      <c r="BJ193" s="220">
        <f t="shared" ref="BJ193" si="725">SUM(BJ180:BJ192)</f>
        <v>0</v>
      </c>
      <c r="BK193" s="82">
        <f t="shared" si="633"/>
        <v>0</v>
      </c>
      <c r="BL193" s="587">
        <f>SUM(AY4:BJ16,AY116:BJ128)</f>
        <v>0</v>
      </c>
    </row>
    <row r="194" spans="1:129" ht="15" thickBot="1" x14ac:dyDescent="0.35">
      <c r="M194" s="716" t="s">
        <v>153</v>
      </c>
      <c r="N194" s="717"/>
      <c r="O194" s="137">
        <f>O177+O193+O113</f>
        <v>49988593.216102943</v>
      </c>
      <c r="P194" s="371">
        <f>P177+P193+P113</f>
        <v>49988593.216102943</v>
      </c>
      <c r="AC194" s="716" t="s">
        <v>154</v>
      </c>
      <c r="AD194" s="717"/>
      <c r="AE194" s="137">
        <f>AE177+AE193+AE113</f>
        <v>104781437.02339967</v>
      </c>
      <c r="AF194" s="371">
        <f>AF177+AF193+AF113</f>
        <v>104781437.02339968</v>
      </c>
      <c r="AP194" s="114"/>
      <c r="AS194" s="718" t="s">
        <v>155</v>
      </c>
      <c r="AT194" s="719"/>
      <c r="AU194" s="415">
        <f>AU177+AU193+AU113</f>
        <v>24970525.926060569</v>
      </c>
      <c r="AV194" s="371">
        <f>AV177+AV193+AV113</f>
        <v>24970525.926060572</v>
      </c>
      <c r="BI194" s="716" t="s">
        <v>156</v>
      </c>
      <c r="BJ194" s="717"/>
      <c r="BK194" s="137">
        <f>BK177+BK193+BK113</f>
        <v>5506598.4980368391</v>
      </c>
      <c r="BL194" s="587">
        <f>BL177+BL193+BL113</f>
        <v>5500278.9864118397</v>
      </c>
    </row>
    <row r="197" spans="1:129" s="297" customFormat="1" x14ac:dyDescent="0.3">
      <c r="A197" s="453"/>
      <c r="B197" s="454" t="s">
        <v>66</v>
      </c>
      <c r="C197" s="338">
        <f>C164+C180+C100</f>
        <v>0</v>
      </c>
      <c r="D197" s="338">
        <f t="shared" ref="D197:O197" si="726">D164+D180+D100</f>
        <v>0</v>
      </c>
      <c r="E197" s="338">
        <f t="shared" si="726"/>
        <v>0</v>
      </c>
      <c r="F197" s="338">
        <f t="shared" si="726"/>
        <v>415991</v>
      </c>
      <c r="G197" s="338">
        <f t="shared" si="726"/>
        <v>-415991</v>
      </c>
      <c r="H197" s="338">
        <f t="shared" si="726"/>
        <v>0</v>
      </c>
      <c r="I197" s="338">
        <f t="shared" si="726"/>
        <v>0</v>
      </c>
      <c r="J197" s="338">
        <f t="shared" si="726"/>
        <v>0</v>
      </c>
      <c r="K197" s="455">
        <f t="shared" si="726"/>
        <v>0</v>
      </c>
      <c r="L197" s="455">
        <f t="shared" si="726"/>
        <v>0</v>
      </c>
      <c r="M197" s="338">
        <f t="shared" si="726"/>
        <v>29627.528602437327</v>
      </c>
      <c r="N197" s="338">
        <f t="shared" si="726"/>
        <v>136383.28896500336</v>
      </c>
      <c r="O197" s="338">
        <f t="shared" si="726"/>
        <v>166010.81756744068</v>
      </c>
      <c r="P197" s="454"/>
      <c r="Q197" s="454"/>
      <c r="R197" s="454" t="s">
        <v>66</v>
      </c>
      <c r="S197" s="338">
        <f>S164+S180+S100</f>
        <v>0</v>
      </c>
      <c r="T197" s="338">
        <f t="shared" ref="T197:AE197" si="727">T164+T180+T100</f>
        <v>137955</v>
      </c>
      <c r="U197" s="338">
        <f t="shared" si="727"/>
        <v>247266</v>
      </c>
      <c r="V197" s="338">
        <f t="shared" si="727"/>
        <v>1121578</v>
      </c>
      <c r="W197" s="338">
        <f t="shared" si="727"/>
        <v>415991</v>
      </c>
      <c r="X197" s="338">
        <f t="shared" si="727"/>
        <v>26385</v>
      </c>
      <c r="Y197" s="338">
        <f t="shared" si="727"/>
        <v>0</v>
      </c>
      <c r="Z197" s="338">
        <f t="shared" si="727"/>
        <v>165627</v>
      </c>
      <c r="AA197" s="455">
        <f t="shared" si="727"/>
        <v>0</v>
      </c>
      <c r="AB197" s="455">
        <f t="shared" si="727"/>
        <v>112984</v>
      </c>
      <c r="AC197" s="338">
        <f t="shared" si="727"/>
        <v>581327.39225807961</v>
      </c>
      <c r="AD197" s="338">
        <f t="shared" si="727"/>
        <v>2886765.8720681407</v>
      </c>
      <c r="AE197" s="338">
        <f t="shared" si="727"/>
        <v>5695879.2643262204</v>
      </c>
      <c r="AF197" s="454"/>
      <c r="AG197" s="454"/>
      <c r="AH197" s="454" t="s">
        <v>66</v>
      </c>
      <c r="AI197" s="338">
        <f>AI164+AI180+AI100</f>
        <v>0</v>
      </c>
      <c r="AJ197" s="338">
        <f t="shared" ref="AJ197:AU197" si="728">AJ164+AJ180+AJ100</f>
        <v>0</v>
      </c>
      <c r="AK197" s="338">
        <f t="shared" si="728"/>
        <v>0</v>
      </c>
      <c r="AL197" s="338">
        <f t="shared" si="728"/>
        <v>0</v>
      </c>
      <c r="AM197" s="338">
        <f t="shared" si="728"/>
        <v>0</v>
      </c>
      <c r="AN197" s="338">
        <f t="shared" si="728"/>
        <v>220905</v>
      </c>
      <c r="AO197" s="338">
        <f t="shared" si="728"/>
        <v>12464</v>
      </c>
      <c r="AP197" s="338">
        <f t="shared" si="728"/>
        <v>0</v>
      </c>
      <c r="AQ197" s="455">
        <f t="shared" si="728"/>
        <v>0</v>
      </c>
      <c r="AR197" s="455">
        <f t="shared" si="728"/>
        <v>0</v>
      </c>
      <c r="AS197" s="338">
        <f t="shared" si="728"/>
        <v>209220.19218833389</v>
      </c>
      <c r="AT197" s="338">
        <f t="shared" si="728"/>
        <v>826834.39679941779</v>
      </c>
      <c r="AU197" s="338">
        <f t="shared" si="728"/>
        <v>1269423.5889877516</v>
      </c>
      <c r="AV197" s="454"/>
      <c r="AW197" s="454"/>
      <c r="AX197" s="454" t="s">
        <v>66</v>
      </c>
      <c r="AY197" s="338">
        <f>AY164+AY180+AY100</f>
        <v>0</v>
      </c>
      <c r="AZ197" s="338">
        <f t="shared" ref="AZ197:BK197" si="729">AZ164+AZ180+AZ100</f>
        <v>0</v>
      </c>
      <c r="BA197" s="338">
        <f t="shared" si="729"/>
        <v>274837</v>
      </c>
      <c r="BB197" s="338">
        <f t="shared" si="729"/>
        <v>0</v>
      </c>
      <c r="BC197" s="338">
        <f t="shared" si="729"/>
        <v>0</v>
      </c>
      <c r="BD197" s="338">
        <f t="shared" si="729"/>
        <v>0</v>
      </c>
      <c r="BE197" s="338">
        <f t="shared" si="729"/>
        <v>0</v>
      </c>
      <c r="BF197" s="338">
        <f t="shared" si="729"/>
        <v>0</v>
      </c>
      <c r="BG197" s="455">
        <f t="shared" si="729"/>
        <v>0</v>
      </c>
      <c r="BH197" s="455">
        <f t="shared" si="729"/>
        <v>475656</v>
      </c>
      <c r="BI197" s="338">
        <f t="shared" si="729"/>
        <v>82715.382100123534</v>
      </c>
      <c r="BJ197" s="338">
        <f t="shared" si="729"/>
        <v>313851.47306010791</v>
      </c>
      <c r="BK197" s="338">
        <f t="shared" si="729"/>
        <v>1147059.8551602315</v>
      </c>
      <c r="BL197" s="590"/>
      <c r="BM197" s="590"/>
      <c r="BO197" s="83"/>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row>
    <row r="198" spans="1:129" s="297" customFormat="1" x14ac:dyDescent="0.3">
      <c r="A198" s="453"/>
      <c r="B198" s="454" t="s">
        <v>65</v>
      </c>
      <c r="C198" s="338">
        <f t="shared" ref="C198:O209" si="730">C165+C181+C101</f>
        <v>0</v>
      </c>
      <c r="D198" s="338">
        <f t="shared" si="730"/>
        <v>0</v>
      </c>
      <c r="E198" s="338">
        <f t="shared" si="730"/>
        <v>0</v>
      </c>
      <c r="F198" s="338">
        <f t="shared" si="730"/>
        <v>0</v>
      </c>
      <c r="G198" s="338">
        <f t="shared" si="730"/>
        <v>0</v>
      </c>
      <c r="H198" s="338">
        <f t="shared" si="730"/>
        <v>375.99</v>
      </c>
      <c r="I198" s="338">
        <f t="shared" si="730"/>
        <v>0</v>
      </c>
      <c r="J198" s="338">
        <f t="shared" si="730"/>
        <v>0</v>
      </c>
      <c r="K198" s="455">
        <f t="shared" si="730"/>
        <v>0</v>
      </c>
      <c r="L198" s="455">
        <f t="shared" si="730"/>
        <v>0</v>
      </c>
      <c r="M198" s="338">
        <f t="shared" si="730"/>
        <v>188.26847321537346</v>
      </c>
      <c r="N198" s="338">
        <f t="shared" si="730"/>
        <v>709.09548669701178</v>
      </c>
      <c r="O198" s="338">
        <f t="shared" si="730"/>
        <v>1273.3539599123851</v>
      </c>
      <c r="P198" s="454"/>
      <c r="Q198" s="454"/>
      <c r="R198" s="454" t="s">
        <v>65</v>
      </c>
      <c r="S198" s="338">
        <f t="shared" ref="S198:AE198" si="731">S165+S181+S101</f>
        <v>0</v>
      </c>
      <c r="T198" s="338">
        <f t="shared" si="731"/>
        <v>0</v>
      </c>
      <c r="U198" s="338">
        <f t="shared" si="731"/>
        <v>0</v>
      </c>
      <c r="V198" s="338">
        <f t="shared" si="731"/>
        <v>0</v>
      </c>
      <c r="W198" s="338">
        <f t="shared" si="731"/>
        <v>131718</v>
      </c>
      <c r="X198" s="338">
        <f t="shared" si="731"/>
        <v>0</v>
      </c>
      <c r="Y198" s="338">
        <f t="shared" si="731"/>
        <v>0</v>
      </c>
      <c r="Z198" s="338">
        <f t="shared" si="731"/>
        <v>0</v>
      </c>
      <c r="AA198" s="455">
        <f t="shared" si="731"/>
        <v>0</v>
      </c>
      <c r="AB198" s="455">
        <f t="shared" si="731"/>
        <v>0</v>
      </c>
      <c r="AC198" s="338">
        <f t="shared" si="731"/>
        <v>40398.165838500536</v>
      </c>
      <c r="AD198" s="338">
        <f t="shared" si="731"/>
        <v>117750.5209055485</v>
      </c>
      <c r="AE198" s="338">
        <f t="shared" si="731"/>
        <v>289866.68674404908</v>
      </c>
      <c r="AF198" s="454"/>
      <c r="AG198" s="454"/>
      <c r="AH198" s="454" t="s">
        <v>65</v>
      </c>
      <c r="AI198" s="338">
        <f t="shared" ref="AI198:AU198" si="732">AI165+AI181+AI101</f>
        <v>0</v>
      </c>
      <c r="AJ198" s="338">
        <f t="shared" si="732"/>
        <v>0</v>
      </c>
      <c r="AK198" s="338">
        <f t="shared" si="732"/>
        <v>0</v>
      </c>
      <c r="AL198" s="338">
        <f t="shared" si="732"/>
        <v>0</v>
      </c>
      <c r="AM198" s="338">
        <f t="shared" si="732"/>
        <v>0</v>
      </c>
      <c r="AN198" s="338">
        <f t="shared" si="732"/>
        <v>0</v>
      </c>
      <c r="AO198" s="338">
        <f t="shared" si="732"/>
        <v>0</v>
      </c>
      <c r="AP198" s="338">
        <f t="shared" si="732"/>
        <v>0</v>
      </c>
      <c r="AQ198" s="455">
        <f t="shared" si="732"/>
        <v>0</v>
      </c>
      <c r="AR198" s="455">
        <f t="shared" si="732"/>
        <v>0</v>
      </c>
      <c r="AS198" s="338">
        <f t="shared" si="732"/>
        <v>825.40302381429274</v>
      </c>
      <c r="AT198" s="338">
        <f t="shared" si="732"/>
        <v>3108.8028117337922</v>
      </c>
      <c r="AU198" s="338">
        <f t="shared" si="732"/>
        <v>3934.2058355480849</v>
      </c>
      <c r="AV198" s="454"/>
      <c r="AW198" s="454"/>
      <c r="AX198" s="454" t="s">
        <v>65</v>
      </c>
      <c r="AY198" s="338">
        <f t="shared" ref="AY198:BK198" si="733">AY165+AY181+AY101</f>
        <v>0</v>
      </c>
      <c r="AZ198" s="338">
        <f t="shared" si="733"/>
        <v>0</v>
      </c>
      <c r="BA198" s="338">
        <f t="shared" si="733"/>
        <v>0</v>
      </c>
      <c r="BB198" s="338">
        <f t="shared" si="733"/>
        <v>0</v>
      </c>
      <c r="BC198" s="338">
        <f t="shared" si="733"/>
        <v>0</v>
      </c>
      <c r="BD198" s="338">
        <f t="shared" si="733"/>
        <v>0</v>
      </c>
      <c r="BE198" s="338">
        <f t="shared" si="733"/>
        <v>0</v>
      </c>
      <c r="BF198" s="338">
        <f t="shared" si="733"/>
        <v>0</v>
      </c>
      <c r="BG198" s="455">
        <f t="shared" si="733"/>
        <v>0</v>
      </c>
      <c r="BH198" s="455">
        <f t="shared" si="733"/>
        <v>0</v>
      </c>
      <c r="BI198" s="338">
        <f t="shared" si="733"/>
        <v>0</v>
      </c>
      <c r="BJ198" s="338">
        <f t="shared" si="733"/>
        <v>0</v>
      </c>
      <c r="BK198" s="338">
        <f t="shared" si="733"/>
        <v>0</v>
      </c>
      <c r="BL198" s="590"/>
      <c r="BM198" s="590"/>
      <c r="BO198" s="83"/>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row>
    <row r="199" spans="1:129" s="297" customFormat="1" x14ac:dyDescent="0.3">
      <c r="A199" s="453"/>
      <c r="B199" s="454" t="s">
        <v>64</v>
      </c>
      <c r="C199" s="338">
        <f t="shared" si="730"/>
        <v>0</v>
      </c>
      <c r="D199" s="338">
        <f t="shared" si="730"/>
        <v>0</v>
      </c>
      <c r="E199" s="338">
        <f t="shared" si="730"/>
        <v>0</v>
      </c>
      <c r="F199" s="338">
        <f t="shared" si="730"/>
        <v>0</v>
      </c>
      <c r="G199" s="338">
        <f t="shared" si="730"/>
        <v>0</v>
      </c>
      <c r="H199" s="338">
        <f t="shared" si="730"/>
        <v>0</v>
      </c>
      <c r="I199" s="338">
        <f t="shared" si="730"/>
        <v>0</v>
      </c>
      <c r="J199" s="338">
        <f t="shared" si="730"/>
        <v>0</v>
      </c>
      <c r="K199" s="455">
        <f t="shared" si="730"/>
        <v>0</v>
      </c>
      <c r="L199" s="455">
        <f t="shared" si="730"/>
        <v>0</v>
      </c>
      <c r="M199" s="338">
        <f t="shared" si="730"/>
        <v>1407.6303471813894</v>
      </c>
      <c r="N199" s="338">
        <f t="shared" si="730"/>
        <v>6541.4067669900969</v>
      </c>
      <c r="O199" s="338">
        <f t="shared" si="730"/>
        <v>7949.0371141714859</v>
      </c>
      <c r="P199" s="454"/>
      <c r="Q199" s="454"/>
      <c r="R199" s="454" t="s">
        <v>64</v>
      </c>
      <c r="S199" s="338">
        <f t="shared" ref="S199:AE199" si="734">S166+S182+S102</f>
        <v>0</v>
      </c>
      <c r="T199" s="338">
        <f t="shared" si="734"/>
        <v>0</v>
      </c>
      <c r="U199" s="338">
        <f t="shared" si="734"/>
        <v>0</v>
      </c>
      <c r="V199" s="338">
        <f t="shared" si="734"/>
        <v>0</v>
      </c>
      <c r="W199" s="338">
        <f t="shared" si="734"/>
        <v>0</v>
      </c>
      <c r="X199" s="338">
        <f t="shared" si="734"/>
        <v>8394</v>
      </c>
      <c r="Y199" s="338">
        <f t="shared" si="734"/>
        <v>0</v>
      </c>
      <c r="Z199" s="338">
        <f t="shared" si="734"/>
        <v>0</v>
      </c>
      <c r="AA199" s="455">
        <f t="shared" si="734"/>
        <v>0</v>
      </c>
      <c r="AB199" s="455">
        <f t="shared" si="734"/>
        <v>0</v>
      </c>
      <c r="AC199" s="338">
        <f t="shared" si="734"/>
        <v>4042.88538982198</v>
      </c>
      <c r="AD199" s="338">
        <f t="shared" si="734"/>
        <v>18787.715041880241</v>
      </c>
      <c r="AE199" s="338">
        <f t="shared" si="734"/>
        <v>31224.600431702223</v>
      </c>
      <c r="AF199" s="454"/>
      <c r="AG199" s="454"/>
      <c r="AH199" s="454" t="s">
        <v>64</v>
      </c>
      <c r="AI199" s="338">
        <f t="shared" ref="AI199:AU199" si="735">AI166+AI182+AI102</f>
        <v>0</v>
      </c>
      <c r="AJ199" s="338">
        <f t="shared" si="735"/>
        <v>0</v>
      </c>
      <c r="AK199" s="338">
        <f t="shared" si="735"/>
        <v>0</v>
      </c>
      <c r="AL199" s="338">
        <f t="shared" si="735"/>
        <v>0</v>
      </c>
      <c r="AM199" s="338">
        <f t="shared" si="735"/>
        <v>0</v>
      </c>
      <c r="AN199" s="338">
        <f t="shared" si="735"/>
        <v>0</v>
      </c>
      <c r="AO199" s="338">
        <f t="shared" si="735"/>
        <v>0</v>
      </c>
      <c r="AP199" s="338">
        <f t="shared" si="735"/>
        <v>0</v>
      </c>
      <c r="AQ199" s="455">
        <f t="shared" si="735"/>
        <v>0</v>
      </c>
      <c r="AR199" s="455">
        <f t="shared" si="735"/>
        <v>0</v>
      </c>
      <c r="AS199" s="338">
        <f t="shared" si="735"/>
        <v>877.07700670619317</v>
      </c>
      <c r="AT199" s="338">
        <f t="shared" si="735"/>
        <v>4075.8694058618444</v>
      </c>
      <c r="AU199" s="338">
        <f t="shared" si="735"/>
        <v>4952.9464125680379</v>
      </c>
      <c r="AV199" s="454"/>
      <c r="AW199" s="454"/>
      <c r="AX199" s="454" t="s">
        <v>64</v>
      </c>
      <c r="AY199" s="338">
        <f t="shared" ref="AY199:BK199" si="736">AY166+AY182+AY102</f>
        <v>0</v>
      </c>
      <c r="AZ199" s="338">
        <f t="shared" si="736"/>
        <v>0</v>
      </c>
      <c r="BA199" s="338">
        <f t="shared" si="736"/>
        <v>0</v>
      </c>
      <c r="BB199" s="338">
        <f t="shared" si="736"/>
        <v>0</v>
      </c>
      <c r="BC199" s="338">
        <f t="shared" si="736"/>
        <v>0</v>
      </c>
      <c r="BD199" s="338">
        <f t="shared" si="736"/>
        <v>0</v>
      </c>
      <c r="BE199" s="338">
        <f t="shared" si="736"/>
        <v>0</v>
      </c>
      <c r="BF199" s="338">
        <f t="shared" si="736"/>
        <v>0</v>
      </c>
      <c r="BG199" s="455">
        <f t="shared" si="736"/>
        <v>0</v>
      </c>
      <c r="BH199" s="455">
        <f t="shared" si="736"/>
        <v>0</v>
      </c>
      <c r="BI199" s="338">
        <f t="shared" si="736"/>
        <v>131.24625629043791</v>
      </c>
      <c r="BJ199" s="338">
        <f t="shared" si="736"/>
        <v>609.91520306414304</v>
      </c>
      <c r="BK199" s="338">
        <f t="shared" si="736"/>
        <v>741.16145935458098</v>
      </c>
      <c r="BL199" s="590"/>
      <c r="BM199" s="590"/>
      <c r="BO199" s="83"/>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row>
    <row r="200" spans="1:129" s="297" customFormat="1" x14ac:dyDescent="0.3">
      <c r="A200" s="453"/>
      <c r="B200" s="454" t="s">
        <v>63</v>
      </c>
      <c r="C200" s="338">
        <f t="shared" si="730"/>
        <v>0</v>
      </c>
      <c r="D200" s="338">
        <f t="shared" si="730"/>
        <v>1508</v>
      </c>
      <c r="E200" s="338">
        <f t="shared" si="730"/>
        <v>29996</v>
      </c>
      <c r="F200" s="338">
        <f t="shared" si="730"/>
        <v>107071</v>
      </c>
      <c r="G200" s="338">
        <f t="shared" si="730"/>
        <v>-6168</v>
      </c>
      <c r="H200" s="338">
        <f t="shared" si="730"/>
        <v>43997</v>
      </c>
      <c r="I200" s="338">
        <f t="shared" si="730"/>
        <v>37673</v>
      </c>
      <c r="J200" s="338">
        <f t="shared" si="730"/>
        <v>22133</v>
      </c>
      <c r="K200" s="455">
        <f t="shared" si="730"/>
        <v>17438</v>
      </c>
      <c r="L200" s="455">
        <f t="shared" si="730"/>
        <v>121543</v>
      </c>
      <c r="M200" s="338">
        <f t="shared" si="730"/>
        <v>284871.18518027203</v>
      </c>
      <c r="N200" s="338">
        <f t="shared" si="730"/>
        <v>963133.75023940369</v>
      </c>
      <c r="O200" s="338">
        <f t="shared" si="730"/>
        <v>1623195.9354196757</v>
      </c>
      <c r="P200" s="454"/>
      <c r="Q200" s="454"/>
      <c r="R200" s="454" t="s">
        <v>63</v>
      </c>
      <c r="S200" s="338">
        <f t="shared" ref="S200:AE200" si="737">S167+S183+S103</f>
        <v>0</v>
      </c>
      <c r="T200" s="338">
        <f t="shared" si="737"/>
        <v>72817</v>
      </c>
      <c r="U200" s="338">
        <f t="shared" si="737"/>
        <v>375402</v>
      </c>
      <c r="V200" s="338">
        <f t="shared" si="737"/>
        <v>471328</v>
      </c>
      <c r="W200" s="338">
        <f t="shared" si="737"/>
        <v>393845</v>
      </c>
      <c r="X200" s="338">
        <f t="shared" si="737"/>
        <v>630027</v>
      </c>
      <c r="Y200" s="338">
        <f t="shared" si="737"/>
        <v>1331341</v>
      </c>
      <c r="Z200" s="338">
        <f t="shared" si="737"/>
        <v>196222</v>
      </c>
      <c r="AA200" s="455">
        <f t="shared" si="737"/>
        <v>362948</v>
      </c>
      <c r="AB200" s="455">
        <f t="shared" si="737"/>
        <v>241836</v>
      </c>
      <c r="AC200" s="338">
        <f t="shared" si="737"/>
        <v>1202956.5519740521</v>
      </c>
      <c r="AD200" s="338">
        <f t="shared" si="737"/>
        <v>4343367.3951309267</v>
      </c>
      <c r="AE200" s="338">
        <f t="shared" si="737"/>
        <v>9622089.9471049793</v>
      </c>
      <c r="AF200" s="454"/>
      <c r="AG200" s="454"/>
      <c r="AH200" s="454" t="s">
        <v>63</v>
      </c>
      <c r="AI200" s="338">
        <f t="shared" ref="AI200:AU200" si="738">AI167+AI183+AI103</f>
        <v>0</v>
      </c>
      <c r="AJ200" s="338">
        <f t="shared" si="738"/>
        <v>4761</v>
      </c>
      <c r="AK200" s="338">
        <f t="shared" si="738"/>
        <v>608362</v>
      </c>
      <c r="AL200" s="338">
        <f t="shared" si="738"/>
        <v>79481</v>
      </c>
      <c r="AM200" s="338">
        <f t="shared" si="738"/>
        <v>290351</v>
      </c>
      <c r="AN200" s="338">
        <f t="shared" si="738"/>
        <v>5371</v>
      </c>
      <c r="AO200" s="338">
        <f t="shared" si="738"/>
        <v>353477</v>
      </c>
      <c r="AP200" s="338">
        <f t="shared" si="738"/>
        <v>109630</v>
      </c>
      <c r="AQ200" s="455">
        <f t="shared" si="738"/>
        <v>49258</v>
      </c>
      <c r="AR200" s="455">
        <f t="shared" si="738"/>
        <v>58215</v>
      </c>
      <c r="AS200" s="338">
        <f t="shared" si="738"/>
        <v>518625.40197501029</v>
      </c>
      <c r="AT200" s="338">
        <f t="shared" si="738"/>
        <v>2094669.3559909659</v>
      </c>
      <c r="AU200" s="338">
        <f t="shared" si="738"/>
        <v>4172200.7579659764</v>
      </c>
      <c r="AV200" s="454"/>
      <c r="AW200" s="454"/>
      <c r="AX200" s="454" t="s">
        <v>63</v>
      </c>
      <c r="AY200" s="338">
        <f t="shared" ref="AY200:BK200" si="739">AY167+AY183+AY103</f>
        <v>0</v>
      </c>
      <c r="AZ200" s="338">
        <f t="shared" si="739"/>
        <v>0</v>
      </c>
      <c r="BA200" s="338">
        <f t="shared" si="739"/>
        <v>0</v>
      </c>
      <c r="BB200" s="338">
        <f t="shared" si="739"/>
        <v>0</v>
      </c>
      <c r="BC200" s="338">
        <f t="shared" si="739"/>
        <v>0</v>
      </c>
      <c r="BD200" s="338">
        <f t="shared" si="739"/>
        <v>102963</v>
      </c>
      <c r="BE200" s="338">
        <f t="shared" si="739"/>
        <v>0</v>
      </c>
      <c r="BF200" s="338">
        <f t="shared" si="739"/>
        <v>0</v>
      </c>
      <c r="BG200" s="455">
        <f t="shared" si="739"/>
        <v>0</v>
      </c>
      <c r="BH200" s="455">
        <f t="shared" si="739"/>
        <v>393178</v>
      </c>
      <c r="BI200" s="338">
        <f t="shared" si="739"/>
        <v>283079.78349025355</v>
      </c>
      <c r="BJ200" s="338">
        <f t="shared" si="739"/>
        <v>1258794.2478997973</v>
      </c>
      <c r="BK200" s="338">
        <f t="shared" si="739"/>
        <v>2038015.0313900509</v>
      </c>
      <c r="BL200" s="590"/>
      <c r="BM200" s="590"/>
      <c r="BO200" s="83"/>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row>
    <row r="201" spans="1:129" s="297" customFormat="1" x14ac:dyDescent="0.3">
      <c r="A201" s="453"/>
      <c r="B201" s="454" t="s">
        <v>62</v>
      </c>
      <c r="C201" s="338">
        <f t="shared" si="730"/>
        <v>0</v>
      </c>
      <c r="D201" s="338">
        <f t="shared" si="730"/>
        <v>19837.02</v>
      </c>
      <c r="E201" s="338">
        <f t="shared" si="730"/>
        <v>0</v>
      </c>
      <c r="F201" s="338">
        <f t="shared" si="730"/>
        <v>11852.28</v>
      </c>
      <c r="G201" s="338">
        <f t="shared" si="730"/>
        <v>0</v>
      </c>
      <c r="H201" s="338">
        <f t="shared" si="730"/>
        <v>0</v>
      </c>
      <c r="I201" s="338">
        <f t="shared" si="730"/>
        <v>0</v>
      </c>
      <c r="J201" s="338">
        <f t="shared" si="730"/>
        <v>0</v>
      </c>
      <c r="K201" s="455">
        <f t="shared" si="730"/>
        <v>240623.48</v>
      </c>
      <c r="L201" s="455">
        <f t="shared" si="730"/>
        <v>0</v>
      </c>
      <c r="M201" s="338">
        <f t="shared" si="730"/>
        <v>35528.080837928894</v>
      </c>
      <c r="N201" s="338">
        <f t="shared" si="730"/>
        <v>123660.1575421212</v>
      </c>
      <c r="O201" s="338">
        <f t="shared" si="730"/>
        <v>431501.01838005008</v>
      </c>
      <c r="P201" s="454"/>
      <c r="Q201" s="454"/>
      <c r="R201" s="454" t="s">
        <v>62</v>
      </c>
      <c r="S201" s="338">
        <f t="shared" ref="S201:AE201" si="740">S168+S184+S104</f>
        <v>0</v>
      </c>
      <c r="T201" s="338">
        <f t="shared" si="740"/>
        <v>8949</v>
      </c>
      <c r="U201" s="338">
        <f t="shared" si="740"/>
        <v>0</v>
      </c>
      <c r="V201" s="338">
        <f t="shared" si="740"/>
        <v>0</v>
      </c>
      <c r="W201" s="338">
        <f t="shared" si="740"/>
        <v>0</v>
      </c>
      <c r="X201" s="338">
        <f t="shared" si="740"/>
        <v>0</v>
      </c>
      <c r="Y201" s="338">
        <f t="shared" si="740"/>
        <v>0</v>
      </c>
      <c r="Z201" s="338">
        <f t="shared" si="740"/>
        <v>0</v>
      </c>
      <c r="AA201" s="455">
        <f t="shared" si="740"/>
        <v>0</v>
      </c>
      <c r="AB201" s="455">
        <f t="shared" si="740"/>
        <v>0</v>
      </c>
      <c r="AC201" s="338">
        <f t="shared" si="740"/>
        <v>59023.53392062163</v>
      </c>
      <c r="AD201" s="338">
        <f t="shared" si="740"/>
        <v>222306.58589418657</v>
      </c>
      <c r="AE201" s="338">
        <f t="shared" si="740"/>
        <v>290279.11981480819</v>
      </c>
      <c r="AF201" s="454"/>
      <c r="AG201" s="454"/>
      <c r="AH201" s="454" t="s">
        <v>62</v>
      </c>
      <c r="AI201" s="338">
        <f t="shared" ref="AI201:AU201" si="741">AI168+AI184+AI104</f>
        <v>0</v>
      </c>
      <c r="AJ201" s="338">
        <f t="shared" si="741"/>
        <v>0</v>
      </c>
      <c r="AK201" s="338">
        <f t="shared" si="741"/>
        <v>0</v>
      </c>
      <c r="AL201" s="338">
        <f t="shared" si="741"/>
        <v>0</v>
      </c>
      <c r="AM201" s="338">
        <f t="shared" si="741"/>
        <v>0</v>
      </c>
      <c r="AN201" s="338">
        <f t="shared" si="741"/>
        <v>0</v>
      </c>
      <c r="AO201" s="338">
        <f t="shared" si="741"/>
        <v>0</v>
      </c>
      <c r="AP201" s="338">
        <f t="shared" si="741"/>
        <v>0</v>
      </c>
      <c r="AQ201" s="455">
        <f t="shared" si="741"/>
        <v>0</v>
      </c>
      <c r="AR201" s="455">
        <f t="shared" si="741"/>
        <v>0</v>
      </c>
      <c r="AS201" s="338">
        <f t="shared" si="741"/>
        <v>0</v>
      </c>
      <c r="AT201" s="338">
        <f t="shared" si="741"/>
        <v>0</v>
      </c>
      <c r="AU201" s="338">
        <f t="shared" si="741"/>
        <v>0</v>
      </c>
      <c r="AV201" s="454"/>
      <c r="AW201" s="454"/>
      <c r="AX201" s="454" t="s">
        <v>62</v>
      </c>
      <c r="AY201" s="338">
        <f t="shared" ref="AY201:BK201" si="742">AY168+AY184+AY104</f>
        <v>0</v>
      </c>
      <c r="AZ201" s="338">
        <f t="shared" si="742"/>
        <v>0</v>
      </c>
      <c r="BA201" s="338">
        <f t="shared" si="742"/>
        <v>0</v>
      </c>
      <c r="BB201" s="338">
        <f t="shared" si="742"/>
        <v>0</v>
      </c>
      <c r="BC201" s="338">
        <f t="shared" si="742"/>
        <v>0</v>
      </c>
      <c r="BD201" s="338">
        <f t="shared" si="742"/>
        <v>0</v>
      </c>
      <c r="BE201" s="338">
        <f t="shared" si="742"/>
        <v>0</v>
      </c>
      <c r="BF201" s="338">
        <f t="shared" si="742"/>
        <v>0</v>
      </c>
      <c r="BG201" s="455">
        <f t="shared" si="742"/>
        <v>0</v>
      </c>
      <c r="BH201" s="455">
        <f t="shared" si="742"/>
        <v>0</v>
      </c>
      <c r="BI201" s="338">
        <f t="shared" si="742"/>
        <v>0</v>
      </c>
      <c r="BJ201" s="338">
        <f t="shared" si="742"/>
        <v>0</v>
      </c>
      <c r="BK201" s="338">
        <f t="shared" si="742"/>
        <v>0</v>
      </c>
      <c r="BL201" s="590"/>
      <c r="BM201" s="590"/>
      <c r="BO201" s="83"/>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row>
    <row r="202" spans="1:129" s="297" customFormat="1" x14ac:dyDescent="0.3">
      <c r="A202" s="453"/>
      <c r="B202" s="454" t="s">
        <v>61</v>
      </c>
      <c r="C202" s="338">
        <f t="shared" si="730"/>
        <v>0</v>
      </c>
      <c r="D202" s="338">
        <f t="shared" si="730"/>
        <v>0</v>
      </c>
      <c r="E202" s="338">
        <f t="shared" si="730"/>
        <v>0</v>
      </c>
      <c r="F202" s="338">
        <f t="shared" si="730"/>
        <v>0</v>
      </c>
      <c r="G202" s="338">
        <f t="shared" si="730"/>
        <v>0</v>
      </c>
      <c r="H202" s="338">
        <f t="shared" si="730"/>
        <v>0</v>
      </c>
      <c r="I202" s="338">
        <f t="shared" si="730"/>
        <v>0</v>
      </c>
      <c r="J202" s="338">
        <f t="shared" si="730"/>
        <v>0</v>
      </c>
      <c r="K202" s="455">
        <f t="shared" si="730"/>
        <v>0</v>
      </c>
      <c r="L202" s="455">
        <f t="shared" si="730"/>
        <v>0</v>
      </c>
      <c r="M202" s="338">
        <f t="shared" si="730"/>
        <v>366.90275988593555</v>
      </c>
      <c r="N202" s="338">
        <f t="shared" si="730"/>
        <v>1206.6482977494393</v>
      </c>
      <c r="O202" s="338">
        <f t="shared" si="730"/>
        <v>1573.5510576353749</v>
      </c>
      <c r="P202" s="454"/>
      <c r="Q202" s="454"/>
      <c r="R202" s="454" t="s">
        <v>61</v>
      </c>
      <c r="S202" s="338">
        <f t="shared" ref="S202:AE202" si="743">S169+S185+S105</f>
        <v>0</v>
      </c>
      <c r="T202" s="338">
        <f t="shared" si="743"/>
        <v>0</v>
      </c>
      <c r="U202" s="338">
        <f t="shared" si="743"/>
        <v>0</v>
      </c>
      <c r="V202" s="338">
        <f t="shared" si="743"/>
        <v>0</v>
      </c>
      <c r="W202" s="338">
        <f t="shared" si="743"/>
        <v>0</v>
      </c>
      <c r="X202" s="338">
        <f t="shared" si="743"/>
        <v>0</v>
      </c>
      <c r="Y202" s="338">
        <f t="shared" si="743"/>
        <v>0</v>
      </c>
      <c r="Z202" s="338">
        <f t="shared" si="743"/>
        <v>0</v>
      </c>
      <c r="AA202" s="455">
        <f t="shared" si="743"/>
        <v>0</v>
      </c>
      <c r="AB202" s="455">
        <f t="shared" si="743"/>
        <v>0</v>
      </c>
      <c r="AC202" s="338">
        <f t="shared" si="743"/>
        <v>0</v>
      </c>
      <c r="AD202" s="338">
        <f t="shared" si="743"/>
        <v>0</v>
      </c>
      <c r="AE202" s="338">
        <f t="shared" si="743"/>
        <v>0</v>
      </c>
      <c r="AF202" s="454"/>
      <c r="AG202" s="454"/>
      <c r="AH202" s="454" t="s">
        <v>61</v>
      </c>
      <c r="AI202" s="338">
        <f t="shared" ref="AI202:AU202" si="744">AI169+AI185+AI105</f>
        <v>0</v>
      </c>
      <c r="AJ202" s="338">
        <f t="shared" si="744"/>
        <v>0</v>
      </c>
      <c r="AK202" s="338">
        <f t="shared" si="744"/>
        <v>0</v>
      </c>
      <c r="AL202" s="338">
        <f t="shared" si="744"/>
        <v>0</v>
      </c>
      <c r="AM202" s="338">
        <f t="shared" si="744"/>
        <v>0</v>
      </c>
      <c r="AN202" s="338">
        <f t="shared" si="744"/>
        <v>0</v>
      </c>
      <c r="AO202" s="338">
        <f t="shared" si="744"/>
        <v>0</v>
      </c>
      <c r="AP202" s="338">
        <f t="shared" si="744"/>
        <v>0</v>
      </c>
      <c r="AQ202" s="455">
        <f t="shared" si="744"/>
        <v>0</v>
      </c>
      <c r="AR202" s="455">
        <f t="shared" si="744"/>
        <v>0</v>
      </c>
      <c r="AS202" s="338">
        <f t="shared" si="744"/>
        <v>3382.6024876896117</v>
      </c>
      <c r="AT202" s="338">
        <f t="shared" si="744"/>
        <v>12740.253938145424</v>
      </c>
      <c r="AU202" s="338">
        <f t="shared" si="744"/>
        <v>16122.856425835036</v>
      </c>
      <c r="AV202" s="454"/>
      <c r="AW202" s="454"/>
      <c r="AX202" s="454" t="s">
        <v>61</v>
      </c>
      <c r="AY202" s="338">
        <f t="shared" ref="AY202:BK202" si="745">AY169+AY185+AY105</f>
        <v>0</v>
      </c>
      <c r="AZ202" s="338">
        <f t="shared" si="745"/>
        <v>0</v>
      </c>
      <c r="BA202" s="338">
        <f t="shared" si="745"/>
        <v>0</v>
      </c>
      <c r="BB202" s="338">
        <f t="shared" si="745"/>
        <v>0</v>
      </c>
      <c r="BC202" s="338">
        <f t="shared" si="745"/>
        <v>0</v>
      </c>
      <c r="BD202" s="338">
        <f t="shared" si="745"/>
        <v>0</v>
      </c>
      <c r="BE202" s="338">
        <f t="shared" si="745"/>
        <v>0</v>
      </c>
      <c r="BF202" s="338">
        <f t="shared" si="745"/>
        <v>0</v>
      </c>
      <c r="BG202" s="455">
        <f t="shared" si="745"/>
        <v>0</v>
      </c>
      <c r="BH202" s="455">
        <f t="shared" si="745"/>
        <v>0</v>
      </c>
      <c r="BI202" s="338">
        <f t="shared" si="745"/>
        <v>0</v>
      </c>
      <c r="BJ202" s="338">
        <f t="shared" si="745"/>
        <v>0</v>
      </c>
      <c r="BK202" s="338">
        <f t="shared" si="745"/>
        <v>0</v>
      </c>
      <c r="BL202" s="590"/>
      <c r="BM202" s="590"/>
      <c r="BO202" s="83"/>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row>
    <row r="203" spans="1:129" s="297" customFormat="1" x14ac:dyDescent="0.3">
      <c r="A203" s="453"/>
      <c r="B203" s="454" t="s">
        <v>60</v>
      </c>
      <c r="C203" s="338">
        <f t="shared" si="730"/>
        <v>0</v>
      </c>
      <c r="D203" s="338">
        <f t="shared" si="730"/>
        <v>0</v>
      </c>
      <c r="E203" s="338">
        <f t="shared" si="730"/>
        <v>2730713</v>
      </c>
      <c r="F203" s="338">
        <f t="shared" si="730"/>
        <v>0</v>
      </c>
      <c r="G203" s="338">
        <f t="shared" si="730"/>
        <v>1305</v>
      </c>
      <c r="H203" s="338">
        <f t="shared" si="730"/>
        <v>1041</v>
      </c>
      <c r="I203" s="338">
        <f t="shared" si="730"/>
        <v>5493</v>
      </c>
      <c r="J203" s="338">
        <f t="shared" si="730"/>
        <v>10068</v>
      </c>
      <c r="K203" s="455">
        <f t="shared" si="730"/>
        <v>-2730203</v>
      </c>
      <c r="L203" s="455">
        <f t="shared" si="730"/>
        <v>24718</v>
      </c>
      <c r="M203" s="338">
        <f t="shared" si="730"/>
        <v>1986777.1397995451</v>
      </c>
      <c r="N203" s="338">
        <f t="shared" si="730"/>
        <v>5237339.5146262795</v>
      </c>
      <c r="O203" s="338">
        <f t="shared" si="730"/>
        <v>7267251.6544258241</v>
      </c>
      <c r="P203" s="454"/>
      <c r="Q203" s="454"/>
      <c r="R203" s="454" t="s">
        <v>60</v>
      </c>
      <c r="S203" s="338">
        <f t="shared" ref="S203:AE203" si="746">S170+S186+S106</f>
        <v>0</v>
      </c>
      <c r="T203" s="338">
        <f t="shared" si="746"/>
        <v>49391</v>
      </c>
      <c r="U203" s="338">
        <f t="shared" si="746"/>
        <v>735278</v>
      </c>
      <c r="V203" s="338">
        <f t="shared" si="746"/>
        <v>201751</v>
      </c>
      <c r="W203" s="338">
        <f t="shared" si="746"/>
        <v>784178</v>
      </c>
      <c r="X203" s="338">
        <f t="shared" si="746"/>
        <v>683884</v>
      </c>
      <c r="Y203" s="338">
        <f t="shared" si="746"/>
        <v>6850745</v>
      </c>
      <c r="Z203" s="338">
        <f t="shared" si="746"/>
        <v>723079</v>
      </c>
      <c r="AA203" s="455">
        <f t="shared" si="746"/>
        <v>5184796</v>
      </c>
      <c r="AB203" s="455">
        <f t="shared" si="746"/>
        <v>1521901</v>
      </c>
      <c r="AC203" s="338">
        <f t="shared" si="746"/>
        <v>1964295.7138283444</v>
      </c>
      <c r="AD203" s="338">
        <f t="shared" si="746"/>
        <v>8290571.2321747588</v>
      </c>
      <c r="AE203" s="338">
        <f t="shared" si="746"/>
        <v>26989869.946003102</v>
      </c>
      <c r="AF203" s="454"/>
      <c r="AG203" s="454"/>
      <c r="AH203" s="454" t="s">
        <v>60</v>
      </c>
      <c r="AI203" s="338">
        <f t="shared" ref="AI203:AU203" si="747">AI170+AI186+AI106</f>
        <v>0</v>
      </c>
      <c r="AJ203" s="338">
        <f t="shared" si="747"/>
        <v>0</v>
      </c>
      <c r="AK203" s="338">
        <f t="shared" si="747"/>
        <v>0</v>
      </c>
      <c r="AL203" s="338">
        <f t="shared" si="747"/>
        <v>0</v>
      </c>
      <c r="AM203" s="338">
        <f t="shared" si="747"/>
        <v>0</v>
      </c>
      <c r="AN203" s="338">
        <f t="shared" si="747"/>
        <v>1701</v>
      </c>
      <c r="AO203" s="338">
        <f t="shared" si="747"/>
        <v>179610</v>
      </c>
      <c r="AP203" s="338">
        <f t="shared" si="747"/>
        <v>0</v>
      </c>
      <c r="AQ203" s="455">
        <f t="shared" si="747"/>
        <v>10890</v>
      </c>
      <c r="AR203" s="455">
        <f t="shared" si="747"/>
        <v>665747</v>
      </c>
      <c r="AS203" s="338">
        <f t="shared" si="747"/>
        <v>572776.81057651411</v>
      </c>
      <c r="AT203" s="338">
        <f t="shared" si="747"/>
        <v>2536329.8086632579</v>
      </c>
      <c r="AU203" s="338">
        <f t="shared" si="747"/>
        <v>3967054.6192397717</v>
      </c>
      <c r="AV203" s="454"/>
      <c r="AW203" s="454"/>
      <c r="AX203" s="454" t="s">
        <v>60</v>
      </c>
      <c r="AY203" s="338">
        <f t="shared" ref="AY203:BK203" si="748">AY170+AY186+AY106</f>
        <v>0</v>
      </c>
      <c r="AZ203" s="338">
        <f t="shared" si="748"/>
        <v>0</v>
      </c>
      <c r="BA203" s="338">
        <f t="shared" si="748"/>
        <v>0</v>
      </c>
      <c r="BB203" s="338">
        <f t="shared" si="748"/>
        <v>75176</v>
      </c>
      <c r="BC203" s="338">
        <f t="shared" si="748"/>
        <v>10180</v>
      </c>
      <c r="BD203" s="338">
        <f t="shared" si="748"/>
        <v>0</v>
      </c>
      <c r="BE203" s="338">
        <f t="shared" si="748"/>
        <v>0</v>
      </c>
      <c r="BF203" s="338">
        <f t="shared" si="748"/>
        <v>0</v>
      </c>
      <c r="BG203" s="455">
        <f t="shared" si="748"/>
        <v>0</v>
      </c>
      <c r="BH203" s="455">
        <f t="shared" si="748"/>
        <v>0</v>
      </c>
      <c r="BI203" s="338">
        <f t="shared" si="748"/>
        <v>106487.35456620435</v>
      </c>
      <c r="BJ203" s="338">
        <f t="shared" si="748"/>
        <v>506699.76180573791</v>
      </c>
      <c r="BK203" s="338">
        <f t="shared" si="748"/>
        <v>698543.11637194222</v>
      </c>
      <c r="BL203" s="590"/>
      <c r="BM203" s="590"/>
      <c r="BO203" s="8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row>
    <row r="204" spans="1:129" s="297" customFormat="1" x14ac:dyDescent="0.3">
      <c r="A204" s="453"/>
      <c r="B204" s="454" t="s">
        <v>59</v>
      </c>
      <c r="C204" s="338">
        <f t="shared" si="730"/>
        <v>72589.47</v>
      </c>
      <c r="D204" s="338">
        <f t="shared" si="730"/>
        <v>1334343.71</v>
      </c>
      <c r="E204" s="338">
        <f t="shared" si="730"/>
        <v>1555270</v>
      </c>
      <c r="F204" s="338">
        <f t="shared" si="730"/>
        <v>3687025.8</v>
      </c>
      <c r="G204" s="338">
        <f t="shared" si="730"/>
        <v>1438552.3</v>
      </c>
      <c r="H204" s="338">
        <f t="shared" si="730"/>
        <v>2658037.0300000003</v>
      </c>
      <c r="I204" s="338">
        <f t="shared" si="730"/>
        <v>2456878</v>
      </c>
      <c r="J204" s="338">
        <f t="shared" si="730"/>
        <v>2040708.64</v>
      </c>
      <c r="K204" s="455">
        <f t="shared" si="730"/>
        <v>2231583.41</v>
      </c>
      <c r="L204" s="455">
        <f t="shared" si="730"/>
        <v>1540669</v>
      </c>
      <c r="M204" s="338">
        <f t="shared" si="730"/>
        <v>4820448.6223938931</v>
      </c>
      <c r="N204" s="338">
        <f t="shared" si="730"/>
        <v>16039150.367119519</v>
      </c>
      <c r="O204" s="338">
        <f t="shared" si="730"/>
        <v>39875256.349513412</v>
      </c>
      <c r="P204" s="454"/>
      <c r="Q204" s="454"/>
      <c r="R204" s="454" t="s">
        <v>59</v>
      </c>
      <c r="S204" s="338">
        <f t="shared" ref="S204:AE204" si="749">S171+S187+S107</f>
        <v>0</v>
      </c>
      <c r="T204" s="338">
        <f t="shared" si="749"/>
        <v>2165703</v>
      </c>
      <c r="U204" s="338">
        <f t="shared" si="749"/>
        <v>2480009</v>
      </c>
      <c r="V204" s="338">
        <f t="shared" si="749"/>
        <v>2321917</v>
      </c>
      <c r="W204" s="338">
        <f t="shared" si="749"/>
        <v>2330282</v>
      </c>
      <c r="X204" s="338">
        <f t="shared" si="749"/>
        <v>3571847</v>
      </c>
      <c r="Y204" s="338">
        <f t="shared" si="749"/>
        <v>3778060.36</v>
      </c>
      <c r="Z204" s="338">
        <f t="shared" si="749"/>
        <v>3913921.28</v>
      </c>
      <c r="AA204" s="455">
        <f t="shared" si="749"/>
        <v>4703529</v>
      </c>
      <c r="AB204" s="455">
        <f t="shared" si="749"/>
        <v>3618820</v>
      </c>
      <c r="AC204" s="338">
        <f t="shared" si="749"/>
        <v>5256251.9778018659</v>
      </c>
      <c r="AD204" s="338">
        <f t="shared" si="749"/>
        <v>20731076.667173743</v>
      </c>
      <c r="AE204" s="338">
        <f t="shared" si="749"/>
        <v>54871417.284975611</v>
      </c>
      <c r="AF204" s="454"/>
      <c r="AG204" s="454"/>
      <c r="AH204" s="454" t="s">
        <v>59</v>
      </c>
      <c r="AI204" s="338">
        <f t="shared" ref="AI204:AU204" si="750">AI171+AI187+AI107</f>
        <v>0</v>
      </c>
      <c r="AJ204" s="338">
        <f t="shared" si="750"/>
        <v>298002</v>
      </c>
      <c r="AK204" s="338">
        <f t="shared" si="750"/>
        <v>2445886</v>
      </c>
      <c r="AL204" s="338">
        <f t="shared" si="750"/>
        <v>298023</v>
      </c>
      <c r="AM204" s="338">
        <f t="shared" si="750"/>
        <v>735503</v>
      </c>
      <c r="AN204" s="338">
        <f t="shared" si="750"/>
        <v>516742</v>
      </c>
      <c r="AO204" s="338">
        <f t="shared" si="750"/>
        <v>1091457</v>
      </c>
      <c r="AP204" s="338">
        <f t="shared" si="750"/>
        <v>781503</v>
      </c>
      <c r="AQ204" s="455">
        <f t="shared" si="750"/>
        <v>652120</v>
      </c>
      <c r="AR204" s="455">
        <f t="shared" si="750"/>
        <v>2431174</v>
      </c>
      <c r="AS204" s="338">
        <f t="shared" si="750"/>
        <v>772250.46715580206</v>
      </c>
      <c r="AT204" s="338">
        <f t="shared" si="750"/>
        <v>3552052.3958283258</v>
      </c>
      <c r="AU204" s="338">
        <f t="shared" si="750"/>
        <v>13574712.862984128</v>
      </c>
      <c r="AV204" s="454"/>
      <c r="AW204" s="454"/>
      <c r="AX204" s="454" t="s">
        <v>59</v>
      </c>
      <c r="AY204" s="338">
        <f t="shared" ref="AY204:BK204" si="751">AY171+AY187+AY107</f>
        <v>0</v>
      </c>
      <c r="AZ204" s="338">
        <f t="shared" si="751"/>
        <v>94389</v>
      </c>
      <c r="BA204" s="338">
        <f t="shared" si="751"/>
        <v>3335</v>
      </c>
      <c r="BB204" s="338">
        <f t="shared" si="751"/>
        <v>41560</v>
      </c>
      <c r="BC204" s="338">
        <f t="shared" si="751"/>
        <v>6239</v>
      </c>
      <c r="BD204" s="338">
        <f t="shared" si="751"/>
        <v>11360</v>
      </c>
      <c r="BE204" s="338">
        <f t="shared" si="751"/>
        <v>537995</v>
      </c>
      <c r="BF204" s="338">
        <f t="shared" si="751"/>
        <v>22149</v>
      </c>
      <c r="BG204" s="455">
        <f t="shared" si="751"/>
        <v>0</v>
      </c>
      <c r="BH204" s="455">
        <f t="shared" si="751"/>
        <v>33292</v>
      </c>
      <c r="BI204" s="338">
        <f t="shared" si="751"/>
        <v>163311.13049526076</v>
      </c>
      <c r="BJ204" s="338">
        <f t="shared" si="751"/>
        <v>651201.45904384553</v>
      </c>
      <c r="BK204" s="338">
        <f t="shared" si="751"/>
        <v>1564831.5895391062</v>
      </c>
      <c r="BL204" s="590"/>
      <c r="BM204" s="590"/>
      <c r="BO204" s="83"/>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row>
    <row r="205" spans="1:129" s="297" customFormat="1" x14ac:dyDescent="0.3">
      <c r="A205" s="453"/>
      <c r="B205" s="454" t="s">
        <v>58</v>
      </c>
      <c r="C205" s="338">
        <f t="shared" si="730"/>
        <v>0</v>
      </c>
      <c r="D205" s="338">
        <f t="shared" si="730"/>
        <v>0</v>
      </c>
      <c r="E205" s="338">
        <f t="shared" si="730"/>
        <v>0</v>
      </c>
      <c r="F205" s="338">
        <f t="shared" si="730"/>
        <v>0</v>
      </c>
      <c r="G205" s="338">
        <f t="shared" si="730"/>
        <v>0</v>
      </c>
      <c r="H205" s="338">
        <f t="shared" si="730"/>
        <v>0</v>
      </c>
      <c r="I205" s="338">
        <f t="shared" si="730"/>
        <v>0</v>
      </c>
      <c r="J205" s="338">
        <f t="shared" si="730"/>
        <v>20875.399999999998</v>
      </c>
      <c r="K205" s="455">
        <f t="shared" si="730"/>
        <v>0</v>
      </c>
      <c r="L205" s="455">
        <f t="shared" si="730"/>
        <v>114938.46400000001</v>
      </c>
      <c r="M205" s="338">
        <f t="shared" si="730"/>
        <v>12515.582825657926</v>
      </c>
      <c r="N205" s="338">
        <f t="shared" si="730"/>
        <v>41160.515436343965</v>
      </c>
      <c r="O205" s="338">
        <f t="shared" si="730"/>
        <v>189489.96226200188</v>
      </c>
      <c r="P205" s="454"/>
      <c r="Q205" s="454"/>
      <c r="R205" s="454" t="s">
        <v>58</v>
      </c>
      <c r="S205" s="338">
        <f t="shared" ref="S205:AE205" si="752">S172+S188+S108</f>
        <v>0</v>
      </c>
      <c r="T205" s="338">
        <f t="shared" si="752"/>
        <v>0</v>
      </c>
      <c r="U205" s="338">
        <f t="shared" si="752"/>
        <v>0</v>
      </c>
      <c r="V205" s="338">
        <f t="shared" si="752"/>
        <v>0</v>
      </c>
      <c r="W205" s="338">
        <f t="shared" si="752"/>
        <v>0</v>
      </c>
      <c r="X205" s="338">
        <f t="shared" si="752"/>
        <v>2818</v>
      </c>
      <c r="Y205" s="338">
        <f t="shared" si="752"/>
        <v>42270</v>
      </c>
      <c r="Z205" s="338">
        <f t="shared" si="752"/>
        <v>50343.982724999994</v>
      </c>
      <c r="AA205" s="455">
        <f t="shared" si="752"/>
        <v>0</v>
      </c>
      <c r="AB205" s="455">
        <f t="shared" si="752"/>
        <v>302871.58689999982</v>
      </c>
      <c r="AC205" s="338">
        <f t="shared" si="752"/>
        <v>48378.615634208087</v>
      </c>
      <c r="AD205" s="338">
        <f t="shared" si="752"/>
        <v>182213.50294598978</v>
      </c>
      <c r="AE205" s="338">
        <f t="shared" si="752"/>
        <v>628895.68820519769</v>
      </c>
      <c r="AF205" s="454"/>
      <c r="AG205" s="454"/>
      <c r="AH205" s="454" t="s">
        <v>58</v>
      </c>
      <c r="AI205" s="338">
        <f t="shared" ref="AI205:AU205" si="753">AI172+AI188+AI108</f>
        <v>0</v>
      </c>
      <c r="AJ205" s="338">
        <f t="shared" si="753"/>
        <v>0</v>
      </c>
      <c r="AK205" s="338">
        <f t="shared" si="753"/>
        <v>0</v>
      </c>
      <c r="AL205" s="338">
        <f t="shared" si="753"/>
        <v>0</v>
      </c>
      <c r="AM205" s="338">
        <f t="shared" si="753"/>
        <v>0</v>
      </c>
      <c r="AN205" s="338">
        <f t="shared" si="753"/>
        <v>0</v>
      </c>
      <c r="AO205" s="338">
        <f t="shared" si="753"/>
        <v>0</v>
      </c>
      <c r="AP205" s="338">
        <f t="shared" si="753"/>
        <v>49374.943025000059</v>
      </c>
      <c r="AQ205" s="455">
        <f t="shared" si="753"/>
        <v>0</v>
      </c>
      <c r="AR205" s="455">
        <f t="shared" si="753"/>
        <v>421439.49732500024</v>
      </c>
      <c r="AS205" s="338">
        <f t="shared" si="753"/>
        <v>13290.325860621006</v>
      </c>
      <c r="AT205" s="338">
        <f t="shared" si="753"/>
        <v>50056.761621039099</v>
      </c>
      <c r="AU205" s="338">
        <f t="shared" si="753"/>
        <v>534161.52783166035</v>
      </c>
      <c r="AV205" s="454"/>
      <c r="AW205" s="454"/>
      <c r="AX205" s="454" t="s">
        <v>58</v>
      </c>
      <c r="AY205" s="338">
        <f t="shared" ref="AY205:BK205" si="754">AY172+AY188+AY108</f>
        <v>0</v>
      </c>
      <c r="AZ205" s="338">
        <f t="shared" si="754"/>
        <v>0</v>
      </c>
      <c r="BA205" s="338">
        <f t="shared" si="754"/>
        <v>0</v>
      </c>
      <c r="BB205" s="338">
        <f t="shared" si="754"/>
        <v>0</v>
      </c>
      <c r="BC205" s="338">
        <f t="shared" si="754"/>
        <v>0</v>
      </c>
      <c r="BD205" s="338">
        <f t="shared" si="754"/>
        <v>0</v>
      </c>
      <c r="BE205" s="338">
        <f t="shared" si="754"/>
        <v>0</v>
      </c>
      <c r="BF205" s="338">
        <f t="shared" si="754"/>
        <v>-3846.56000000003</v>
      </c>
      <c r="BG205" s="455">
        <f t="shared" si="754"/>
        <v>0</v>
      </c>
      <c r="BH205" s="455">
        <f t="shared" si="754"/>
        <v>10166.071624999982</v>
      </c>
      <c r="BI205" s="338">
        <f t="shared" si="754"/>
        <v>6675.4773454892484</v>
      </c>
      <c r="BJ205" s="338">
        <f t="shared" si="754"/>
        <v>25142.557202445339</v>
      </c>
      <c r="BK205" s="338">
        <f t="shared" si="754"/>
        <v>38137.546172934541</v>
      </c>
      <c r="BL205" s="590"/>
      <c r="BM205" s="590"/>
      <c r="BO205" s="83"/>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row>
    <row r="206" spans="1:129" s="297" customFormat="1" x14ac:dyDescent="0.3">
      <c r="A206" s="453"/>
      <c r="B206" s="454" t="s">
        <v>57</v>
      </c>
      <c r="C206" s="338">
        <f t="shared" si="730"/>
        <v>0</v>
      </c>
      <c r="D206" s="338">
        <f t="shared" si="730"/>
        <v>2620.5</v>
      </c>
      <c r="E206" s="338">
        <f t="shared" si="730"/>
        <v>0</v>
      </c>
      <c r="F206" s="338">
        <f t="shared" si="730"/>
        <v>0</v>
      </c>
      <c r="G206" s="338">
        <f t="shared" si="730"/>
        <v>0</v>
      </c>
      <c r="H206" s="338">
        <f t="shared" si="730"/>
        <v>0</v>
      </c>
      <c r="I206" s="338">
        <f t="shared" si="730"/>
        <v>139760</v>
      </c>
      <c r="J206" s="338">
        <f t="shared" si="730"/>
        <v>0</v>
      </c>
      <c r="K206" s="455">
        <f t="shared" si="730"/>
        <v>0</v>
      </c>
      <c r="L206" s="455">
        <f t="shared" si="730"/>
        <v>3494</v>
      </c>
      <c r="M206" s="338">
        <f t="shared" si="730"/>
        <v>21114.455207720839</v>
      </c>
      <c r="N206" s="338">
        <f t="shared" si="730"/>
        <v>98121.101504851453</v>
      </c>
      <c r="O206" s="338">
        <f t="shared" si="730"/>
        <v>265110.05671257229</v>
      </c>
      <c r="P206" s="454"/>
      <c r="Q206" s="454"/>
      <c r="R206" s="454" t="s">
        <v>57</v>
      </c>
      <c r="S206" s="338">
        <f t="shared" ref="S206:AE206" si="755">S173+S189+S109</f>
        <v>0</v>
      </c>
      <c r="T206" s="338">
        <f t="shared" si="755"/>
        <v>0</v>
      </c>
      <c r="U206" s="338">
        <f t="shared" si="755"/>
        <v>0</v>
      </c>
      <c r="V206" s="338">
        <f t="shared" si="755"/>
        <v>61960</v>
      </c>
      <c r="W206" s="338">
        <f t="shared" si="755"/>
        <v>0</v>
      </c>
      <c r="X206" s="338">
        <f t="shared" si="755"/>
        <v>0</v>
      </c>
      <c r="Y206" s="338">
        <f t="shared" si="755"/>
        <v>69650</v>
      </c>
      <c r="Z206" s="338">
        <f t="shared" si="755"/>
        <v>0</v>
      </c>
      <c r="AA206" s="455">
        <f t="shared" si="755"/>
        <v>0</v>
      </c>
      <c r="AB206" s="455">
        <f t="shared" si="755"/>
        <v>0</v>
      </c>
      <c r="AC206" s="338">
        <f t="shared" si="755"/>
        <v>127902.5347954224</v>
      </c>
      <c r="AD206" s="338">
        <f t="shared" si="755"/>
        <v>535141.37595437944</v>
      </c>
      <c r="AE206" s="338">
        <f t="shared" si="755"/>
        <v>794653.9107498019</v>
      </c>
      <c r="AF206" s="454"/>
      <c r="AG206" s="454"/>
      <c r="AH206" s="454" t="s">
        <v>57</v>
      </c>
      <c r="AI206" s="338">
        <f t="shared" ref="AI206:AU206" si="756">AI173+AI189+AI109</f>
        <v>0</v>
      </c>
      <c r="AJ206" s="338">
        <f t="shared" si="756"/>
        <v>0</v>
      </c>
      <c r="AK206" s="338">
        <f t="shared" si="756"/>
        <v>0</v>
      </c>
      <c r="AL206" s="338">
        <f t="shared" si="756"/>
        <v>0</v>
      </c>
      <c r="AM206" s="338">
        <f t="shared" si="756"/>
        <v>0</v>
      </c>
      <c r="AN206" s="338">
        <f t="shared" si="756"/>
        <v>0</v>
      </c>
      <c r="AO206" s="338">
        <f t="shared" si="756"/>
        <v>0</v>
      </c>
      <c r="AP206" s="338">
        <f t="shared" si="756"/>
        <v>0</v>
      </c>
      <c r="AQ206" s="455">
        <f t="shared" si="756"/>
        <v>0</v>
      </c>
      <c r="AR206" s="455">
        <f t="shared" si="756"/>
        <v>0</v>
      </c>
      <c r="AS206" s="338">
        <f t="shared" si="756"/>
        <v>110151.26715578765</v>
      </c>
      <c r="AT206" s="338">
        <f t="shared" si="756"/>
        <v>426461.00257669826</v>
      </c>
      <c r="AU206" s="338">
        <f t="shared" si="756"/>
        <v>536612.26973248587</v>
      </c>
      <c r="AV206" s="454"/>
      <c r="AW206" s="454"/>
      <c r="AX206" s="454" t="s">
        <v>57</v>
      </c>
      <c r="AY206" s="338">
        <f t="shared" ref="AY206:BK206" si="757">AY173+AY189+AY109</f>
        <v>0</v>
      </c>
      <c r="AZ206" s="338">
        <f t="shared" si="757"/>
        <v>0</v>
      </c>
      <c r="BA206" s="338">
        <f t="shared" si="757"/>
        <v>0</v>
      </c>
      <c r="BB206" s="338">
        <f t="shared" si="757"/>
        <v>0</v>
      </c>
      <c r="BC206" s="338">
        <f t="shared" si="757"/>
        <v>0</v>
      </c>
      <c r="BD206" s="338">
        <f t="shared" si="757"/>
        <v>0</v>
      </c>
      <c r="BE206" s="338">
        <f t="shared" si="757"/>
        <v>0</v>
      </c>
      <c r="BF206" s="338">
        <f t="shared" si="757"/>
        <v>0</v>
      </c>
      <c r="BG206" s="455">
        <f t="shared" si="757"/>
        <v>0</v>
      </c>
      <c r="BH206" s="455">
        <f t="shared" si="757"/>
        <v>0</v>
      </c>
      <c r="BI206" s="338">
        <f t="shared" si="757"/>
        <v>1968.6938443565684</v>
      </c>
      <c r="BJ206" s="338">
        <f t="shared" si="757"/>
        <v>9148.7280459621434</v>
      </c>
      <c r="BK206" s="338">
        <f t="shared" si="757"/>
        <v>11117.421890318712</v>
      </c>
      <c r="BL206" s="590"/>
      <c r="BM206" s="590"/>
      <c r="BO206" s="83"/>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row>
    <row r="207" spans="1:129" s="297" customFormat="1" x14ac:dyDescent="0.3">
      <c r="A207" s="453"/>
      <c r="B207" s="454" t="s">
        <v>56</v>
      </c>
      <c r="C207" s="338">
        <f t="shared" si="730"/>
        <v>0</v>
      </c>
      <c r="D207" s="338">
        <f t="shared" si="730"/>
        <v>0</v>
      </c>
      <c r="E207" s="338">
        <f t="shared" si="730"/>
        <v>0</v>
      </c>
      <c r="F207" s="338">
        <f t="shared" si="730"/>
        <v>0</v>
      </c>
      <c r="G207" s="338">
        <f t="shared" si="730"/>
        <v>0</v>
      </c>
      <c r="H207" s="338">
        <f t="shared" si="730"/>
        <v>0</v>
      </c>
      <c r="I207" s="338">
        <f t="shared" si="730"/>
        <v>0</v>
      </c>
      <c r="J207" s="338">
        <f t="shared" si="730"/>
        <v>0</v>
      </c>
      <c r="K207" s="455">
        <f t="shared" si="730"/>
        <v>0</v>
      </c>
      <c r="L207" s="455">
        <f t="shared" si="730"/>
        <v>0</v>
      </c>
      <c r="M207" s="338">
        <f t="shared" si="730"/>
        <v>0</v>
      </c>
      <c r="N207" s="338">
        <f t="shared" si="730"/>
        <v>0</v>
      </c>
      <c r="O207" s="338">
        <f t="shared" si="730"/>
        <v>0</v>
      </c>
      <c r="P207" s="454"/>
      <c r="Q207" s="454"/>
      <c r="R207" s="454" t="s">
        <v>56</v>
      </c>
      <c r="S207" s="338">
        <f t="shared" ref="S207:AE207" si="758">S174+S190+S110</f>
        <v>0</v>
      </c>
      <c r="T207" s="338">
        <f t="shared" si="758"/>
        <v>0</v>
      </c>
      <c r="U207" s="338">
        <f t="shared" si="758"/>
        <v>0</v>
      </c>
      <c r="V207" s="338">
        <f t="shared" si="758"/>
        <v>0</v>
      </c>
      <c r="W207" s="338">
        <f t="shared" si="758"/>
        <v>0</v>
      </c>
      <c r="X207" s="338">
        <f t="shared" si="758"/>
        <v>0</v>
      </c>
      <c r="Y207" s="338">
        <f t="shared" si="758"/>
        <v>0</v>
      </c>
      <c r="Z207" s="338">
        <f t="shared" si="758"/>
        <v>0</v>
      </c>
      <c r="AA207" s="455">
        <f t="shared" si="758"/>
        <v>0</v>
      </c>
      <c r="AB207" s="455">
        <f t="shared" si="758"/>
        <v>0</v>
      </c>
      <c r="AC207" s="338">
        <f t="shared" si="758"/>
        <v>0</v>
      </c>
      <c r="AD207" s="338">
        <f t="shared" si="758"/>
        <v>0</v>
      </c>
      <c r="AE207" s="338">
        <f t="shared" si="758"/>
        <v>0</v>
      </c>
      <c r="AF207" s="454"/>
      <c r="AG207" s="454"/>
      <c r="AH207" s="454" t="s">
        <v>56</v>
      </c>
      <c r="AI207" s="338">
        <f t="shared" ref="AI207:AU207" si="759">AI174+AI190+AI110</f>
        <v>0</v>
      </c>
      <c r="AJ207" s="338">
        <f t="shared" si="759"/>
        <v>0</v>
      </c>
      <c r="AK207" s="338">
        <f t="shared" si="759"/>
        <v>0</v>
      </c>
      <c r="AL207" s="338">
        <f t="shared" si="759"/>
        <v>0</v>
      </c>
      <c r="AM207" s="338">
        <f t="shared" si="759"/>
        <v>0</v>
      </c>
      <c r="AN207" s="338">
        <f t="shared" si="759"/>
        <v>0</v>
      </c>
      <c r="AO207" s="338">
        <f t="shared" si="759"/>
        <v>0</v>
      </c>
      <c r="AP207" s="338">
        <f t="shared" si="759"/>
        <v>0</v>
      </c>
      <c r="AQ207" s="455">
        <f t="shared" si="759"/>
        <v>0</v>
      </c>
      <c r="AR207" s="455">
        <f t="shared" si="759"/>
        <v>0</v>
      </c>
      <c r="AS207" s="338">
        <f t="shared" si="759"/>
        <v>169283.29195591004</v>
      </c>
      <c r="AT207" s="338">
        <f t="shared" si="759"/>
        <v>637589.58815068577</v>
      </c>
      <c r="AU207" s="338">
        <f t="shared" si="759"/>
        <v>806872.88010659581</v>
      </c>
      <c r="AV207" s="454"/>
      <c r="AW207" s="454"/>
      <c r="AX207" s="454" t="s">
        <v>56</v>
      </c>
      <c r="AY207" s="338">
        <f t="shared" ref="AY207:BK207" si="760">AY174+AY190+AY110</f>
        <v>0</v>
      </c>
      <c r="AZ207" s="338">
        <f t="shared" si="760"/>
        <v>0</v>
      </c>
      <c r="BA207" s="338">
        <f t="shared" si="760"/>
        <v>0</v>
      </c>
      <c r="BB207" s="338">
        <f t="shared" si="760"/>
        <v>0</v>
      </c>
      <c r="BC207" s="338">
        <f t="shared" si="760"/>
        <v>0</v>
      </c>
      <c r="BD207" s="338">
        <f t="shared" si="760"/>
        <v>0</v>
      </c>
      <c r="BE207" s="338">
        <f t="shared" si="760"/>
        <v>0</v>
      </c>
      <c r="BF207" s="338">
        <f t="shared" si="760"/>
        <v>0</v>
      </c>
      <c r="BG207" s="455">
        <f t="shared" si="760"/>
        <v>0</v>
      </c>
      <c r="BH207" s="455">
        <f t="shared" si="760"/>
        <v>0</v>
      </c>
      <c r="BI207" s="338">
        <f t="shared" si="760"/>
        <v>0</v>
      </c>
      <c r="BJ207" s="338">
        <f t="shared" si="760"/>
        <v>0</v>
      </c>
      <c r="BK207" s="338">
        <f t="shared" si="760"/>
        <v>0</v>
      </c>
      <c r="BL207" s="590"/>
      <c r="BM207" s="590"/>
      <c r="BO207" s="83"/>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row>
    <row r="208" spans="1:129" s="297" customFormat="1" x14ac:dyDescent="0.3">
      <c r="A208" s="453"/>
      <c r="B208" s="454" t="s">
        <v>55</v>
      </c>
      <c r="C208" s="338">
        <f t="shared" si="730"/>
        <v>0</v>
      </c>
      <c r="D208" s="338">
        <f t="shared" si="730"/>
        <v>5265</v>
      </c>
      <c r="E208" s="338">
        <f t="shared" si="730"/>
        <v>0</v>
      </c>
      <c r="F208" s="338">
        <f t="shared" si="730"/>
        <v>0</v>
      </c>
      <c r="G208" s="338">
        <f t="shared" si="730"/>
        <v>0</v>
      </c>
      <c r="H208" s="338">
        <f t="shared" si="730"/>
        <v>0</v>
      </c>
      <c r="I208" s="338">
        <f t="shared" si="730"/>
        <v>25618</v>
      </c>
      <c r="J208" s="338">
        <f t="shared" si="730"/>
        <v>11556</v>
      </c>
      <c r="K208" s="455">
        <f t="shared" si="730"/>
        <v>2738</v>
      </c>
      <c r="L208" s="455">
        <f t="shared" si="730"/>
        <v>5778</v>
      </c>
      <c r="M208" s="338">
        <f t="shared" si="730"/>
        <v>17363.860011161119</v>
      </c>
      <c r="N208" s="338">
        <f t="shared" si="730"/>
        <v>77796.33998824899</v>
      </c>
      <c r="O208" s="338">
        <f t="shared" si="730"/>
        <v>146115.19999941011</v>
      </c>
      <c r="P208" s="454"/>
      <c r="Q208" s="454"/>
      <c r="R208" s="454" t="s">
        <v>55</v>
      </c>
      <c r="S208" s="338">
        <f t="shared" ref="S208:AE208" si="761">S175+S191+S111</f>
        <v>0</v>
      </c>
      <c r="T208" s="338">
        <f t="shared" si="761"/>
        <v>0</v>
      </c>
      <c r="U208" s="338">
        <f t="shared" si="761"/>
        <v>0</v>
      </c>
      <c r="V208" s="338">
        <f t="shared" si="761"/>
        <v>0</v>
      </c>
      <c r="W208" s="338">
        <f t="shared" si="761"/>
        <v>0</v>
      </c>
      <c r="X208" s="338">
        <f t="shared" si="761"/>
        <v>380</v>
      </c>
      <c r="Y208" s="338">
        <f t="shared" si="761"/>
        <v>77190</v>
      </c>
      <c r="Z208" s="338">
        <f t="shared" si="761"/>
        <v>0</v>
      </c>
      <c r="AA208" s="455">
        <f t="shared" si="761"/>
        <v>7150</v>
      </c>
      <c r="AB208" s="455">
        <f t="shared" si="761"/>
        <v>0</v>
      </c>
      <c r="AC208" s="338">
        <f t="shared" si="761"/>
        <v>1470592.9302538442</v>
      </c>
      <c r="AD208" s="338">
        <f t="shared" si="761"/>
        <v>3893482.5988052138</v>
      </c>
      <c r="AE208" s="338">
        <f t="shared" si="761"/>
        <v>5448795.5290590581</v>
      </c>
      <c r="AF208" s="454"/>
      <c r="AG208" s="454"/>
      <c r="AH208" s="454" t="s">
        <v>55</v>
      </c>
      <c r="AI208" s="338">
        <f t="shared" ref="AI208:AU208" si="762">AI175+AI191+AI111</f>
        <v>0</v>
      </c>
      <c r="AJ208" s="338">
        <f t="shared" si="762"/>
        <v>0</v>
      </c>
      <c r="AK208" s="338">
        <f t="shared" si="762"/>
        <v>0</v>
      </c>
      <c r="AL208" s="338">
        <f t="shared" si="762"/>
        <v>0</v>
      </c>
      <c r="AM208" s="338">
        <f t="shared" si="762"/>
        <v>0</v>
      </c>
      <c r="AN208" s="338">
        <f t="shared" si="762"/>
        <v>0</v>
      </c>
      <c r="AO208" s="338">
        <f t="shared" si="762"/>
        <v>0</v>
      </c>
      <c r="AP208" s="338">
        <f t="shared" si="762"/>
        <v>29995</v>
      </c>
      <c r="AQ208" s="455">
        <f t="shared" si="762"/>
        <v>0</v>
      </c>
      <c r="AR208" s="455">
        <f t="shared" si="762"/>
        <v>0</v>
      </c>
      <c r="AS208" s="338">
        <f t="shared" si="762"/>
        <v>8770.7700670619306</v>
      </c>
      <c r="AT208" s="338">
        <f t="shared" si="762"/>
        <v>40758.694058618436</v>
      </c>
      <c r="AU208" s="338">
        <f t="shared" si="762"/>
        <v>79524.464125680359</v>
      </c>
      <c r="AV208" s="454"/>
      <c r="AW208" s="454"/>
      <c r="AX208" s="454" t="s">
        <v>55</v>
      </c>
      <c r="AY208" s="338">
        <f t="shared" ref="AY208:BK208" si="763">AY175+AY191+AY111</f>
        <v>0</v>
      </c>
      <c r="AZ208" s="338">
        <f t="shared" si="763"/>
        <v>0</v>
      </c>
      <c r="BA208" s="338">
        <f t="shared" si="763"/>
        <v>0</v>
      </c>
      <c r="BB208" s="338">
        <f t="shared" si="763"/>
        <v>0</v>
      </c>
      <c r="BC208" s="338">
        <f t="shared" si="763"/>
        <v>0</v>
      </c>
      <c r="BD208" s="338">
        <f t="shared" si="763"/>
        <v>0</v>
      </c>
      <c r="BE208" s="338">
        <f t="shared" si="763"/>
        <v>0</v>
      </c>
      <c r="BF208" s="338">
        <f t="shared" si="763"/>
        <v>0</v>
      </c>
      <c r="BG208" s="455">
        <f t="shared" si="763"/>
        <v>0</v>
      </c>
      <c r="BH208" s="455">
        <f t="shared" si="763"/>
        <v>0</v>
      </c>
      <c r="BI208" s="338">
        <f t="shared" si="763"/>
        <v>1312.462562904379</v>
      </c>
      <c r="BJ208" s="338">
        <f t="shared" si="763"/>
        <v>6099.1520306414295</v>
      </c>
      <c r="BK208" s="338">
        <f t="shared" si="763"/>
        <v>7411.614593545808</v>
      </c>
      <c r="BL208" s="590"/>
      <c r="BM208" s="590"/>
      <c r="BO208" s="83"/>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row>
    <row r="209" spans="1:129" s="297" customFormat="1" x14ac:dyDescent="0.3">
      <c r="A209" s="453"/>
      <c r="B209" s="454" t="s">
        <v>54</v>
      </c>
      <c r="C209" s="338">
        <f t="shared" si="730"/>
        <v>0</v>
      </c>
      <c r="D209" s="338">
        <f t="shared" si="730"/>
        <v>0</v>
      </c>
      <c r="E209" s="338">
        <f t="shared" si="730"/>
        <v>0</v>
      </c>
      <c r="F209" s="338">
        <f t="shared" si="730"/>
        <v>0</v>
      </c>
      <c r="G209" s="338">
        <f t="shared" si="730"/>
        <v>0</v>
      </c>
      <c r="H209" s="338">
        <f t="shared" si="730"/>
        <v>0</v>
      </c>
      <c r="I209" s="338">
        <f t="shared" si="730"/>
        <v>0</v>
      </c>
      <c r="J209" s="338">
        <f t="shared" si="730"/>
        <v>0</v>
      </c>
      <c r="K209" s="455">
        <f t="shared" si="730"/>
        <v>0</v>
      </c>
      <c r="L209" s="455">
        <f t="shared" si="730"/>
        <v>0</v>
      </c>
      <c r="M209" s="338">
        <f t="shared" si="730"/>
        <v>2649.0778259300587</v>
      </c>
      <c r="N209" s="338">
        <f t="shared" si="730"/>
        <v>11217.201864903403</v>
      </c>
      <c r="O209" s="338">
        <f t="shared" si="730"/>
        <v>13866.279690833462</v>
      </c>
      <c r="P209" s="454"/>
      <c r="Q209" s="454"/>
      <c r="R209" s="454" t="s">
        <v>54</v>
      </c>
      <c r="S209" s="338">
        <f t="shared" ref="S209:AE209" si="764">S176+S192+S112</f>
        <v>0</v>
      </c>
      <c r="T209" s="338">
        <f t="shared" si="764"/>
        <v>0</v>
      </c>
      <c r="U209" s="338">
        <f t="shared" si="764"/>
        <v>0</v>
      </c>
      <c r="V209" s="338">
        <f t="shared" si="764"/>
        <v>0</v>
      </c>
      <c r="W209" s="338">
        <f t="shared" si="764"/>
        <v>0</v>
      </c>
      <c r="X209" s="338">
        <f t="shared" si="764"/>
        <v>0</v>
      </c>
      <c r="Y209" s="338">
        <f t="shared" si="764"/>
        <v>0</v>
      </c>
      <c r="Z209" s="338">
        <f t="shared" si="764"/>
        <v>0</v>
      </c>
      <c r="AA209" s="455">
        <f t="shared" si="764"/>
        <v>0</v>
      </c>
      <c r="AB209" s="455">
        <f t="shared" si="764"/>
        <v>0</v>
      </c>
      <c r="AC209" s="338">
        <f t="shared" si="764"/>
        <v>24107.153463279737</v>
      </c>
      <c r="AD209" s="338">
        <f t="shared" si="764"/>
        <v>94357.892521845439</v>
      </c>
      <c r="AE209" s="338">
        <f t="shared" si="764"/>
        <v>118465.04598512518</v>
      </c>
      <c r="AF209" s="454"/>
      <c r="AG209" s="454"/>
      <c r="AH209" s="454" t="s">
        <v>54</v>
      </c>
      <c r="AI209" s="338">
        <f t="shared" ref="AI209:AU209" si="765">AI176+AI192+AI112</f>
        <v>0</v>
      </c>
      <c r="AJ209" s="338">
        <f t="shared" si="765"/>
        <v>0</v>
      </c>
      <c r="AK209" s="338">
        <f t="shared" si="765"/>
        <v>0</v>
      </c>
      <c r="AL209" s="338">
        <f t="shared" si="765"/>
        <v>0</v>
      </c>
      <c r="AM209" s="338">
        <f t="shared" si="765"/>
        <v>0</v>
      </c>
      <c r="AN209" s="338">
        <f t="shared" si="765"/>
        <v>0</v>
      </c>
      <c r="AO209" s="338">
        <f t="shared" si="765"/>
        <v>0</v>
      </c>
      <c r="AP209" s="338">
        <f t="shared" si="765"/>
        <v>0</v>
      </c>
      <c r="AQ209" s="455">
        <f t="shared" si="765"/>
        <v>0</v>
      </c>
      <c r="AR209" s="455">
        <f t="shared" si="765"/>
        <v>0</v>
      </c>
      <c r="AS209" s="338">
        <f t="shared" si="765"/>
        <v>877.07700670619317</v>
      </c>
      <c r="AT209" s="338">
        <f t="shared" si="765"/>
        <v>4075.8694058618444</v>
      </c>
      <c r="AU209" s="338">
        <f t="shared" si="765"/>
        <v>4952.9464125680379</v>
      </c>
      <c r="AV209" s="454"/>
      <c r="AW209" s="454"/>
      <c r="AX209" s="454" t="s">
        <v>54</v>
      </c>
      <c r="AY209" s="338">
        <f t="shared" ref="AY209:BK209" si="766">AY176+AY192+AY112</f>
        <v>0</v>
      </c>
      <c r="AZ209" s="338">
        <f t="shared" si="766"/>
        <v>0</v>
      </c>
      <c r="BA209" s="338">
        <f t="shared" si="766"/>
        <v>0</v>
      </c>
      <c r="BB209" s="338">
        <f t="shared" si="766"/>
        <v>0</v>
      </c>
      <c r="BC209" s="338">
        <f t="shared" si="766"/>
        <v>0</v>
      </c>
      <c r="BD209" s="338">
        <f t="shared" si="766"/>
        <v>0</v>
      </c>
      <c r="BE209" s="338">
        <f t="shared" si="766"/>
        <v>0</v>
      </c>
      <c r="BF209" s="338">
        <f t="shared" si="766"/>
        <v>0</v>
      </c>
      <c r="BG209" s="455">
        <f t="shared" si="766"/>
        <v>0</v>
      </c>
      <c r="BH209" s="455">
        <f t="shared" si="766"/>
        <v>0</v>
      </c>
      <c r="BI209" s="338">
        <f t="shared" si="766"/>
        <v>131.24625629043791</v>
      </c>
      <c r="BJ209" s="338">
        <f t="shared" si="766"/>
        <v>609.91520306414304</v>
      </c>
      <c r="BK209" s="338">
        <f t="shared" si="766"/>
        <v>741.16145935458098</v>
      </c>
      <c r="BL209" s="590"/>
      <c r="BM209" s="590"/>
      <c r="BO209" s="83"/>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row>
    <row r="210" spans="1:129" s="297" customFormat="1" x14ac:dyDescent="0.3">
      <c r="A210" s="453"/>
      <c r="B210" s="454" t="s">
        <v>43</v>
      </c>
      <c r="C210" s="338">
        <f t="shared" ref="C210:O210" si="767">C177+C193+C113</f>
        <v>72589.47</v>
      </c>
      <c r="D210" s="338">
        <f t="shared" si="767"/>
        <v>1363574.23</v>
      </c>
      <c r="E210" s="338">
        <f t="shared" si="767"/>
        <v>4315979</v>
      </c>
      <c r="F210" s="338">
        <f t="shared" si="767"/>
        <v>4221940.08</v>
      </c>
      <c r="G210" s="338">
        <f t="shared" si="767"/>
        <v>1017698.3</v>
      </c>
      <c r="H210" s="338">
        <f t="shared" si="767"/>
        <v>2703451.0200000005</v>
      </c>
      <c r="I210" s="338">
        <f t="shared" si="767"/>
        <v>2665422</v>
      </c>
      <c r="J210" s="338">
        <f t="shared" si="767"/>
        <v>2105341.04</v>
      </c>
      <c r="K210" s="455">
        <f t="shared" si="767"/>
        <v>-237820.11000000004</v>
      </c>
      <c r="L210" s="455">
        <f t="shared" si="767"/>
        <v>1811140.4639999999</v>
      </c>
      <c r="M210" s="338">
        <f t="shared" si="767"/>
        <v>7212858.3342648288</v>
      </c>
      <c r="N210" s="338">
        <f t="shared" si="767"/>
        <v>22736419.38783811</v>
      </c>
      <c r="O210" s="338">
        <f t="shared" si="767"/>
        <v>49988593.216102943</v>
      </c>
      <c r="P210" s="454"/>
      <c r="Q210" s="454"/>
      <c r="R210" s="454" t="s">
        <v>43</v>
      </c>
      <c r="S210" s="338">
        <f t="shared" ref="S210:AE210" si="768">S177+S193+S113</f>
        <v>0</v>
      </c>
      <c r="T210" s="338">
        <f t="shared" si="768"/>
        <v>2434815</v>
      </c>
      <c r="U210" s="338">
        <f t="shared" si="768"/>
        <v>3837955</v>
      </c>
      <c r="V210" s="338">
        <f t="shared" si="768"/>
        <v>4178534</v>
      </c>
      <c r="W210" s="338">
        <f t="shared" si="768"/>
        <v>4056014</v>
      </c>
      <c r="X210" s="338">
        <f t="shared" si="768"/>
        <v>4923735</v>
      </c>
      <c r="Y210" s="338">
        <f t="shared" si="768"/>
        <v>12149256.359999999</v>
      </c>
      <c r="Z210" s="338">
        <f t="shared" si="768"/>
        <v>5049193.2627250003</v>
      </c>
      <c r="AA210" s="455">
        <f t="shared" si="768"/>
        <v>10258423</v>
      </c>
      <c r="AB210" s="455">
        <f t="shared" si="768"/>
        <v>5798412.5868999995</v>
      </c>
      <c r="AC210" s="338">
        <f t="shared" si="768"/>
        <v>10779277.455158042</v>
      </c>
      <c r="AD210" s="338">
        <f t="shared" si="768"/>
        <v>41315821.358616613</v>
      </c>
      <c r="AE210" s="338">
        <f t="shared" si="768"/>
        <v>104781437.02339967</v>
      </c>
      <c r="AF210" s="454"/>
      <c r="AG210" s="454"/>
      <c r="AH210" s="454" t="s">
        <v>43</v>
      </c>
      <c r="AI210" s="338">
        <f t="shared" ref="AI210:AU210" si="769">AI177+AI193+AI113</f>
        <v>0</v>
      </c>
      <c r="AJ210" s="338">
        <f t="shared" si="769"/>
        <v>302763</v>
      </c>
      <c r="AK210" s="338">
        <f t="shared" si="769"/>
        <v>3054248</v>
      </c>
      <c r="AL210" s="338">
        <f t="shared" si="769"/>
        <v>377504</v>
      </c>
      <c r="AM210" s="338">
        <f t="shared" si="769"/>
        <v>1025854</v>
      </c>
      <c r="AN210" s="338">
        <f t="shared" si="769"/>
        <v>744719</v>
      </c>
      <c r="AO210" s="338">
        <f t="shared" si="769"/>
        <v>1637008</v>
      </c>
      <c r="AP210" s="338">
        <f t="shared" si="769"/>
        <v>970502.94302500004</v>
      </c>
      <c r="AQ210" s="455">
        <f t="shared" si="769"/>
        <v>712268</v>
      </c>
      <c r="AR210" s="455">
        <f t="shared" si="769"/>
        <v>3576575.4973250004</v>
      </c>
      <c r="AS210" s="338">
        <f t="shared" si="769"/>
        <v>2380330.6864599567</v>
      </c>
      <c r="AT210" s="338">
        <f t="shared" si="769"/>
        <v>10188752.79925061</v>
      </c>
      <c r="AU210" s="338">
        <f t="shared" si="769"/>
        <v>24970525.926060569</v>
      </c>
      <c r="AV210" s="454"/>
      <c r="AW210" s="454"/>
      <c r="AX210" s="454" t="s">
        <v>43</v>
      </c>
      <c r="AY210" s="338">
        <f t="shared" ref="AY210:BK210" si="770">AY177+AY193+AY113</f>
        <v>0</v>
      </c>
      <c r="AZ210" s="338">
        <f t="shared" si="770"/>
        <v>94389</v>
      </c>
      <c r="BA210" s="338">
        <f t="shared" si="770"/>
        <v>278172</v>
      </c>
      <c r="BB210" s="338">
        <f t="shared" si="770"/>
        <v>116736</v>
      </c>
      <c r="BC210" s="338">
        <f t="shared" si="770"/>
        <v>16419</v>
      </c>
      <c r="BD210" s="338">
        <f t="shared" si="770"/>
        <v>114323</v>
      </c>
      <c r="BE210" s="338">
        <f t="shared" si="770"/>
        <v>537995</v>
      </c>
      <c r="BF210" s="338">
        <f t="shared" si="770"/>
        <v>18302.43999999997</v>
      </c>
      <c r="BG210" s="455">
        <f t="shared" si="770"/>
        <v>0</v>
      </c>
      <c r="BH210" s="455">
        <f t="shared" si="770"/>
        <v>912292.07162499998</v>
      </c>
      <c r="BI210" s="338">
        <f t="shared" si="770"/>
        <v>645812.77691717318</v>
      </c>
      <c r="BJ210" s="338">
        <f t="shared" si="770"/>
        <v>2772157.2094946657</v>
      </c>
      <c r="BK210" s="338">
        <f t="shared" si="770"/>
        <v>5506598.4980368391</v>
      </c>
      <c r="BL210" s="590"/>
      <c r="BM210" s="590"/>
      <c r="BO210" s="83"/>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row>
    <row r="211" spans="1:129" x14ac:dyDescent="0.3">
      <c r="A211" s="453"/>
      <c r="B211" s="454"/>
      <c r="C211" s="454"/>
      <c r="D211" s="454"/>
      <c r="E211" s="454"/>
      <c r="F211" s="454"/>
      <c r="G211" s="454"/>
      <c r="H211" s="454"/>
      <c r="I211" s="454"/>
      <c r="J211" s="454"/>
      <c r="K211" s="456"/>
      <c r="L211" s="456"/>
      <c r="M211" s="454"/>
      <c r="N211" s="454"/>
      <c r="O211" s="454"/>
      <c r="P211" s="454"/>
      <c r="Q211" s="454"/>
      <c r="R211" s="454"/>
      <c r="S211" s="454"/>
      <c r="T211" s="454"/>
      <c r="U211" s="454"/>
      <c r="V211" s="454"/>
      <c r="W211" s="454"/>
      <c r="X211" s="454"/>
      <c r="Y211" s="454"/>
      <c r="Z211" s="454"/>
      <c r="AA211" s="456"/>
      <c r="AB211" s="456"/>
      <c r="AC211" s="454"/>
      <c r="AD211" s="454"/>
      <c r="AE211" s="454"/>
      <c r="AF211" s="454"/>
      <c r="AG211" s="454"/>
      <c r="AH211" s="454"/>
      <c r="AI211" s="454"/>
      <c r="AJ211" s="454"/>
      <c r="AK211" s="454"/>
      <c r="AL211" s="454"/>
      <c r="AM211" s="454"/>
      <c r="AN211" s="454"/>
      <c r="AO211" s="454"/>
      <c r="AP211" s="454"/>
      <c r="AQ211" s="456"/>
      <c r="AR211" s="456"/>
      <c r="AS211" s="454"/>
      <c r="AT211" s="454"/>
      <c r="AU211" s="454"/>
      <c r="AV211" s="454"/>
      <c r="AW211" s="454"/>
      <c r="AX211" s="454"/>
      <c r="AY211" s="454"/>
      <c r="AZ211" s="454"/>
      <c r="BA211" s="454"/>
      <c r="BB211" s="454"/>
      <c r="BC211" s="454"/>
      <c r="BD211" s="454"/>
      <c r="BE211" s="454"/>
      <c r="BF211" s="454"/>
      <c r="BG211" s="456"/>
      <c r="BH211" s="456"/>
      <c r="BI211" s="454"/>
      <c r="BJ211" s="454"/>
      <c r="BK211" s="454"/>
    </row>
    <row r="212" spans="1:129" x14ac:dyDescent="0.3">
      <c r="A212" s="453"/>
      <c r="B212" s="454"/>
      <c r="C212" s="454"/>
      <c r="D212" s="454"/>
      <c r="E212" s="454"/>
      <c r="F212" s="454"/>
      <c r="G212" s="454"/>
      <c r="H212" s="454"/>
      <c r="I212" s="454"/>
      <c r="J212" s="454"/>
      <c r="K212" s="456"/>
      <c r="L212" s="456"/>
      <c r="M212" s="454"/>
      <c r="N212" s="454"/>
      <c r="O212" s="454"/>
      <c r="P212" s="454"/>
      <c r="Q212" s="454"/>
      <c r="R212" s="454"/>
      <c r="S212" s="454"/>
      <c r="T212" s="454"/>
      <c r="U212" s="454"/>
      <c r="V212" s="454"/>
      <c r="W212" s="454"/>
      <c r="X212" s="454"/>
      <c r="Y212" s="454"/>
      <c r="Z212" s="454"/>
      <c r="AA212" s="456"/>
      <c r="AB212" s="456"/>
      <c r="AC212" s="454"/>
      <c r="AD212" s="454"/>
      <c r="AE212" s="454"/>
      <c r="AF212" s="454"/>
      <c r="AG212" s="454"/>
      <c r="AH212" s="454"/>
      <c r="AI212" s="454"/>
      <c r="AJ212" s="454"/>
      <c r="AK212" s="454"/>
      <c r="AL212" s="454"/>
      <c r="AM212" s="454"/>
      <c r="AN212" s="454"/>
      <c r="AO212" s="454"/>
      <c r="AP212" s="454"/>
      <c r="AQ212" s="456"/>
      <c r="AR212" s="456"/>
      <c r="AS212" s="454"/>
      <c r="AT212" s="454"/>
      <c r="AU212" s="454"/>
      <c r="AV212" s="454"/>
      <c r="AW212" s="454"/>
      <c r="AX212" s="454"/>
      <c r="AY212" s="454"/>
      <c r="AZ212" s="454"/>
      <c r="BA212" s="454"/>
      <c r="BB212" s="454"/>
      <c r="BC212" s="454"/>
      <c r="BD212" s="454"/>
      <c r="BE212" s="454"/>
      <c r="BF212" s="454"/>
      <c r="BG212" s="456"/>
      <c r="BH212" s="456"/>
      <c r="BI212" s="454"/>
      <c r="BJ212" s="454"/>
      <c r="BK212" s="454"/>
    </row>
    <row r="213" spans="1:129" s="114" customFormat="1" x14ac:dyDescent="0.3">
      <c r="A213" s="457"/>
      <c r="B213" s="456" t="s">
        <v>202</v>
      </c>
      <c r="C213" s="458">
        <f>C17+C33+C49+C65+C81+C97+C161</f>
        <v>0</v>
      </c>
      <c r="D213" s="455">
        <f t="shared" ref="D213:O213" si="771">D17+D33+D49+D65+D81+D97+D161</f>
        <v>1254476</v>
      </c>
      <c r="E213" s="455">
        <f t="shared" si="771"/>
        <v>4315979</v>
      </c>
      <c r="F213" s="455">
        <f t="shared" si="771"/>
        <v>4093308</v>
      </c>
      <c r="G213" s="455">
        <f t="shared" si="771"/>
        <v>967103</v>
      </c>
      <c r="H213" s="455">
        <f t="shared" si="771"/>
        <v>2465812</v>
      </c>
      <c r="I213" s="455">
        <f t="shared" si="771"/>
        <v>2665422</v>
      </c>
      <c r="J213" s="455">
        <f t="shared" si="771"/>
        <v>2068454</v>
      </c>
      <c r="K213" s="455">
        <f t="shared" si="771"/>
        <v>-819956</v>
      </c>
      <c r="L213" s="455">
        <f t="shared" si="771"/>
        <v>1726135</v>
      </c>
      <c r="M213" s="455">
        <f t="shared" si="771"/>
        <v>7117760.0817821212</v>
      </c>
      <c r="N213" s="455">
        <f t="shared" si="771"/>
        <v>22423665.827431858</v>
      </c>
      <c r="O213" s="455">
        <f t="shared" si="771"/>
        <v>48278158.909213975</v>
      </c>
      <c r="P213" s="456"/>
      <c r="Q213" s="456"/>
      <c r="R213" s="456" t="s">
        <v>202</v>
      </c>
      <c r="S213" s="458">
        <f>S17+S33+S49+S65+S81+S97+S161</f>
        <v>0</v>
      </c>
      <c r="T213" s="455">
        <f t="shared" ref="T213:AE213" si="772">T17+T33+T49+T65+T81+T97+T161</f>
        <v>2434815</v>
      </c>
      <c r="U213" s="455">
        <f t="shared" si="772"/>
        <v>3837955</v>
      </c>
      <c r="V213" s="455">
        <f t="shared" si="772"/>
        <v>4178534</v>
      </c>
      <c r="W213" s="455">
        <f t="shared" si="772"/>
        <v>4056014</v>
      </c>
      <c r="X213" s="455">
        <f t="shared" si="772"/>
        <v>4923735</v>
      </c>
      <c r="Y213" s="455">
        <f t="shared" si="772"/>
        <v>12088339</v>
      </c>
      <c r="Z213" s="455">
        <f t="shared" si="772"/>
        <v>4839341</v>
      </c>
      <c r="AA213" s="455">
        <f t="shared" si="772"/>
        <v>10258423</v>
      </c>
      <c r="AB213" s="455">
        <f t="shared" si="772"/>
        <v>5495541</v>
      </c>
      <c r="AC213" s="455">
        <f t="shared" si="772"/>
        <v>10730416.45484075</v>
      </c>
      <c r="AD213" s="455">
        <f t="shared" si="772"/>
        <v>41155130.16382286</v>
      </c>
      <c r="AE213" s="455">
        <f t="shared" si="772"/>
        <v>103998243.61866361</v>
      </c>
      <c r="AF213" s="456"/>
      <c r="AG213" s="456"/>
      <c r="AH213" s="456" t="s">
        <v>202</v>
      </c>
      <c r="AI213" s="458">
        <f>AI17+AI33+AI49+AI65+AI81+AI97+AI161</f>
        <v>0</v>
      </c>
      <c r="AJ213" s="455">
        <f t="shared" ref="AJ213:AU213" si="773">AJ17+AJ33+AJ49+AJ65+AJ81+AJ97+AJ161</f>
        <v>302763</v>
      </c>
      <c r="AK213" s="455">
        <f t="shared" si="773"/>
        <v>3054248</v>
      </c>
      <c r="AL213" s="455">
        <f t="shared" si="773"/>
        <v>377504</v>
      </c>
      <c r="AM213" s="455">
        <f t="shared" si="773"/>
        <v>1025854</v>
      </c>
      <c r="AN213" s="455">
        <f t="shared" si="773"/>
        <v>744719</v>
      </c>
      <c r="AO213" s="455">
        <f t="shared" si="773"/>
        <v>1637008</v>
      </c>
      <c r="AP213" s="455">
        <f t="shared" si="773"/>
        <v>921128</v>
      </c>
      <c r="AQ213" s="455">
        <f t="shared" si="773"/>
        <v>712268</v>
      </c>
      <c r="AR213" s="455">
        <f t="shared" si="773"/>
        <v>3155136</v>
      </c>
      <c r="AS213" s="455">
        <f t="shared" si="773"/>
        <v>2380330.6864599572</v>
      </c>
      <c r="AT213" s="455">
        <f t="shared" si="773"/>
        <v>10188752.799250612</v>
      </c>
      <c r="AU213" s="455">
        <f t="shared" si="773"/>
        <v>24499711.485710569</v>
      </c>
      <c r="AV213" s="456"/>
      <c r="AW213" s="456"/>
      <c r="AX213" s="456" t="s">
        <v>202</v>
      </c>
      <c r="AY213" s="458">
        <f>AY17+AY33+AY49+AY65+AY81+AY97+AY161</f>
        <v>0</v>
      </c>
      <c r="AZ213" s="455">
        <f t="shared" ref="AZ213:BK213" si="774">AZ17+AZ33+AZ49+AZ65+AZ81+AZ97+AZ161</f>
        <v>94389</v>
      </c>
      <c r="BA213" s="455">
        <f t="shared" si="774"/>
        <v>278172</v>
      </c>
      <c r="BB213" s="455">
        <f t="shared" si="774"/>
        <v>116736</v>
      </c>
      <c r="BC213" s="455">
        <f t="shared" si="774"/>
        <v>16419</v>
      </c>
      <c r="BD213" s="455">
        <f t="shared" si="774"/>
        <v>114323</v>
      </c>
      <c r="BE213" s="455">
        <f t="shared" si="774"/>
        <v>537995</v>
      </c>
      <c r="BF213" s="455">
        <f t="shared" si="774"/>
        <v>22149</v>
      </c>
      <c r="BG213" s="455">
        <f t="shared" si="774"/>
        <v>0</v>
      </c>
      <c r="BH213" s="455">
        <f t="shared" si="774"/>
        <v>902126</v>
      </c>
      <c r="BI213" s="455">
        <f t="shared" si="774"/>
        <v>645812.77691717318</v>
      </c>
      <c r="BJ213" s="455">
        <f t="shared" si="774"/>
        <v>2772157.2094946662</v>
      </c>
      <c r="BK213" s="455">
        <f t="shared" si="774"/>
        <v>5500278.9864118388</v>
      </c>
      <c r="BL213" s="588"/>
      <c r="BM213" s="588"/>
      <c r="BO213" s="8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row>
    <row r="214" spans="1:129" x14ac:dyDescent="0.3">
      <c r="A214" s="453"/>
      <c r="B214" s="454" t="s">
        <v>203</v>
      </c>
      <c r="C214" s="459">
        <f>C113</f>
        <v>0</v>
      </c>
      <c r="D214" s="338">
        <f t="shared" ref="D214:O214" si="775">D113</f>
        <v>0</v>
      </c>
      <c r="E214" s="338">
        <f t="shared" si="775"/>
        <v>0</v>
      </c>
      <c r="F214" s="338">
        <f t="shared" si="775"/>
        <v>0</v>
      </c>
      <c r="G214" s="338">
        <f t="shared" si="775"/>
        <v>0</v>
      </c>
      <c r="H214" s="338">
        <f t="shared" si="775"/>
        <v>0</v>
      </c>
      <c r="I214" s="338">
        <f t="shared" si="775"/>
        <v>0</v>
      </c>
      <c r="J214" s="338">
        <f t="shared" si="775"/>
        <v>-3468.6000000000022</v>
      </c>
      <c r="K214" s="455">
        <f t="shared" si="775"/>
        <v>0</v>
      </c>
      <c r="L214" s="455">
        <f t="shared" si="775"/>
        <v>47609.464</v>
      </c>
      <c r="M214" s="338">
        <f t="shared" si="775"/>
        <v>0</v>
      </c>
      <c r="N214" s="338">
        <f t="shared" si="775"/>
        <v>0</v>
      </c>
      <c r="O214" s="338">
        <f t="shared" si="775"/>
        <v>44140.864000000001</v>
      </c>
      <c r="P214" s="454"/>
      <c r="Q214" s="454"/>
      <c r="R214" s="454" t="s">
        <v>203</v>
      </c>
      <c r="S214" s="459">
        <f>S113</f>
        <v>0</v>
      </c>
      <c r="T214" s="338">
        <f t="shared" ref="T214:AE214" si="776">T113</f>
        <v>0</v>
      </c>
      <c r="U214" s="338">
        <f t="shared" si="776"/>
        <v>0</v>
      </c>
      <c r="V214" s="338">
        <f t="shared" si="776"/>
        <v>0</v>
      </c>
      <c r="W214" s="338">
        <f t="shared" si="776"/>
        <v>0</v>
      </c>
      <c r="X214" s="338">
        <f t="shared" si="776"/>
        <v>0</v>
      </c>
      <c r="Y214" s="338">
        <f t="shared" si="776"/>
        <v>0</v>
      </c>
      <c r="Z214" s="338">
        <f t="shared" si="776"/>
        <v>43739.982724999994</v>
      </c>
      <c r="AA214" s="455">
        <f t="shared" si="776"/>
        <v>0</v>
      </c>
      <c r="AB214" s="455">
        <f t="shared" si="776"/>
        <v>302871.58689999982</v>
      </c>
      <c r="AC214" s="338">
        <f t="shared" si="776"/>
        <v>0</v>
      </c>
      <c r="AD214" s="338">
        <f t="shared" si="776"/>
        <v>0</v>
      </c>
      <c r="AE214" s="338">
        <f t="shared" si="776"/>
        <v>346611.56962499983</v>
      </c>
      <c r="AF214" s="454"/>
      <c r="AG214" s="454"/>
      <c r="AH214" s="454" t="s">
        <v>203</v>
      </c>
      <c r="AI214" s="459">
        <f>AI113</f>
        <v>0</v>
      </c>
      <c r="AJ214" s="338">
        <f t="shared" ref="AJ214:AU214" si="777">AJ113</f>
        <v>0</v>
      </c>
      <c r="AK214" s="338">
        <f t="shared" si="777"/>
        <v>0</v>
      </c>
      <c r="AL214" s="338">
        <f t="shared" si="777"/>
        <v>0</v>
      </c>
      <c r="AM214" s="338">
        <f t="shared" si="777"/>
        <v>0</v>
      </c>
      <c r="AN214" s="338">
        <f t="shared" si="777"/>
        <v>0</v>
      </c>
      <c r="AO214" s="338">
        <f t="shared" si="777"/>
        <v>0</v>
      </c>
      <c r="AP214" s="338">
        <f t="shared" si="777"/>
        <v>49374.943025000059</v>
      </c>
      <c r="AQ214" s="455">
        <f t="shared" si="777"/>
        <v>0</v>
      </c>
      <c r="AR214" s="455">
        <f t="shared" si="777"/>
        <v>421439.49732500024</v>
      </c>
      <c r="AS214" s="338">
        <f t="shared" si="777"/>
        <v>0</v>
      </c>
      <c r="AT214" s="338">
        <f t="shared" si="777"/>
        <v>0</v>
      </c>
      <c r="AU214" s="338">
        <f t="shared" si="777"/>
        <v>470814.44035000028</v>
      </c>
      <c r="AV214" s="454"/>
      <c r="AW214" s="454"/>
      <c r="AX214" s="454" t="s">
        <v>203</v>
      </c>
      <c r="AY214" s="459">
        <f>AY113</f>
        <v>0</v>
      </c>
      <c r="AZ214" s="338">
        <f t="shared" ref="AZ214:BK214" si="778">AZ113</f>
        <v>0</v>
      </c>
      <c r="BA214" s="338">
        <f t="shared" si="778"/>
        <v>0</v>
      </c>
      <c r="BB214" s="338">
        <f t="shared" si="778"/>
        <v>0</v>
      </c>
      <c r="BC214" s="338">
        <f t="shared" si="778"/>
        <v>0</v>
      </c>
      <c r="BD214" s="338">
        <f t="shared" si="778"/>
        <v>0</v>
      </c>
      <c r="BE214" s="338">
        <f t="shared" si="778"/>
        <v>0</v>
      </c>
      <c r="BF214" s="338">
        <f t="shared" si="778"/>
        <v>-3846.56000000003</v>
      </c>
      <c r="BG214" s="455">
        <f t="shared" si="778"/>
        <v>0</v>
      </c>
      <c r="BH214" s="455">
        <f t="shared" si="778"/>
        <v>10166.071624999982</v>
      </c>
      <c r="BI214" s="338">
        <f t="shared" si="778"/>
        <v>0</v>
      </c>
      <c r="BJ214" s="338">
        <f t="shared" si="778"/>
        <v>0</v>
      </c>
      <c r="BK214" s="338">
        <f t="shared" si="778"/>
        <v>6319.5116249999519</v>
      </c>
    </row>
    <row r="215" spans="1:129" x14ac:dyDescent="0.3">
      <c r="A215" s="453"/>
      <c r="B215" s="454" t="s">
        <v>204</v>
      </c>
      <c r="C215" s="459">
        <f>C129+C145</f>
        <v>72589.47</v>
      </c>
      <c r="D215" s="338">
        <f t="shared" ref="D215:O215" si="779">D129+D145</f>
        <v>109098.23000000001</v>
      </c>
      <c r="E215" s="338">
        <f t="shared" si="779"/>
        <v>0</v>
      </c>
      <c r="F215" s="338">
        <f t="shared" si="779"/>
        <v>128632.08</v>
      </c>
      <c r="G215" s="338">
        <f t="shared" si="779"/>
        <v>50595.3</v>
      </c>
      <c r="H215" s="338">
        <f t="shared" si="779"/>
        <v>237639.02000000002</v>
      </c>
      <c r="I215" s="338">
        <f t="shared" si="779"/>
        <v>0</v>
      </c>
      <c r="J215" s="338">
        <f t="shared" si="779"/>
        <v>40355.64</v>
      </c>
      <c r="K215" s="455">
        <f t="shared" si="779"/>
        <v>582135.89000000013</v>
      </c>
      <c r="L215" s="455">
        <f t="shared" si="779"/>
        <v>37396</v>
      </c>
      <c r="M215" s="338">
        <f t="shared" si="779"/>
        <v>95098.252482708122</v>
      </c>
      <c r="N215" s="338">
        <f t="shared" si="779"/>
        <v>312753.560406251</v>
      </c>
      <c r="O215" s="338">
        <f t="shared" si="779"/>
        <v>1666293.4428889591</v>
      </c>
      <c r="P215" s="454"/>
      <c r="Q215" s="454"/>
      <c r="R215" s="454" t="s">
        <v>204</v>
      </c>
      <c r="S215" s="459">
        <f>S129+S145</f>
        <v>0</v>
      </c>
      <c r="T215" s="338">
        <f t="shared" ref="T215:AE215" si="780">T129+T145</f>
        <v>0</v>
      </c>
      <c r="U215" s="338">
        <f t="shared" si="780"/>
        <v>0</v>
      </c>
      <c r="V215" s="338">
        <f t="shared" si="780"/>
        <v>0</v>
      </c>
      <c r="W215" s="338">
        <f t="shared" si="780"/>
        <v>0</v>
      </c>
      <c r="X215" s="338">
        <f t="shared" si="780"/>
        <v>0</v>
      </c>
      <c r="Y215" s="338">
        <f t="shared" si="780"/>
        <v>60917.36</v>
      </c>
      <c r="Z215" s="338">
        <f t="shared" si="780"/>
        <v>166112.28</v>
      </c>
      <c r="AA215" s="455">
        <f t="shared" si="780"/>
        <v>0</v>
      </c>
      <c r="AB215" s="455">
        <f t="shared" si="780"/>
        <v>0</v>
      </c>
      <c r="AC215" s="338">
        <f t="shared" si="780"/>
        <v>48861.000317291851</v>
      </c>
      <c r="AD215" s="338">
        <f t="shared" si="780"/>
        <v>160691.19479374908</v>
      </c>
      <c r="AE215" s="338">
        <f t="shared" si="780"/>
        <v>436581.83511104097</v>
      </c>
      <c r="AF215" s="454"/>
      <c r="AG215" s="454"/>
      <c r="AH215" s="454" t="s">
        <v>204</v>
      </c>
      <c r="AI215" s="459">
        <f>AI129+AI145</f>
        <v>0</v>
      </c>
      <c r="AJ215" s="338">
        <f t="shared" ref="AJ215:AU215" si="781">AJ129+AJ145</f>
        <v>0</v>
      </c>
      <c r="AK215" s="338">
        <f t="shared" si="781"/>
        <v>0</v>
      </c>
      <c r="AL215" s="338">
        <f t="shared" si="781"/>
        <v>0</v>
      </c>
      <c r="AM215" s="338">
        <f t="shared" si="781"/>
        <v>0</v>
      </c>
      <c r="AN215" s="338">
        <f t="shared" si="781"/>
        <v>0</v>
      </c>
      <c r="AO215" s="338">
        <f t="shared" si="781"/>
        <v>0</v>
      </c>
      <c r="AP215" s="338">
        <f t="shared" si="781"/>
        <v>0</v>
      </c>
      <c r="AQ215" s="455">
        <f t="shared" si="781"/>
        <v>0</v>
      </c>
      <c r="AR215" s="455">
        <f t="shared" si="781"/>
        <v>0</v>
      </c>
      <c r="AS215" s="338">
        <f t="shared" si="781"/>
        <v>0</v>
      </c>
      <c r="AT215" s="338">
        <f t="shared" si="781"/>
        <v>0</v>
      </c>
      <c r="AU215" s="338">
        <f t="shared" si="781"/>
        <v>0</v>
      </c>
      <c r="AV215" s="454"/>
      <c r="AW215" s="454"/>
      <c r="AX215" s="454" t="s">
        <v>204</v>
      </c>
      <c r="AY215" s="459">
        <f>AY129+AY145</f>
        <v>0</v>
      </c>
      <c r="AZ215" s="338">
        <f t="shared" ref="AZ215:BK215" si="782">AZ129+AZ145</f>
        <v>0</v>
      </c>
      <c r="BA215" s="338">
        <f t="shared" si="782"/>
        <v>0</v>
      </c>
      <c r="BB215" s="338">
        <f t="shared" si="782"/>
        <v>0</v>
      </c>
      <c r="BC215" s="338">
        <f t="shared" si="782"/>
        <v>0</v>
      </c>
      <c r="BD215" s="338">
        <f t="shared" si="782"/>
        <v>0</v>
      </c>
      <c r="BE215" s="338">
        <f t="shared" si="782"/>
        <v>0</v>
      </c>
      <c r="BF215" s="338">
        <f t="shared" si="782"/>
        <v>0</v>
      </c>
      <c r="BG215" s="455">
        <f t="shared" si="782"/>
        <v>0</v>
      </c>
      <c r="BH215" s="455">
        <f t="shared" si="782"/>
        <v>0</v>
      </c>
      <c r="BI215" s="338">
        <f t="shared" si="782"/>
        <v>0</v>
      </c>
      <c r="BJ215" s="338">
        <f t="shared" si="782"/>
        <v>0</v>
      </c>
      <c r="BK215" s="338">
        <f t="shared" si="782"/>
        <v>0</v>
      </c>
    </row>
  </sheetData>
  <mergeCells count="96">
    <mergeCell ref="BO116:BO128"/>
    <mergeCell ref="CE116:CE128"/>
    <mergeCell ref="CU116:CU128"/>
    <mergeCell ref="DK116:DK128"/>
    <mergeCell ref="BO132:BO144"/>
    <mergeCell ref="CE132:CE144"/>
    <mergeCell ref="CU132:CU144"/>
    <mergeCell ref="DK132:DK144"/>
    <mergeCell ref="BO84:BO96"/>
    <mergeCell ref="CE84:CE96"/>
    <mergeCell ref="CU84:CU96"/>
    <mergeCell ref="DK84:DK96"/>
    <mergeCell ref="BO100:BO112"/>
    <mergeCell ref="CE100:CE112"/>
    <mergeCell ref="CU100:CU112"/>
    <mergeCell ref="DK100:DK112"/>
    <mergeCell ref="BO52:BO64"/>
    <mergeCell ref="CE52:CE64"/>
    <mergeCell ref="CU52:CU64"/>
    <mergeCell ref="DK52:DK64"/>
    <mergeCell ref="BO68:BO80"/>
    <mergeCell ref="CE68:CE80"/>
    <mergeCell ref="CU68:CU80"/>
    <mergeCell ref="DK68:DK80"/>
    <mergeCell ref="BO20:BO32"/>
    <mergeCell ref="CE20:CE32"/>
    <mergeCell ref="CU20:CU32"/>
    <mergeCell ref="DK20:DK32"/>
    <mergeCell ref="BO36:BO48"/>
    <mergeCell ref="CE36:CE48"/>
    <mergeCell ref="CU36:CU48"/>
    <mergeCell ref="DK36:DK48"/>
    <mergeCell ref="CW1:DH2"/>
    <mergeCell ref="DM1:DX2"/>
    <mergeCell ref="BO4:BO16"/>
    <mergeCell ref="CE4:CE16"/>
    <mergeCell ref="CU4:CU16"/>
    <mergeCell ref="DK4:DK16"/>
    <mergeCell ref="AI1:AT1"/>
    <mergeCell ref="AY1:BJ1"/>
    <mergeCell ref="BQ1:CB2"/>
    <mergeCell ref="CG1:CR2"/>
    <mergeCell ref="A4:A16"/>
    <mergeCell ref="C1:N1"/>
    <mergeCell ref="S1:AD1"/>
    <mergeCell ref="AW4:AW16"/>
    <mergeCell ref="AG4:AG16"/>
    <mergeCell ref="Q4:Q16"/>
    <mergeCell ref="A20:A32"/>
    <mergeCell ref="A36:A48"/>
    <mergeCell ref="A52:A64"/>
    <mergeCell ref="A68:A80"/>
    <mergeCell ref="AW52:AW64"/>
    <mergeCell ref="Q52:Q64"/>
    <mergeCell ref="AG52:AG64"/>
    <mergeCell ref="AW20:AW32"/>
    <mergeCell ref="AW36:AW48"/>
    <mergeCell ref="AG20:AG32"/>
    <mergeCell ref="AG36:AG48"/>
    <mergeCell ref="Q20:Q32"/>
    <mergeCell ref="Q36:Q48"/>
    <mergeCell ref="A116:A128"/>
    <mergeCell ref="A132:A144"/>
    <mergeCell ref="Q132:Q144"/>
    <mergeCell ref="A84:A96"/>
    <mergeCell ref="A100:A112"/>
    <mergeCell ref="AW100:AW112"/>
    <mergeCell ref="AW116:AW128"/>
    <mergeCell ref="Q68:Q80"/>
    <mergeCell ref="Q84:Q96"/>
    <mergeCell ref="Q100:Q112"/>
    <mergeCell ref="Q116:Q128"/>
    <mergeCell ref="AW84:AW96"/>
    <mergeCell ref="AG68:AG80"/>
    <mergeCell ref="AG84:AG96"/>
    <mergeCell ref="AG100:AG112"/>
    <mergeCell ref="AG116:AG128"/>
    <mergeCell ref="AW68:AW80"/>
    <mergeCell ref="A180:A192"/>
    <mergeCell ref="Q180:Q192"/>
    <mergeCell ref="AG180:AG192"/>
    <mergeCell ref="AW180:AW192"/>
    <mergeCell ref="AG148:AG160"/>
    <mergeCell ref="Q164:Q176"/>
    <mergeCell ref="AG164:AG176"/>
    <mergeCell ref="AW164:AW176"/>
    <mergeCell ref="Q148:Q160"/>
    <mergeCell ref="A164:A176"/>
    <mergeCell ref="A148:A160"/>
    <mergeCell ref="M194:N194"/>
    <mergeCell ref="AC194:AD194"/>
    <mergeCell ref="AS194:AT194"/>
    <mergeCell ref="BI194:BJ194"/>
    <mergeCell ref="AW132:AW144"/>
    <mergeCell ref="AW148:AW160"/>
    <mergeCell ref="AG132:AG14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219"/>
  <sheetViews>
    <sheetView topLeftCell="A112" zoomScale="90" zoomScaleNormal="90" workbookViewId="0">
      <pane xSplit="1" topLeftCell="B1" activePane="topRight" state="frozen"/>
      <selection pane="topRight" activeCell="Q112" sqref="Q1:X1048576"/>
    </sheetView>
  </sheetViews>
  <sheetFormatPr defaultRowHeight="14.4" x14ac:dyDescent="0.3"/>
  <cols>
    <col min="1" max="1" width="7.88671875" customWidth="1"/>
    <col min="2" max="2" width="17.88671875" bestFit="1" customWidth="1"/>
    <col min="3" max="3" width="14.109375" bestFit="1" customWidth="1"/>
    <col min="4" max="4" width="11.88671875" bestFit="1" customWidth="1"/>
    <col min="5" max="5" width="12.88671875" bestFit="1" customWidth="1"/>
    <col min="6" max="8" width="11.88671875" bestFit="1" customWidth="1"/>
    <col min="9" max="9" width="12.88671875" bestFit="1" customWidth="1"/>
    <col min="10" max="12" width="11.88671875" bestFit="1" customWidth="1"/>
    <col min="13" max="13" width="12.88671875" bestFit="1" customWidth="1"/>
    <col min="14" max="14" width="11.88671875" bestFit="1" customWidth="1"/>
    <col min="15" max="15" width="14.44140625" style="1" bestFit="1" customWidth="1"/>
    <col min="16" max="16" width="13.44140625" customWidth="1"/>
  </cols>
  <sheetData>
    <row r="1" spans="1:15" ht="30" x14ac:dyDescent="0.7">
      <c r="A1" s="95"/>
      <c r="B1" s="95"/>
      <c r="C1" s="695" t="s">
        <v>167</v>
      </c>
      <c r="D1" s="696"/>
      <c r="E1" s="696"/>
      <c r="F1" s="696"/>
      <c r="G1" s="696"/>
      <c r="H1" s="696"/>
      <c r="I1" s="696"/>
      <c r="J1" s="696"/>
      <c r="K1" s="696"/>
      <c r="L1" s="696"/>
      <c r="M1" s="696"/>
      <c r="N1" s="697"/>
      <c r="O1" s="96"/>
    </row>
    <row r="2" spans="1:15" ht="5.25" customHeight="1" thickBot="1" x14ac:dyDescent="0.75">
      <c r="A2" s="95"/>
      <c r="B2" s="95"/>
      <c r="C2" s="97"/>
      <c r="D2" s="98"/>
      <c r="E2" s="98"/>
      <c r="F2" s="98"/>
      <c r="G2" s="98"/>
      <c r="H2" s="98"/>
      <c r="I2" s="98"/>
      <c r="J2" s="98"/>
      <c r="K2" s="98"/>
      <c r="L2" s="98"/>
      <c r="M2" s="98"/>
      <c r="N2" s="99"/>
      <c r="O2" s="96"/>
    </row>
    <row r="3" spans="1:15" ht="15" thickBot="1" x14ac:dyDescent="0.35">
      <c r="B3" s="205" t="s">
        <v>36</v>
      </c>
      <c r="C3" s="206">
        <v>44197</v>
      </c>
      <c r="D3" s="206">
        <v>44228</v>
      </c>
      <c r="E3" s="206">
        <v>44256</v>
      </c>
      <c r="F3" s="206">
        <v>44287</v>
      </c>
      <c r="G3" s="206">
        <v>44317</v>
      </c>
      <c r="H3" s="206">
        <v>44348</v>
      </c>
      <c r="I3" s="206">
        <v>44378</v>
      </c>
      <c r="J3" s="206">
        <v>44409</v>
      </c>
      <c r="K3" s="206">
        <v>44440</v>
      </c>
      <c r="L3" s="206">
        <v>44470</v>
      </c>
      <c r="M3" s="206">
        <v>44501</v>
      </c>
      <c r="N3" s="213" t="s">
        <v>255</v>
      </c>
      <c r="O3" s="207" t="s">
        <v>34</v>
      </c>
    </row>
    <row r="4" spans="1:15" ht="15" customHeight="1" x14ac:dyDescent="0.3">
      <c r="A4" s="723" t="s">
        <v>74</v>
      </c>
      <c r="B4" s="11" t="s">
        <v>66</v>
      </c>
      <c r="C4" s="3">
        <f>SUM('BIZ kWh ENTRY'!C4,'BIZ kWh ENTRY'!S4,'BIZ kWh ENTRY'!AI4,'BIZ kWh ENTRY'!AY4)</f>
        <v>0</v>
      </c>
      <c r="D4" s="3">
        <f>SUM('BIZ kWh ENTRY'!D4,'BIZ kWh ENTRY'!T4,'BIZ kWh ENTRY'!AJ4,'BIZ kWh ENTRY'!AZ4)</f>
        <v>0</v>
      </c>
      <c r="E4" s="3">
        <f>SUM('BIZ kWh ENTRY'!E4,'BIZ kWh ENTRY'!U4,'BIZ kWh ENTRY'!AK4,'BIZ kWh ENTRY'!BA4)</f>
        <v>0</v>
      </c>
      <c r="F4" s="3">
        <f>SUM('BIZ kWh ENTRY'!F4,'BIZ kWh ENTRY'!V4,'BIZ kWh ENTRY'!AL4,'BIZ kWh ENTRY'!BB4)</f>
        <v>0</v>
      </c>
      <c r="G4" s="3">
        <f>SUM('BIZ kWh ENTRY'!G4,'BIZ kWh ENTRY'!W4,'BIZ kWh ENTRY'!AM4,'BIZ kWh ENTRY'!BC4)</f>
        <v>0</v>
      </c>
      <c r="H4" s="3">
        <f>SUM('BIZ kWh ENTRY'!H4,'BIZ kWh ENTRY'!X4,'BIZ kWh ENTRY'!AN4,'BIZ kWh ENTRY'!BD4)</f>
        <v>0</v>
      </c>
      <c r="I4" s="3">
        <f>SUM('BIZ kWh ENTRY'!I4,'BIZ kWh ENTRY'!Y4,'BIZ kWh ENTRY'!AO4,'BIZ kWh ENTRY'!BE4)</f>
        <v>0</v>
      </c>
      <c r="J4" s="3">
        <f>SUM('BIZ kWh ENTRY'!J4,'BIZ kWh ENTRY'!Z4,'BIZ kWh ENTRY'!AP4,'BIZ kWh ENTRY'!BF4)</f>
        <v>0</v>
      </c>
      <c r="K4" s="3">
        <f>SUM('BIZ kWh ENTRY'!K4,'BIZ kWh ENTRY'!AA4,'BIZ kWh ENTRY'!AQ4,'BIZ kWh ENTRY'!BG4)</f>
        <v>0</v>
      </c>
      <c r="L4" s="3">
        <f>SUM('BIZ kWh ENTRY'!L4,'BIZ kWh ENTRY'!AB4,'BIZ kWh ENTRY'!AR4,'BIZ kWh ENTRY'!BH4)</f>
        <v>0</v>
      </c>
      <c r="M4" s="3">
        <f>SUM('BIZ kWh ENTRY'!M4,'BIZ kWh ENTRY'!AC4,'BIZ kWh ENTRY'!AS4,'BIZ kWh ENTRY'!BI4)</f>
        <v>0</v>
      </c>
      <c r="N4" s="3">
        <f>SUM('BIZ kWh ENTRY'!N4,'BIZ kWh ENTRY'!AD4,'BIZ kWh ENTRY'!AT4,'BIZ kWh ENTRY'!BJ4)</f>
        <v>0</v>
      </c>
      <c r="O4" s="79">
        <f t="shared" ref="O4:O17" si="0">SUM(C4:N4)</f>
        <v>0</v>
      </c>
    </row>
    <row r="5" spans="1:15" x14ac:dyDescent="0.3">
      <c r="A5" s="724"/>
      <c r="B5" s="12" t="s">
        <v>65</v>
      </c>
      <c r="C5" s="3">
        <f>SUM('BIZ kWh ENTRY'!C5,'BIZ kWh ENTRY'!S5,'BIZ kWh ENTRY'!AI5,'BIZ kWh ENTRY'!AY5)</f>
        <v>0</v>
      </c>
      <c r="D5" s="3">
        <f>SUM('BIZ kWh ENTRY'!D5,'BIZ kWh ENTRY'!T5,'BIZ kWh ENTRY'!AJ5,'BIZ kWh ENTRY'!AZ5)</f>
        <v>0</v>
      </c>
      <c r="E5" s="3">
        <f>SUM('BIZ kWh ENTRY'!E5,'BIZ kWh ENTRY'!U5,'BIZ kWh ENTRY'!AK5,'BIZ kWh ENTRY'!BA5)</f>
        <v>0</v>
      </c>
      <c r="F5" s="3">
        <f>SUM('BIZ kWh ENTRY'!F5,'BIZ kWh ENTRY'!V5,'BIZ kWh ENTRY'!AL5,'BIZ kWh ENTRY'!BB5)</f>
        <v>0</v>
      </c>
      <c r="G5" s="3">
        <f>SUM('BIZ kWh ENTRY'!G5,'BIZ kWh ENTRY'!W5,'BIZ kWh ENTRY'!AM5,'BIZ kWh ENTRY'!BC5)</f>
        <v>0</v>
      </c>
      <c r="H5" s="3">
        <f>SUM('BIZ kWh ENTRY'!H5,'BIZ kWh ENTRY'!X5,'BIZ kWh ENTRY'!AN5,'BIZ kWh ENTRY'!BD5)</f>
        <v>0</v>
      </c>
      <c r="I5" s="3">
        <f>SUM('BIZ kWh ENTRY'!I5,'BIZ kWh ENTRY'!Y5,'BIZ kWh ENTRY'!AO5,'BIZ kWh ENTRY'!BE5)</f>
        <v>0</v>
      </c>
      <c r="J5" s="3">
        <f>SUM('BIZ kWh ENTRY'!J5,'BIZ kWh ENTRY'!Z5,'BIZ kWh ENTRY'!AP5,'BIZ kWh ENTRY'!BF5)</f>
        <v>0</v>
      </c>
      <c r="K5" s="3">
        <f>SUM('BIZ kWh ENTRY'!K5,'BIZ kWh ENTRY'!AA5,'BIZ kWh ENTRY'!AQ5,'BIZ kWh ENTRY'!BG5)</f>
        <v>0</v>
      </c>
      <c r="L5" s="3">
        <f>SUM('BIZ kWh ENTRY'!L5,'BIZ kWh ENTRY'!AB5,'BIZ kWh ENTRY'!AR5,'BIZ kWh ENTRY'!BH5)</f>
        <v>0</v>
      </c>
      <c r="M5" s="3">
        <f>SUM('BIZ kWh ENTRY'!M5,'BIZ kWh ENTRY'!AC5,'BIZ kWh ENTRY'!AS5,'BIZ kWh ENTRY'!BI5)</f>
        <v>0</v>
      </c>
      <c r="N5" s="3">
        <f>SUM('BIZ kWh ENTRY'!N5,'BIZ kWh ENTRY'!AD5,'BIZ kWh ENTRY'!AT5,'BIZ kWh ENTRY'!BJ5)</f>
        <v>0</v>
      </c>
      <c r="O5" s="79">
        <f t="shared" si="0"/>
        <v>0</v>
      </c>
    </row>
    <row r="6" spans="1:15" x14ac:dyDescent="0.3">
      <c r="A6" s="724"/>
      <c r="B6" s="11" t="s">
        <v>64</v>
      </c>
      <c r="C6" s="3">
        <f>SUM('BIZ kWh ENTRY'!C6,'BIZ kWh ENTRY'!S6,'BIZ kWh ENTRY'!AI6,'BIZ kWh ENTRY'!AY6)</f>
        <v>0</v>
      </c>
      <c r="D6" s="3">
        <f>SUM('BIZ kWh ENTRY'!D6,'BIZ kWh ENTRY'!T6,'BIZ kWh ENTRY'!AJ6,'BIZ kWh ENTRY'!AZ6)</f>
        <v>0</v>
      </c>
      <c r="E6" s="3">
        <f>SUM('BIZ kWh ENTRY'!E6,'BIZ kWh ENTRY'!U6,'BIZ kWh ENTRY'!AK6,'BIZ kWh ENTRY'!BA6)</f>
        <v>0</v>
      </c>
      <c r="F6" s="3">
        <f>SUM('BIZ kWh ENTRY'!F6,'BIZ kWh ENTRY'!V6,'BIZ kWh ENTRY'!AL6,'BIZ kWh ENTRY'!BB6)</f>
        <v>0</v>
      </c>
      <c r="G6" s="3">
        <f>SUM('BIZ kWh ENTRY'!G6,'BIZ kWh ENTRY'!W6,'BIZ kWh ENTRY'!AM6,'BIZ kWh ENTRY'!BC6)</f>
        <v>0</v>
      </c>
      <c r="H6" s="3">
        <f>SUM('BIZ kWh ENTRY'!H6,'BIZ kWh ENTRY'!X6,'BIZ kWh ENTRY'!AN6,'BIZ kWh ENTRY'!BD6)</f>
        <v>0</v>
      </c>
      <c r="I6" s="3">
        <f>SUM('BIZ kWh ENTRY'!I6,'BIZ kWh ENTRY'!Y6,'BIZ kWh ENTRY'!AO6,'BIZ kWh ENTRY'!BE6)</f>
        <v>0</v>
      </c>
      <c r="J6" s="3">
        <f>SUM('BIZ kWh ENTRY'!J6,'BIZ kWh ENTRY'!Z6,'BIZ kWh ENTRY'!AP6,'BIZ kWh ENTRY'!BF6)</f>
        <v>0</v>
      </c>
      <c r="K6" s="3">
        <f>SUM('BIZ kWh ENTRY'!K6,'BIZ kWh ENTRY'!AA6,'BIZ kWh ENTRY'!AQ6,'BIZ kWh ENTRY'!BG6)</f>
        <v>0</v>
      </c>
      <c r="L6" s="3">
        <f>SUM('BIZ kWh ENTRY'!L6,'BIZ kWh ENTRY'!AB6,'BIZ kWh ENTRY'!AR6,'BIZ kWh ENTRY'!BH6)</f>
        <v>0</v>
      </c>
      <c r="M6" s="3">
        <f>SUM('BIZ kWh ENTRY'!M6,'BIZ kWh ENTRY'!AC6,'BIZ kWh ENTRY'!AS6,'BIZ kWh ENTRY'!BI6)</f>
        <v>0</v>
      </c>
      <c r="N6" s="3">
        <f>SUM('BIZ kWh ENTRY'!N6,'BIZ kWh ENTRY'!AD6,'BIZ kWh ENTRY'!AT6,'BIZ kWh ENTRY'!BJ6)</f>
        <v>0</v>
      </c>
      <c r="O6" s="79">
        <f t="shared" si="0"/>
        <v>0</v>
      </c>
    </row>
    <row r="7" spans="1:15" x14ac:dyDescent="0.3">
      <c r="A7" s="724"/>
      <c r="B7" s="11" t="s">
        <v>63</v>
      </c>
      <c r="C7" s="3">
        <f>SUM('BIZ kWh ENTRY'!C7,'BIZ kWh ENTRY'!S7,'BIZ kWh ENTRY'!AI7,'BIZ kWh ENTRY'!AY7)</f>
        <v>0</v>
      </c>
      <c r="D7" s="3">
        <f>SUM('BIZ kWh ENTRY'!D7,'BIZ kWh ENTRY'!T7,'BIZ kWh ENTRY'!AJ7,'BIZ kWh ENTRY'!AZ7)</f>
        <v>0</v>
      </c>
      <c r="E7" s="3">
        <f>SUM('BIZ kWh ENTRY'!E7,'BIZ kWh ENTRY'!U7,'BIZ kWh ENTRY'!AK7,'BIZ kWh ENTRY'!BA7)</f>
        <v>0</v>
      </c>
      <c r="F7" s="3">
        <f>SUM('BIZ kWh ENTRY'!F7,'BIZ kWh ENTRY'!V7,'BIZ kWh ENTRY'!AL7,'BIZ kWh ENTRY'!BB7)</f>
        <v>0</v>
      </c>
      <c r="G7" s="3">
        <f>SUM('BIZ kWh ENTRY'!G7,'BIZ kWh ENTRY'!W7,'BIZ kWh ENTRY'!AM7,'BIZ kWh ENTRY'!BC7)</f>
        <v>0</v>
      </c>
      <c r="H7" s="3">
        <f>SUM('BIZ kWh ENTRY'!H7,'BIZ kWh ENTRY'!X7,'BIZ kWh ENTRY'!AN7,'BIZ kWh ENTRY'!BD7)</f>
        <v>0</v>
      </c>
      <c r="I7" s="3">
        <f>SUM('BIZ kWh ENTRY'!I7,'BIZ kWh ENTRY'!Y7,'BIZ kWh ENTRY'!AO7,'BIZ kWh ENTRY'!BE7)</f>
        <v>0</v>
      </c>
      <c r="J7" s="3">
        <f>SUM('BIZ kWh ENTRY'!J7,'BIZ kWh ENTRY'!Z7,'BIZ kWh ENTRY'!AP7,'BIZ kWh ENTRY'!BF7)</f>
        <v>0</v>
      </c>
      <c r="K7" s="3">
        <f>SUM('BIZ kWh ENTRY'!K7,'BIZ kWh ENTRY'!AA7,'BIZ kWh ENTRY'!AQ7,'BIZ kWh ENTRY'!BG7)</f>
        <v>0</v>
      </c>
      <c r="L7" s="3">
        <f>SUM('BIZ kWh ENTRY'!L7,'BIZ kWh ENTRY'!AB7,'BIZ kWh ENTRY'!AR7,'BIZ kWh ENTRY'!BH7)</f>
        <v>0</v>
      </c>
      <c r="M7" s="3">
        <f>SUM('BIZ kWh ENTRY'!M7,'BIZ kWh ENTRY'!AC7,'BIZ kWh ENTRY'!AS7,'BIZ kWh ENTRY'!BI7)</f>
        <v>0</v>
      </c>
      <c r="N7" s="3">
        <f>SUM('BIZ kWh ENTRY'!N7,'BIZ kWh ENTRY'!AD7,'BIZ kWh ENTRY'!AT7,'BIZ kWh ENTRY'!BJ7)</f>
        <v>0</v>
      </c>
      <c r="O7" s="79">
        <f t="shared" si="0"/>
        <v>0</v>
      </c>
    </row>
    <row r="8" spans="1:15" x14ac:dyDescent="0.3">
      <c r="A8" s="724"/>
      <c r="B8" s="12" t="s">
        <v>62</v>
      </c>
      <c r="C8" s="3">
        <f>SUM('BIZ kWh ENTRY'!C8,'BIZ kWh ENTRY'!S8,'BIZ kWh ENTRY'!AI8,'BIZ kWh ENTRY'!AY8)</f>
        <v>0</v>
      </c>
      <c r="D8" s="3">
        <f>SUM('BIZ kWh ENTRY'!D8,'BIZ kWh ENTRY'!T8,'BIZ kWh ENTRY'!AJ8,'BIZ kWh ENTRY'!AZ8)</f>
        <v>0</v>
      </c>
      <c r="E8" s="3">
        <f>SUM('BIZ kWh ENTRY'!E8,'BIZ kWh ENTRY'!U8,'BIZ kWh ENTRY'!AK8,'BIZ kWh ENTRY'!BA8)</f>
        <v>0</v>
      </c>
      <c r="F8" s="3">
        <f>SUM('BIZ kWh ENTRY'!F8,'BIZ kWh ENTRY'!V8,'BIZ kWh ENTRY'!AL8,'BIZ kWh ENTRY'!BB8)</f>
        <v>0</v>
      </c>
      <c r="G8" s="3">
        <f>SUM('BIZ kWh ENTRY'!G8,'BIZ kWh ENTRY'!W8,'BIZ kWh ENTRY'!AM8,'BIZ kWh ENTRY'!BC8)</f>
        <v>0</v>
      </c>
      <c r="H8" s="3">
        <f>SUM('BIZ kWh ENTRY'!H8,'BIZ kWh ENTRY'!X8,'BIZ kWh ENTRY'!AN8,'BIZ kWh ENTRY'!BD8)</f>
        <v>0</v>
      </c>
      <c r="I8" s="3">
        <f>SUM('BIZ kWh ENTRY'!I8,'BIZ kWh ENTRY'!Y8,'BIZ kWh ENTRY'!AO8,'BIZ kWh ENTRY'!BE8)</f>
        <v>0</v>
      </c>
      <c r="J8" s="3">
        <f>SUM('BIZ kWh ENTRY'!J8,'BIZ kWh ENTRY'!Z8,'BIZ kWh ENTRY'!AP8,'BIZ kWh ENTRY'!BF8)</f>
        <v>0</v>
      </c>
      <c r="K8" s="3">
        <f>SUM('BIZ kWh ENTRY'!K8,'BIZ kWh ENTRY'!AA8,'BIZ kWh ENTRY'!AQ8,'BIZ kWh ENTRY'!BG8)</f>
        <v>0</v>
      </c>
      <c r="L8" s="3">
        <f>SUM('BIZ kWh ENTRY'!L8,'BIZ kWh ENTRY'!AB8,'BIZ kWh ENTRY'!AR8,'BIZ kWh ENTRY'!BH8)</f>
        <v>0</v>
      </c>
      <c r="M8" s="3">
        <f>SUM('BIZ kWh ENTRY'!M8,'BIZ kWh ENTRY'!AC8,'BIZ kWh ENTRY'!AS8,'BIZ kWh ENTRY'!BI8)</f>
        <v>0</v>
      </c>
      <c r="N8" s="3">
        <f>SUM('BIZ kWh ENTRY'!N8,'BIZ kWh ENTRY'!AD8,'BIZ kWh ENTRY'!AT8,'BIZ kWh ENTRY'!BJ8)</f>
        <v>0</v>
      </c>
      <c r="O8" s="79">
        <f t="shared" si="0"/>
        <v>0</v>
      </c>
    </row>
    <row r="9" spans="1:15" x14ac:dyDescent="0.3">
      <c r="A9" s="724"/>
      <c r="B9" s="11" t="s">
        <v>61</v>
      </c>
      <c r="C9" s="3">
        <f>SUM('BIZ kWh ENTRY'!C9,'BIZ kWh ENTRY'!S9,'BIZ kWh ENTRY'!AI9,'BIZ kWh ENTRY'!AY9)</f>
        <v>0</v>
      </c>
      <c r="D9" s="3">
        <f>SUM('BIZ kWh ENTRY'!D9,'BIZ kWh ENTRY'!T9,'BIZ kWh ENTRY'!AJ9,'BIZ kWh ENTRY'!AZ9)</f>
        <v>0</v>
      </c>
      <c r="E9" s="3">
        <f>SUM('BIZ kWh ENTRY'!E9,'BIZ kWh ENTRY'!U9,'BIZ kWh ENTRY'!AK9,'BIZ kWh ENTRY'!BA9)</f>
        <v>0</v>
      </c>
      <c r="F9" s="3">
        <f>SUM('BIZ kWh ENTRY'!F9,'BIZ kWh ENTRY'!V9,'BIZ kWh ENTRY'!AL9,'BIZ kWh ENTRY'!BB9)</f>
        <v>0</v>
      </c>
      <c r="G9" s="3">
        <f>SUM('BIZ kWh ENTRY'!G9,'BIZ kWh ENTRY'!W9,'BIZ kWh ENTRY'!AM9,'BIZ kWh ENTRY'!BC9)</f>
        <v>0</v>
      </c>
      <c r="H9" s="3">
        <f>SUM('BIZ kWh ENTRY'!H9,'BIZ kWh ENTRY'!X9,'BIZ kWh ENTRY'!AN9,'BIZ kWh ENTRY'!BD9)</f>
        <v>0</v>
      </c>
      <c r="I9" s="3">
        <f>SUM('BIZ kWh ENTRY'!I9,'BIZ kWh ENTRY'!Y9,'BIZ kWh ENTRY'!AO9,'BIZ kWh ENTRY'!BE9)</f>
        <v>0</v>
      </c>
      <c r="J9" s="3">
        <f>SUM('BIZ kWh ENTRY'!J9,'BIZ kWh ENTRY'!Z9,'BIZ kWh ENTRY'!AP9,'BIZ kWh ENTRY'!BF9)</f>
        <v>0</v>
      </c>
      <c r="K9" s="3">
        <f>SUM('BIZ kWh ENTRY'!K9,'BIZ kWh ENTRY'!AA9,'BIZ kWh ENTRY'!AQ9,'BIZ kWh ENTRY'!BG9)</f>
        <v>0</v>
      </c>
      <c r="L9" s="3">
        <f>SUM('BIZ kWh ENTRY'!L9,'BIZ kWh ENTRY'!AB9,'BIZ kWh ENTRY'!AR9,'BIZ kWh ENTRY'!BH9)</f>
        <v>0</v>
      </c>
      <c r="M9" s="3">
        <f>SUM('BIZ kWh ENTRY'!M9,'BIZ kWh ENTRY'!AC9,'BIZ kWh ENTRY'!AS9,'BIZ kWh ENTRY'!BI9)</f>
        <v>0</v>
      </c>
      <c r="N9" s="3">
        <f>SUM('BIZ kWh ENTRY'!N9,'BIZ kWh ENTRY'!AD9,'BIZ kWh ENTRY'!AT9,'BIZ kWh ENTRY'!BJ9)</f>
        <v>0</v>
      </c>
      <c r="O9" s="79">
        <f t="shared" si="0"/>
        <v>0</v>
      </c>
    </row>
    <row r="10" spans="1:15" x14ac:dyDescent="0.3">
      <c r="A10" s="724"/>
      <c r="B10" s="11" t="s">
        <v>60</v>
      </c>
      <c r="C10" s="3">
        <f>SUM('BIZ kWh ENTRY'!C10,'BIZ kWh ENTRY'!S10,'BIZ kWh ENTRY'!AI10,'BIZ kWh ENTRY'!AY10)</f>
        <v>0</v>
      </c>
      <c r="D10" s="3">
        <f>SUM('BIZ kWh ENTRY'!D10,'BIZ kWh ENTRY'!T10,'BIZ kWh ENTRY'!AJ10,'BIZ kWh ENTRY'!AZ10)</f>
        <v>0</v>
      </c>
      <c r="E10" s="3">
        <f>SUM('BIZ kWh ENTRY'!E10,'BIZ kWh ENTRY'!U10,'BIZ kWh ENTRY'!AK10,'BIZ kWh ENTRY'!BA10)</f>
        <v>0</v>
      </c>
      <c r="F10" s="3">
        <f>SUM('BIZ kWh ENTRY'!F10,'BIZ kWh ENTRY'!V10,'BIZ kWh ENTRY'!AL10,'BIZ kWh ENTRY'!BB10)</f>
        <v>0</v>
      </c>
      <c r="G10" s="3">
        <f>SUM('BIZ kWh ENTRY'!G10,'BIZ kWh ENTRY'!W10,'BIZ kWh ENTRY'!AM10,'BIZ kWh ENTRY'!BC10)</f>
        <v>0</v>
      </c>
      <c r="H10" s="3">
        <f>SUM('BIZ kWh ENTRY'!H10,'BIZ kWh ENTRY'!X10,'BIZ kWh ENTRY'!AN10,'BIZ kWh ENTRY'!BD10)</f>
        <v>0</v>
      </c>
      <c r="I10" s="3">
        <f>SUM('BIZ kWh ENTRY'!I10,'BIZ kWh ENTRY'!Y10,'BIZ kWh ENTRY'!AO10,'BIZ kWh ENTRY'!BE10)</f>
        <v>0</v>
      </c>
      <c r="J10" s="3">
        <f>SUM('BIZ kWh ENTRY'!J10,'BIZ kWh ENTRY'!Z10,'BIZ kWh ENTRY'!AP10,'BIZ kWh ENTRY'!BF10)</f>
        <v>0</v>
      </c>
      <c r="K10" s="3">
        <f>SUM('BIZ kWh ENTRY'!K10,'BIZ kWh ENTRY'!AA10,'BIZ kWh ENTRY'!AQ10,'BIZ kWh ENTRY'!BG10)</f>
        <v>0</v>
      </c>
      <c r="L10" s="3">
        <f>SUM('BIZ kWh ENTRY'!L10,'BIZ kWh ENTRY'!AB10,'BIZ kWh ENTRY'!AR10,'BIZ kWh ENTRY'!BH10)</f>
        <v>0</v>
      </c>
      <c r="M10" s="3">
        <f>SUM('BIZ kWh ENTRY'!M10,'BIZ kWh ENTRY'!AC10,'BIZ kWh ENTRY'!AS10,'BIZ kWh ENTRY'!BI10)</f>
        <v>0</v>
      </c>
      <c r="N10" s="3">
        <f>SUM('BIZ kWh ENTRY'!N10,'BIZ kWh ENTRY'!AD10,'BIZ kWh ENTRY'!AT10,'BIZ kWh ENTRY'!BJ10)</f>
        <v>0</v>
      </c>
      <c r="O10" s="79">
        <f t="shared" si="0"/>
        <v>0</v>
      </c>
    </row>
    <row r="11" spans="1:15" x14ac:dyDescent="0.3">
      <c r="A11" s="724"/>
      <c r="B11" s="11" t="s">
        <v>59</v>
      </c>
      <c r="C11" s="3">
        <f>SUM('BIZ kWh ENTRY'!C11,'BIZ kWh ENTRY'!S11,'BIZ kWh ENTRY'!AI11,'BIZ kWh ENTRY'!AY11)</f>
        <v>0</v>
      </c>
      <c r="D11" s="3">
        <f>SUM('BIZ kWh ENTRY'!D11,'BIZ kWh ENTRY'!T11,'BIZ kWh ENTRY'!AJ11,'BIZ kWh ENTRY'!AZ11)</f>
        <v>0</v>
      </c>
      <c r="E11" s="3">
        <f>SUM('BIZ kWh ENTRY'!E11,'BIZ kWh ENTRY'!U11,'BIZ kWh ENTRY'!AK11,'BIZ kWh ENTRY'!BA11)</f>
        <v>0</v>
      </c>
      <c r="F11" s="3">
        <f>SUM('BIZ kWh ENTRY'!F11,'BIZ kWh ENTRY'!V11,'BIZ kWh ENTRY'!AL11,'BIZ kWh ENTRY'!BB11)</f>
        <v>26302</v>
      </c>
      <c r="G11" s="3">
        <f>SUM('BIZ kWh ENTRY'!G11,'BIZ kWh ENTRY'!W11,'BIZ kWh ENTRY'!AM11,'BIZ kWh ENTRY'!BC11)</f>
        <v>41929</v>
      </c>
      <c r="H11" s="3">
        <f>SUM('BIZ kWh ENTRY'!H11,'BIZ kWh ENTRY'!X11,'BIZ kWh ENTRY'!AN11,'BIZ kWh ENTRY'!BD11)</f>
        <v>117123</v>
      </c>
      <c r="I11" s="3">
        <f>SUM('BIZ kWh ENTRY'!I11,'BIZ kWh ENTRY'!Y11,'BIZ kWh ENTRY'!AO11,'BIZ kWh ENTRY'!BE11)</f>
        <v>45319</v>
      </c>
      <c r="J11" s="3">
        <f>SUM('BIZ kWh ENTRY'!J11,'BIZ kWh ENTRY'!Z11,'BIZ kWh ENTRY'!AP11,'BIZ kWh ENTRY'!BF11)</f>
        <v>0</v>
      </c>
      <c r="K11" s="3">
        <f>SUM('BIZ kWh ENTRY'!K11,'BIZ kWh ENTRY'!AA11,'BIZ kWh ENTRY'!AQ11,'BIZ kWh ENTRY'!BG11)</f>
        <v>109652</v>
      </c>
      <c r="L11" s="3">
        <f>SUM('BIZ kWh ENTRY'!L11,'BIZ kWh ENTRY'!AB11,'BIZ kWh ENTRY'!AR11,'BIZ kWh ENTRY'!BH11)</f>
        <v>123149</v>
      </c>
      <c r="M11" s="3">
        <f>SUM('BIZ kWh ENTRY'!M11,'BIZ kWh ENTRY'!AC11,'BIZ kWh ENTRY'!AS11,'BIZ kWh ENTRY'!BI11)</f>
        <v>0</v>
      </c>
      <c r="N11" s="3">
        <f>SUM('BIZ kWh ENTRY'!N11,'BIZ kWh ENTRY'!AD11,'BIZ kWh ENTRY'!AT11,'BIZ kWh ENTRY'!BJ11)</f>
        <v>0</v>
      </c>
      <c r="O11" s="79">
        <f t="shared" si="0"/>
        <v>463474</v>
      </c>
    </row>
    <row r="12" spans="1:15" x14ac:dyDescent="0.3">
      <c r="A12" s="724"/>
      <c r="B12" s="11" t="s">
        <v>58</v>
      </c>
      <c r="C12" s="3">
        <f>SUM('BIZ kWh ENTRY'!C12,'BIZ kWh ENTRY'!S12,'BIZ kWh ENTRY'!AI12,'BIZ kWh ENTRY'!AY12)</f>
        <v>0</v>
      </c>
      <c r="D12" s="3">
        <f>SUM('BIZ kWh ENTRY'!D12,'BIZ kWh ENTRY'!T12,'BIZ kWh ENTRY'!AJ12,'BIZ kWh ENTRY'!AZ12)</f>
        <v>0</v>
      </c>
      <c r="E12" s="3">
        <f>SUM('BIZ kWh ENTRY'!E12,'BIZ kWh ENTRY'!U12,'BIZ kWh ENTRY'!AK12,'BIZ kWh ENTRY'!BA12)</f>
        <v>0</v>
      </c>
      <c r="F12" s="3">
        <f>SUM('BIZ kWh ENTRY'!F12,'BIZ kWh ENTRY'!V12,'BIZ kWh ENTRY'!AL12,'BIZ kWh ENTRY'!BB12)</f>
        <v>0</v>
      </c>
      <c r="G12" s="3">
        <f>SUM('BIZ kWh ENTRY'!G12,'BIZ kWh ENTRY'!W12,'BIZ kWh ENTRY'!AM12,'BIZ kWh ENTRY'!BC12)</f>
        <v>0</v>
      </c>
      <c r="H12" s="3">
        <f>SUM('BIZ kWh ENTRY'!H12,'BIZ kWh ENTRY'!X12,'BIZ kWh ENTRY'!AN12,'BIZ kWh ENTRY'!BD12)</f>
        <v>0</v>
      </c>
      <c r="I12" s="3">
        <f>SUM('BIZ kWh ENTRY'!I12,'BIZ kWh ENTRY'!Y12,'BIZ kWh ENTRY'!AO12,'BIZ kWh ENTRY'!BE12)</f>
        <v>0</v>
      </c>
      <c r="J12" s="3">
        <f>SUM('BIZ kWh ENTRY'!J12,'BIZ kWh ENTRY'!Z12,'BIZ kWh ENTRY'!AP12,'BIZ kWh ENTRY'!BF12)</f>
        <v>0</v>
      </c>
      <c r="K12" s="3">
        <f>SUM('BIZ kWh ENTRY'!K12,'BIZ kWh ENTRY'!AA12,'BIZ kWh ENTRY'!AQ12,'BIZ kWh ENTRY'!BG12)</f>
        <v>0</v>
      </c>
      <c r="L12" s="3">
        <f>SUM('BIZ kWh ENTRY'!L12,'BIZ kWh ENTRY'!AB12,'BIZ kWh ENTRY'!AR12,'BIZ kWh ENTRY'!BH12)</f>
        <v>0</v>
      </c>
      <c r="M12" s="3">
        <f>SUM('BIZ kWh ENTRY'!M12,'BIZ kWh ENTRY'!AC12,'BIZ kWh ENTRY'!AS12,'BIZ kWh ENTRY'!BI12)</f>
        <v>0</v>
      </c>
      <c r="N12" s="3">
        <f>SUM('BIZ kWh ENTRY'!N12,'BIZ kWh ENTRY'!AD12,'BIZ kWh ENTRY'!AT12,'BIZ kWh ENTRY'!BJ12)</f>
        <v>0</v>
      </c>
      <c r="O12" s="79">
        <f t="shared" si="0"/>
        <v>0</v>
      </c>
    </row>
    <row r="13" spans="1:15" x14ac:dyDescent="0.3">
      <c r="A13" s="724"/>
      <c r="B13" s="11" t="s">
        <v>57</v>
      </c>
      <c r="C13" s="3">
        <f>SUM('BIZ kWh ENTRY'!C13,'BIZ kWh ENTRY'!S13,'BIZ kWh ENTRY'!AI13,'BIZ kWh ENTRY'!AY13)</f>
        <v>0</v>
      </c>
      <c r="D13" s="3">
        <f>SUM('BIZ kWh ENTRY'!D13,'BIZ kWh ENTRY'!T13,'BIZ kWh ENTRY'!AJ13,'BIZ kWh ENTRY'!AZ13)</f>
        <v>0</v>
      </c>
      <c r="E13" s="3">
        <f>SUM('BIZ kWh ENTRY'!E13,'BIZ kWh ENTRY'!U13,'BIZ kWh ENTRY'!AK13,'BIZ kWh ENTRY'!BA13)</f>
        <v>0</v>
      </c>
      <c r="F13" s="3">
        <f>SUM('BIZ kWh ENTRY'!F13,'BIZ kWh ENTRY'!V13,'BIZ kWh ENTRY'!AL13,'BIZ kWh ENTRY'!BB13)</f>
        <v>0</v>
      </c>
      <c r="G13" s="3">
        <f>SUM('BIZ kWh ENTRY'!G13,'BIZ kWh ENTRY'!W13,'BIZ kWh ENTRY'!AM13,'BIZ kWh ENTRY'!BC13)</f>
        <v>0</v>
      </c>
      <c r="H13" s="3">
        <f>SUM('BIZ kWh ENTRY'!H13,'BIZ kWh ENTRY'!X13,'BIZ kWh ENTRY'!AN13,'BIZ kWh ENTRY'!BD13)</f>
        <v>0</v>
      </c>
      <c r="I13" s="3">
        <f>SUM('BIZ kWh ENTRY'!I13,'BIZ kWh ENTRY'!Y13,'BIZ kWh ENTRY'!AO13,'BIZ kWh ENTRY'!BE13)</f>
        <v>0</v>
      </c>
      <c r="J13" s="3">
        <f>SUM('BIZ kWh ENTRY'!J13,'BIZ kWh ENTRY'!Z13,'BIZ kWh ENTRY'!AP13,'BIZ kWh ENTRY'!BF13)</f>
        <v>0</v>
      </c>
      <c r="K13" s="3">
        <f>SUM('BIZ kWh ENTRY'!K13,'BIZ kWh ENTRY'!AA13,'BIZ kWh ENTRY'!AQ13,'BIZ kWh ENTRY'!BG13)</f>
        <v>0</v>
      </c>
      <c r="L13" s="3">
        <f>SUM('BIZ kWh ENTRY'!L13,'BIZ kWh ENTRY'!AB13,'BIZ kWh ENTRY'!AR13,'BIZ kWh ENTRY'!BH13)</f>
        <v>0</v>
      </c>
      <c r="M13" s="3">
        <f>SUM('BIZ kWh ENTRY'!M13,'BIZ kWh ENTRY'!AC13,'BIZ kWh ENTRY'!AS13,'BIZ kWh ENTRY'!BI13)</f>
        <v>0</v>
      </c>
      <c r="N13" s="3">
        <f>SUM('BIZ kWh ENTRY'!N13,'BIZ kWh ENTRY'!AD13,'BIZ kWh ENTRY'!AT13,'BIZ kWh ENTRY'!BJ13)</f>
        <v>0</v>
      </c>
      <c r="O13" s="79">
        <f t="shared" si="0"/>
        <v>0</v>
      </c>
    </row>
    <row r="14" spans="1:15" x14ac:dyDescent="0.3">
      <c r="A14" s="724"/>
      <c r="B14" s="11" t="s">
        <v>56</v>
      </c>
      <c r="C14" s="3">
        <f>SUM('BIZ kWh ENTRY'!C14,'BIZ kWh ENTRY'!S14,'BIZ kWh ENTRY'!AI14,'BIZ kWh ENTRY'!AY14)</f>
        <v>0</v>
      </c>
      <c r="D14" s="3">
        <f>SUM('BIZ kWh ENTRY'!D14,'BIZ kWh ENTRY'!T14,'BIZ kWh ENTRY'!AJ14,'BIZ kWh ENTRY'!AZ14)</f>
        <v>0</v>
      </c>
      <c r="E14" s="3">
        <f>SUM('BIZ kWh ENTRY'!E14,'BIZ kWh ENTRY'!U14,'BIZ kWh ENTRY'!AK14,'BIZ kWh ENTRY'!BA14)</f>
        <v>0</v>
      </c>
      <c r="F14" s="3">
        <f>SUM('BIZ kWh ENTRY'!F14,'BIZ kWh ENTRY'!V14,'BIZ kWh ENTRY'!AL14,'BIZ kWh ENTRY'!BB14)</f>
        <v>0</v>
      </c>
      <c r="G14" s="3">
        <f>SUM('BIZ kWh ENTRY'!G14,'BIZ kWh ENTRY'!W14,'BIZ kWh ENTRY'!AM14,'BIZ kWh ENTRY'!BC14)</f>
        <v>0</v>
      </c>
      <c r="H14" s="3">
        <f>SUM('BIZ kWh ENTRY'!H14,'BIZ kWh ENTRY'!X14,'BIZ kWh ENTRY'!AN14,'BIZ kWh ENTRY'!BD14)</f>
        <v>0</v>
      </c>
      <c r="I14" s="3">
        <f>SUM('BIZ kWh ENTRY'!I14,'BIZ kWh ENTRY'!Y14,'BIZ kWh ENTRY'!AO14,'BIZ kWh ENTRY'!BE14)</f>
        <v>0</v>
      </c>
      <c r="J14" s="3">
        <f>SUM('BIZ kWh ENTRY'!J14,'BIZ kWh ENTRY'!Z14,'BIZ kWh ENTRY'!AP14,'BIZ kWh ENTRY'!BF14)</f>
        <v>0</v>
      </c>
      <c r="K14" s="3">
        <f>SUM('BIZ kWh ENTRY'!K14,'BIZ kWh ENTRY'!AA14,'BIZ kWh ENTRY'!AQ14,'BIZ kWh ENTRY'!BG14)</f>
        <v>0</v>
      </c>
      <c r="L14" s="3">
        <f>SUM('BIZ kWh ENTRY'!L14,'BIZ kWh ENTRY'!AB14,'BIZ kWh ENTRY'!AR14,'BIZ kWh ENTRY'!BH14)</f>
        <v>0</v>
      </c>
      <c r="M14" s="3">
        <f>SUM('BIZ kWh ENTRY'!M14,'BIZ kWh ENTRY'!AC14,'BIZ kWh ENTRY'!AS14,'BIZ kWh ENTRY'!BI14)</f>
        <v>0</v>
      </c>
      <c r="N14" s="3">
        <f>SUM('BIZ kWh ENTRY'!N14,'BIZ kWh ENTRY'!AD14,'BIZ kWh ENTRY'!AT14,'BIZ kWh ENTRY'!BJ14)</f>
        <v>0</v>
      </c>
      <c r="O14" s="79">
        <f t="shared" si="0"/>
        <v>0</v>
      </c>
    </row>
    <row r="15" spans="1:15" x14ac:dyDescent="0.3">
      <c r="A15" s="724"/>
      <c r="B15" s="11" t="s">
        <v>55</v>
      </c>
      <c r="C15" s="3">
        <f>SUM('BIZ kWh ENTRY'!C15,'BIZ kWh ENTRY'!S15,'BIZ kWh ENTRY'!AI15,'BIZ kWh ENTRY'!AY15)</f>
        <v>0</v>
      </c>
      <c r="D15" s="3">
        <f>SUM('BIZ kWh ENTRY'!D15,'BIZ kWh ENTRY'!T15,'BIZ kWh ENTRY'!AJ15,'BIZ kWh ENTRY'!AZ15)</f>
        <v>0</v>
      </c>
      <c r="E15" s="3">
        <f>SUM('BIZ kWh ENTRY'!E15,'BIZ kWh ENTRY'!U15,'BIZ kWh ENTRY'!AK15,'BIZ kWh ENTRY'!BA15)</f>
        <v>0</v>
      </c>
      <c r="F15" s="3">
        <f>SUM('BIZ kWh ENTRY'!F15,'BIZ kWh ENTRY'!V15,'BIZ kWh ENTRY'!AL15,'BIZ kWh ENTRY'!BB15)</f>
        <v>0</v>
      </c>
      <c r="G15" s="3">
        <f>SUM('BIZ kWh ENTRY'!G15,'BIZ kWh ENTRY'!W15,'BIZ kWh ENTRY'!AM15,'BIZ kWh ENTRY'!BC15)</f>
        <v>0</v>
      </c>
      <c r="H15" s="3">
        <f>SUM('BIZ kWh ENTRY'!H15,'BIZ kWh ENTRY'!X15,'BIZ kWh ENTRY'!AN15,'BIZ kWh ENTRY'!BD15)</f>
        <v>0</v>
      </c>
      <c r="I15" s="3">
        <f>SUM('BIZ kWh ENTRY'!I15,'BIZ kWh ENTRY'!Y15,'BIZ kWh ENTRY'!AO15,'BIZ kWh ENTRY'!BE15)</f>
        <v>0</v>
      </c>
      <c r="J15" s="3">
        <f>SUM('BIZ kWh ENTRY'!J15,'BIZ kWh ENTRY'!Z15,'BIZ kWh ENTRY'!AP15,'BIZ kWh ENTRY'!BF15)</f>
        <v>0</v>
      </c>
      <c r="K15" s="3">
        <f>SUM('BIZ kWh ENTRY'!K15,'BIZ kWh ENTRY'!AA15,'BIZ kWh ENTRY'!AQ15,'BIZ kWh ENTRY'!BG15)</f>
        <v>0</v>
      </c>
      <c r="L15" s="3">
        <f>SUM('BIZ kWh ENTRY'!L15,'BIZ kWh ENTRY'!AB15,'BIZ kWh ENTRY'!AR15,'BIZ kWh ENTRY'!BH15)</f>
        <v>0</v>
      </c>
      <c r="M15" s="3">
        <f>SUM('BIZ kWh ENTRY'!M15,'BIZ kWh ENTRY'!AC15,'BIZ kWh ENTRY'!AS15,'BIZ kWh ENTRY'!BI15)</f>
        <v>0</v>
      </c>
      <c r="N15" s="3">
        <f>SUM('BIZ kWh ENTRY'!N15,'BIZ kWh ENTRY'!AD15,'BIZ kWh ENTRY'!AT15,'BIZ kWh ENTRY'!BJ15)</f>
        <v>0</v>
      </c>
      <c r="O15" s="79">
        <f t="shared" si="0"/>
        <v>0</v>
      </c>
    </row>
    <row r="16" spans="1:15" ht="15" thickBot="1" x14ac:dyDescent="0.35">
      <c r="A16" s="725"/>
      <c r="B16" s="11" t="s">
        <v>54</v>
      </c>
      <c r="C16" s="3">
        <f>SUM('BIZ kWh ENTRY'!C16,'BIZ kWh ENTRY'!S16,'BIZ kWh ENTRY'!AI16,'BIZ kWh ENTRY'!AY16)</f>
        <v>0</v>
      </c>
      <c r="D16" s="3">
        <f>SUM('BIZ kWh ENTRY'!D16,'BIZ kWh ENTRY'!T16,'BIZ kWh ENTRY'!AJ16,'BIZ kWh ENTRY'!AZ16)</f>
        <v>0</v>
      </c>
      <c r="E16" s="3">
        <f>SUM('BIZ kWh ENTRY'!E16,'BIZ kWh ENTRY'!U16,'BIZ kWh ENTRY'!AK16,'BIZ kWh ENTRY'!BA16)</f>
        <v>0</v>
      </c>
      <c r="F16" s="3">
        <f>SUM('BIZ kWh ENTRY'!F16,'BIZ kWh ENTRY'!V16,'BIZ kWh ENTRY'!AL16,'BIZ kWh ENTRY'!BB16)</f>
        <v>0</v>
      </c>
      <c r="G16" s="3">
        <f>SUM('BIZ kWh ENTRY'!G16,'BIZ kWh ENTRY'!W16,'BIZ kWh ENTRY'!AM16,'BIZ kWh ENTRY'!BC16)</f>
        <v>0</v>
      </c>
      <c r="H16" s="3">
        <f>SUM('BIZ kWh ENTRY'!H16,'BIZ kWh ENTRY'!X16,'BIZ kWh ENTRY'!AN16,'BIZ kWh ENTRY'!BD16)</f>
        <v>0</v>
      </c>
      <c r="I16" s="3">
        <f>SUM('BIZ kWh ENTRY'!I16,'BIZ kWh ENTRY'!Y16,'BIZ kWh ENTRY'!AO16,'BIZ kWh ENTRY'!BE16)</f>
        <v>0</v>
      </c>
      <c r="J16" s="3">
        <f>SUM('BIZ kWh ENTRY'!J16,'BIZ kWh ENTRY'!Z16,'BIZ kWh ENTRY'!AP16,'BIZ kWh ENTRY'!BF16)</f>
        <v>0</v>
      </c>
      <c r="K16" s="3">
        <f>SUM('BIZ kWh ENTRY'!K16,'BIZ kWh ENTRY'!AA16,'BIZ kWh ENTRY'!AQ16,'BIZ kWh ENTRY'!BG16)</f>
        <v>0</v>
      </c>
      <c r="L16" s="3">
        <f>SUM('BIZ kWh ENTRY'!L16,'BIZ kWh ENTRY'!AB16,'BIZ kWh ENTRY'!AR16,'BIZ kWh ENTRY'!BH16)</f>
        <v>0</v>
      </c>
      <c r="M16" s="3">
        <f>SUM('BIZ kWh ENTRY'!M16,'BIZ kWh ENTRY'!AC16,'BIZ kWh ENTRY'!AS16,'BIZ kWh ENTRY'!BI16)</f>
        <v>0</v>
      </c>
      <c r="N16" s="3">
        <f>SUM('BIZ kWh ENTRY'!N16,'BIZ kWh ENTRY'!AD16,'BIZ kWh ENTRY'!AT16,'BIZ kWh ENTRY'!BJ16)</f>
        <v>0</v>
      </c>
      <c r="O16" s="79">
        <f t="shared" si="0"/>
        <v>0</v>
      </c>
    </row>
    <row r="17" spans="1:15" ht="15" thickBot="1" x14ac:dyDescent="0.35">
      <c r="A17" s="83"/>
      <c r="B17" s="209" t="s">
        <v>43</v>
      </c>
      <c r="C17" s="210">
        <f t="shared" ref="C17:N17" si="1">SUM(C4:C16)</f>
        <v>0</v>
      </c>
      <c r="D17" s="210">
        <f t="shared" si="1"/>
        <v>0</v>
      </c>
      <c r="E17" s="210">
        <f t="shared" si="1"/>
        <v>0</v>
      </c>
      <c r="F17" s="210">
        <f t="shared" si="1"/>
        <v>26302</v>
      </c>
      <c r="G17" s="210">
        <f t="shared" si="1"/>
        <v>41929</v>
      </c>
      <c r="H17" s="210">
        <f t="shared" si="1"/>
        <v>117123</v>
      </c>
      <c r="I17" s="210">
        <f t="shared" si="1"/>
        <v>45319</v>
      </c>
      <c r="J17" s="210">
        <f t="shared" si="1"/>
        <v>0</v>
      </c>
      <c r="K17" s="210">
        <f t="shared" si="1"/>
        <v>109652</v>
      </c>
      <c r="L17" s="210">
        <f t="shared" si="1"/>
        <v>123149</v>
      </c>
      <c r="M17" s="210">
        <f t="shared" si="1"/>
        <v>0</v>
      </c>
      <c r="N17" s="210">
        <f t="shared" si="1"/>
        <v>0</v>
      </c>
      <c r="O17" s="82">
        <f t="shared" si="0"/>
        <v>463474</v>
      </c>
    </row>
    <row r="18" spans="1:15" ht="21.6" thickBot="1" x14ac:dyDescent="0.45">
      <c r="A18" s="85"/>
    </row>
    <row r="19" spans="1:15" ht="21.6" thickBot="1" x14ac:dyDescent="0.45">
      <c r="A19" s="85"/>
      <c r="B19" s="205" t="s">
        <v>36</v>
      </c>
      <c r="C19" s="206">
        <f>C$3</f>
        <v>44197</v>
      </c>
      <c r="D19" s="206">
        <f t="shared" ref="D19:N19" si="2">D$3</f>
        <v>44228</v>
      </c>
      <c r="E19" s="206">
        <f t="shared" si="2"/>
        <v>44256</v>
      </c>
      <c r="F19" s="206">
        <f t="shared" si="2"/>
        <v>44287</v>
      </c>
      <c r="G19" s="206">
        <f t="shared" si="2"/>
        <v>44317</v>
      </c>
      <c r="H19" s="206">
        <f t="shared" si="2"/>
        <v>44348</v>
      </c>
      <c r="I19" s="206">
        <f t="shared" si="2"/>
        <v>44378</v>
      </c>
      <c r="J19" s="206">
        <f t="shared" si="2"/>
        <v>44409</v>
      </c>
      <c r="K19" s="206">
        <f t="shared" si="2"/>
        <v>44440</v>
      </c>
      <c r="L19" s="206">
        <f t="shared" si="2"/>
        <v>44470</v>
      </c>
      <c r="M19" s="206">
        <f t="shared" si="2"/>
        <v>44501</v>
      </c>
      <c r="N19" s="206" t="str">
        <f t="shared" si="2"/>
        <v>Dec-21 +</v>
      </c>
      <c r="O19" s="207" t="s">
        <v>34</v>
      </c>
    </row>
    <row r="20" spans="1:15" ht="15" customHeight="1" x14ac:dyDescent="0.3">
      <c r="A20" s="720" t="s">
        <v>73</v>
      </c>
      <c r="B20" s="11" t="s">
        <v>66</v>
      </c>
      <c r="C20" s="3">
        <f>SUM('BIZ kWh ENTRY'!C20,'BIZ kWh ENTRY'!S20,'BIZ kWh ENTRY'!AI20,'BIZ kWh ENTRY'!AY20)</f>
        <v>0</v>
      </c>
      <c r="D20" s="3">
        <f>SUM('BIZ kWh ENTRY'!D20,'BIZ kWh ENTRY'!T20,'BIZ kWh ENTRY'!AJ20,'BIZ kWh ENTRY'!AZ20)</f>
        <v>133316</v>
      </c>
      <c r="E20" s="3">
        <f>SUM('BIZ kWh ENTRY'!E20,'BIZ kWh ENTRY'!U20,'BIZ kWh ENTRY'!AK20,'BIZ kWh ENTRY'!BA20)</f>
        <v>509180</v>
      </c>
      <c r="F20" s="3">
        <f>SUM('BIZ kWh ENTRY'!F20,'BIZ kWh ENTRY'!V20,'BIZ kWh ENTRY'!AL20,'BIZ kWh ENTRY'!BB20)</f>
        <v>1121578</v>
      </c>
      <c r="G20" s="3">
        <f>SUM('BIZ kWh ENTRY'!G20,'BIZ kWh ENTRY'!W20,'BIZ kWh ENTRY'!AM20,'BIZ kWh ENTRY'!BC20)</f>
        <v>0</v>
      </c>
      <c r="H20" s="3">
        <f>SUM('BIZ kWh ENTRY'!H20,'BIZ kWh ENTRY'!X20,'BIZ kWh ENTRY'!AN20,'BIZ kWh ENTRY'!BD20)</f>
        <v>149134</v>
      </c>
      <c r="I20" s="3">
        <f>SUM('BIZ kWh ENTRY'!I20,'BIZ kWh ENTRY'!Y20,'BIZ kWh ENTRY'!AO20,'BIZ kWh ENTRY'!BE20)</f>
        <v>0</v>
      </c>
      <c r="J20" s="3">
        <f>SUM('BIZ kWh ENTRY'!J20,'BIZ kWh ENTRY'!Z20,'BIZ kWh ENTRY'!AP20,'BIZ kWh ENTRY'!BF20)</f>
        <v>38462</v>
      </c>
      <c r="K20" s="3">
        <f>SUM('BIZ kWh ENTRY'!K20,'BIZ kWh ENTRY'!AA20,'BIZ kWh ENTRY'!AQ20,'BIZ kWh ENTRY'!BG20)</f>
        <v>0</v>
      </c>
      <c r="L20" s="3">
        <f>SUM('BIZ kWh ENTRY'!L20,'BIZ kWh ENTRY'!AB20,'BIZ kWh ENTRY'!AR20,'BIZ kWh ENTRY'!BH20)</f>
        <v>586320</v>
      </c>
      <c r="M20" s="3">
        <f>SUM('BIZ kWh ENTRY'!M20,'BIZ kWh ENTRY'!AC20,'BIZ kWh ENTRY'!AS20,'BIZ kWh ENTRY'!BI20)</f>
        <v>473544.82245022745</v>
      </c>
      <c r="N20" s="3">
        <f>SUM('BIZ kWh ENTRY'!N20,'BIZ kWh ENTRY'!AD20,'BIZ kWh ENTRY'!AT20,'BIZ kWh ENTRY'!BJ20)</f>
        <v>1783562.009153079</v>
      </c>
      <c r="O20" s="79">
        <f t="shared" ref="O20:O33" si="3">SUM(C20:N20)</f>
        <v>4795096.8316033063</v>
      </c>
    </row>
    <row r="21" spans="1:15" x14ac:dyDescent="0.3">
      <c r="A21" s="721"/>
      <c r="B21" s="12" t="s">
        <v>65</v>
      </c>
      <c r="C21" s="3">
        <f>SUM('BIZ kWh ENTRY'!C21,'BIZ kWh ENTRY'!S21,'BIZ kWh ENTRY'!AI21,'BIZ kWh ENTRY'!AY21)</f>
        <v>0</v>
      </c>
      <c r="D21" s="3">
        <f>SUM('BIZ kWh ENTRY'!D21,'BIZ kWh ENTRY'!T21,'BIZ kWh ENTRY'!AJ21,'BIZ kWh ENTRY'!AZ21)</f>
        <v>0</v>
      </c>
      <c r="E21" s="3">
        <f>SUM('BIZ kWh ENTRY'!E21,'BIZ kWh ENTRY'!U21,'BIZ kWh ENTRY'!AK21,'BIZ kWh ENTRY'!BA21)</f>
        <v>0</v>
      </c>
      <c r="F21" s="3">
        <f>SUM('BIZ kWh ENTRY'!F21,'BIZ kWh ENTRY'!V21,'BIZ kWh ENTRY'!AL21,'BIZ kWh ENTRY'!BB21)</f>
        <v>0</v>
      </c>
      <c r="G21" s="3">
        <f>SUM('BIZ kWh ENTRY'!G21,'BIZ kWh ENTRY'!W21,'BIZ kWh ENTRY'!AM21,'BIZ kWh ENTRY'!BC21)</f>
        <v>131718</v>
      </c>
      <c r="H21" s="3">
        <f>SUM('BIZ kWh ENTRY'!H21,'BIZ kWh ENTRY'!X21,'BIZ kWh ENTRY'!AN21,'BIZ kWh ENTRY'!BD21)</f>
        <v>0</v>
      </c>
      <c r="I21" s="3">
        <f>SUM('BIZ kWh ENTRY'!I21,'BIZ kWh ENTRY'!Y21,'BIZ kWh ENTRY'!AO21,'BIZ kWh ENTRY'!BE21)</f>
        <v>0</v>
      </c>
      <c r="J21" s="3">
        <f>SUM('BIZ kWh ENTRY'!J21,'BIZ kWh ENTRY'!Z21,'BIZ kWh ENTRY'!AP21,'BIZ kWh ENTRY'!BF21)</f>
        <v>0</v>
      </c>
      <c r="K21" s="3">
        <f>SUM('BIZ kWh ENTRY'!K21,'BIZ kWh ENTRY'!AA21,'BIZ kWh ENTRY'!AQ21,'BIZ kWh ENTRY'!BG21)</f>
        <v>0</v>
      </c>
      <c r="L21" s="3">
        <f>SUM('BIZ kWh ENTRY'!L21,'BIZ kWh ENTRY'!AB21,'BIZ kWh ENTRY'!AR21,'BIZ kWh ENTRY'!BH21)</f>
        <v>0</v>
      </c>
      <c r="M21" s="3">
        <f>SUM('BIZ kWh ENTRY'!M21,'BIZ kWh ENTRY'!AC21,'BIZ kWh ENTRY'!AS21,'BIZ kWh ENTRY'!BI21)</f>
        <v>14054.492246254673</v>
      </c>
      <c r="N21" s="3">
        <f>SUM('BIZ kWh ENTRY'!N21,'BIZ kWh ENTRY'!AD21,'BIZ kWh ENTRY'!AT21,'BIZ kWh ENTRY'!BJ21)</f>
        <v>52934.922397955379</v>
      </c>
      <c r="O21" s="79">
        <f t="shared" si="3"/>
        <v>198707.41464421005</v>
      </c>
    </row>
    <row r="22" spans="1:15" x14ac:dyDescent="0.3">
      <c r="A22" s="721"/>
      <c r="B22" s="11" t="s">
        <v>64</v>
      </c>
      <c r="C22" s="3">
        <f>SUM('BIZ kWh ENTRY'!C22,'BIZ kWh ENTRY'!S22,'BIZ kWh ENTRY'!AI22,'BIZ kWh ENTRY'!AY22)</f>
        <v>0</v>
      </c>
      <c r="D22" s="3">
        <f>SUM('BIZ kWh ENTRY'!D22,'BIZ kWh ENTRY'!T22,'BIZ kWh ENTRY'!AJ22,'BIZ kWh ENTRY'!AZ22)</f>
        <v>0</v>
      </c>
      <c r="E22" s="3">
        <f>SUM('BIZ kWh ENTRY'!E22,'BIZ kWh ENTRY'!U22,'BIZ kWh ENTRY'!AK22,'BIZ kWh ENTRY'!BA22)</f>
        <v>0</v>
      </c>
      <c r="F22" s="3">
        <f>SUM('BIZ kWh ENTRY'!F22,'BIZ kWh ENTRY'!V22,'BIZ kWh ENTRY'!AL22,'BIZ kWh ENTRY'!BB22)</f>
        <v>0</v>
      </c>
      <c r="G22" s="3">
        <f>SUM('BIZ kWh ENTRY'!G22,'BIZ kWh ENTRY'!W22,'BIZ kWh ENTRY'!AM22,'BIZ kWh ENTRY'!BC22)</f>
        <v>0</v>
      </c>
      <c r="H22" s="3">
        <f>SUM('BIZ kWh ENTRY'!H22,'BIZ kWh ENTRY'!X22,'BIZ kWh ENTRY'!AN22,'BIZ kWh ENTRY'!BD22)</f>
        <v>0</v>
      </c>
      <c r="I22" s="3">
        <f>SUM('BIZ kWh ENTRY'!I22,'BIZ kWh ENTRY'!Y22,'BIZ kWh ENTRY'!AO22,'BIZ kWh ENTRY'!BE22)</f>
        <v>0</v>
      </c>
      <c r="J22" s="3">
        <f>SUM('BIZ kWh ENTRY'!J22,'BIZ kWh ENTRY'!Z22,'BIZ kWh ENTRY'!AP22,'BIZ kWh ENTRY'!BF22)</f>
        <v>0</v>
      </c>
      <c r="K22" s="3">
        <f>SUM('BIZ kWh ENTRY'!K22,'BIZ kWh ENTRY'!AA22,'BIZ kWh ENTRY'!AQ22,'BIZ kWh ENTRY'!BG22)</f>
        <v>0</v>
      </c>
      <c r="L22" s="3">
        <f>SUM('BIZ kWh ENTRY'!L22,'BIZ kWh ENTRY'!AB22,'BIZ kWh ENTRY'!AR22,'BIZ kWh ENTRY'!BH22)</f>
        <v>0</v>
      </c>
      <c r="M22" s="3">
        <f>SUM('BIZ kWh ENTRY'!M22,'BIZ kWh ENTRY'!AC22,'BIZ kWh ENTRY'!AS22,'BIZ kWh ENTRY'!BI22)</f>
        <v>0</v>
      </c>
      <c r="N22" s="3">
        <f>SUM('BIZ kWh ENTRY'!N22,'BIZ kWh ENTRY'!AD22,'BIZ kWh ENTRY'!AT22,'BIZ kWh ENTRY'!BJ22)</f>
        <v>0</v>
      </c>
      <c r="O22" s="79">
        <f t="shared" si="3"/>
        <v>0</v>
      </c>
    </row>
    <row r="23" spans="1:15" x14ac:dyDescent="0.3">
      <c r="A23" s="721"/>
      <c r="B23" s="11" t="s">
        <v>63</v>
      </c>
      <c r="C23" s="3">
        <f>SUM('BIZ kWh ENTRY'!C23,'BIZ kWh ENTRY'!S23,'BIZ kWh ENTRY'!AI23,'BIZ kWh ENTRY'!AY23)</f>
        <v>0</v>
      </c>
      <c r="D23" s="3">
        <f>SUM('BIZ kWh ENTRY'!D23,'BIZ kWh ENTRY'!T23,'BIZ kWh ENTRY'!AJ23,'BIZ kWh ENTRY'!AZ23)</f>
        <v>0</v>
      </c>
      <c r="E23" s="3">
        <f>SUM('BIZ kWh ENTRY'!E23,'BIZ kWh ENTRY'!U23,'BIZ kWh ENTRY'!AK23,'BIZ kWh ENTRY'!BA23)</f>
        <v>810243</v>
      </c>
      <c r="F23" s="3">
        <f>SUM('BIZ kWh ENTRY'!F23,'BIZ kWh ENTRY'!V23,'BIZ kWh ENTRY'!AL23,'BIZ kWh ENTRY'!BB23)</f>
        <v>0</v>
      </c>
      <c r="G23" s="3">
        <f>SUM('BIZ kWh ENTRY'!G23,'BIZ kWh ENTRY'!W23,'BIZ kWh ENTRY'!AM23,'BIZ kWh ENTRY'!BC23)</f>
        <v>314499</v>
      </c>
      <c r="H23" s="3">
        <f>SUM('BIZ kWh ENTRY'!H23,'BIZ kWh ENTRY'!X23,'BIZ kWh ENTRY'!AN23,'BIZ kWh ENTRY'!BD23)</f>
        <v>108747</v>
      </c>
      <c r="I23" s="3">
        <f>SUM('BIZ kWh ENTRY'!I23,'BIZ kWh ENTRY'!Y23,'BIZ kWh ENTRY'!AO23,'BIZ kWh ENTRY'!BE23)</f>
        <v>367086</v>
      </c>
      <c r="J23" s="3">
        <f>SUM('BIZ kWh ENTRY'!J23,'BIZ kWh ENTRY'!Z23,'BIZ kWh ENTRY'!AP23,'BIZ kWh ENTRY'!BF23)</f>
        <v>46239</v>
      </c>
      <c r="K23" s="3">
        <f>SUM('BIZ kWh ENTRY'!K23,'BIZ kWh ENTRY'!AA23,'BIZ kWh ENTRY'!AQ23,'BIZ kWh ENTRY'!BG23)</f>
        <v>220386</v>
      </c>
      <c r="L23" s="3">
        <f>SUM('BIZ kWh ENTRY'!L23,'BIZ kWh ENTRY'!AB23,'BIZ kWh ENTRY'!AR23,'BIZ kWh ENTRY'!BH23)</f>
        <v>428223</v>
      </c>
      <c r="M23" s="3">
        <f>SUM('BIZ kWh ENTRY'!M23,'BIZ kWh ENTRY'!AC23,'BIZ kWh ENTRY'!AS23,'BIZ kWh ENTRY'!BI23)</f>
        <v>1122662.3042822091</v>
      </c>
      <c r="N23" s="3">
        <f>SUM('BIZ kWh ENTRY'!N23,'BIZ kWh ENTRY'!AD23,'BIZ kWh ENTRY'!AT23,'BIZ kWh ENTRY'!BJ23)</f>
        <v>4228401.9169831816</v>
      </c>
      <c r="O23" s="79">
        <f t="shared" si="3"/>
        <v>7646487.2212653905</v>
      </c>
    </row>
    <row r="24" spans="1:15" x14ac:dyDescent="0.3">
      <c r="A24" s="721"/>
      <c r="B24" s="12" t="s">
        <v>62</v>
      </c>
      <c r="C24" s="3">
        <f>SUM('BIZ kWh ENTRY'!C24,'BIZ kWh ENTRY'!S24,'BIZ kWh ENTRY'!AI24,'BIZ kWh ENTRY'!AY24)</f>
        <v>0</v>
      </c>
      <c r="D24" s="3">
        <f>SUM('BIZ kWh ENTRY'!D24,'BIZ kWh ENTRY'!T24,'BIZ kWh ENTRY'!AJ24,'BIZ kWh ENTRY'!AZ24)</f>
        <v>8949</v>
      </c>
      <c r="E24" s="3">
        <f>SUM('BIZ kWh ENTRY'!E24,'BIZ kWh ENTRY'!U24,'BIZ kWh ENTRY'!AK24,'BIZ kWh ENTRY'!BA24)</f>
        <v>0</v>
      </c>
      <c r="F24" s="3">
        <f>SUM('BIZ kWh ENTRY'!F24,'BIZ kWh ENTRY'!V24,'BIZ kWh ENTRY'!AL24,'BIZ kWh ENTRY'!BB24)</f>
        <v>0</v>
      </c>
      <c r="G24" s="3">
        <f>SUM('BIZ kWh ENTRY'!G24,'BIZ kWh ENTRY'!W24,'BIZ kWh ENTRY'!AM24,'BIZ kWh ENTRY'!BC24)</f>
        <v>0</v>
      </c>
      <c r="H24" s="3">
        <f>SUM('BIZ kWh ENTRY'!H24,'BIZ kWh ENTRY'!X24,'BIZ kWh ENTRY'!AN24,'BIZ kWh ENTRY'!BD24)</f>
        <v>0</v>
      </c>
      <c r="I24" s="3">
        <f>SUM('BIZ kWh ENTRY'!I24,'BIZ kWh ENTRY'!Y24,'BIZ kWh ENTRY'!AO24,'BIZ kWh ENTRY'!BE24)</f>
        <v>0</v>
      </c>
      <c r="J24" s="3">
        <f>SUM('BIZ kWh ENTRY'!J24,'BIZ kWh ENTRY'!Z24,'BIZ kWh ENTRY'!AP24,'BIZ kWh ENTRY'!BF24)</f>
        <v>0</v>
      </c>
      <c r="K24" s="3">
        <f>SUM('BIZ kWh ENTRY'!K24,'BIZ kWh ENTRY'!AA24,'BIZ kWh ENTRY'!AQ24,'BIZ kWh ENTRY'!BG24)</f>
        <v>0</v>
      </c>
      <c r="L24" s="3">
        <f>SUM('BIZ kWh ENTRY'!L24,'BIZ kWh ENTRY'!AB24,'BIZ kWh ENTRY'!AR24,'BIZ kWh ENTRY'!BH24)</f>
        <v>0</v>
      </c>
      <c r="M24" s="3">
        <f>SUM('BIZ kWh ENTRY'!M24,'BIZ kWh ENTRY'!AC24,'BIZ kWh ENTRY'!AS24,'BIZ kWh ENTRY'!BI24)</f>
        <v>73296.077223425178</v>
      </c>
      <c r="N24" s="3">
        <f>SUM('BIZ kWh ENTRY'!N24,'BIZ kWh ENTRY'!AD24,'BIZ kWh ENTRY'!AT24,'BIZ kWh ENTRY'!BJ24)</f>
        <v>276062.77707616956</v>
      </c>
      <c r="O24" s="79">
        <f t="shared" si="3"/>
        <v>358307.85429959476</v>
      </c>
    </row>
    <row r="25" spans="1:15" x14ac:dyDescent="0.3">
      <c r="A25" s="721"/>
      <c r="B25" s="11" t="s">
        <v>61</v>
      </c>
      <c r="C25" s="3">
        <f>SUM('BIZ kWh ENTRY'!C25,'BIZ kWh ENTRY'!S25,'BIZ kWh ENTRY'!AI25,'BIZ kWh ENTRY'!AY25)</f>
        <v>0</v>
      </c>
      <c r="D25" s="3">
        <f>SUM('BIZ kWh ENTRY'!D25,'BIZ kWh ENTRY'!T25,'BIZ kWh ENTRY'!AJ25,'BIZ kWh ENTRY'!AZ25)</f>
        <v>0</v>
      </c>
      <c r="E25" s="3">
        <f>SUM('BIZ kWh ENTRY'!E25,'BIZ kWh ENTRY'!U25,'BIZ kWh ENTRY'!AK25,'BIZ kWh ENTRY'!BA25)</f>
        <v>0</v>
      </c>
      <c r="F25" s="3">
        <f>SUM('BIZ kWh ENTRY'!F25,'BIZ kWh ENTRY'!V25,'BIZ kWh ENTRY'!AL25,'BIZ kWh ENTRY'!BB25)</f>
        <v>0</v>
      </c>
      <c r="G25" s="3">
        <f>SUM('BIZ kWh ENTRY'!G25,'BIZ kWh ENTRY'!W25,'BIZ kWh ENTRY'!AM25,'BIZ kWh ENTRY'!BC25)</f>
        <v>0</v>
      </c>
      <c r="H25" s="3">
        <f>SUM('BIZ kWh ENTRY'!H25,'BIZ kWh ENTRY'!X25,'BIZ kWh ENTRY'!AN25,'BIZ kWh ENTRY'!BD25)</f>
        <v>0</v>
      </c>
      <c r="I25" s="3">
        <f>SUM('BIZ kWh ENTRY'!I25,'BIZ kWh ENTRY'!Y25,'BIZ kWh ENTRY'!AO25,'BIZ kWh ENTRY'!BE25)</f>
        <v>0</v>
      </c>
      <c r="J25" s="3">
        <f>SUM('BIZ kWh ENTRY'!J25,'BIZ kWh ENTRY'!Z25,'BIZ kWh ENTRY'!AP25,'BIZ kWh ENTRY'!BF25)</f>
        <v>0</v>
      </c>
      <c r="K25" s="3">
        <f>SUM('BIZ kWh ENTRY'!K25,'BIZ kWh ENTRY'!AA25,'BIZ kWh ENTRY'!AQ25,'BIZ kWh ENTRY'!BG25)</f>
        <v>0</v>
      </c>
      <c r="L25" s="3">
        <f>SUM('BIZ kWh ENTRY'!L25,'BIZ kWh ENTRY'!AB25,'BIZ kWh ENTRY'!AR25,'BIZ kWh ENTRY'!BH25)</f>
        <v>0</v>
      </c>
      <c r="M25" s="3">
        <f>SUM('BIZ kWh ENTRY'!M25,'BIZ kWh ENTRY'!AC25,'BIZ kWh ENTRY'!AS25,'BIZ kWh ENTRY'!BI25)</f>
        <v>3382.6024876896117</v>
      </c>
      <c r="N25" s="3">
        <f>SUM('BIZ kWh ENTRY'!N25,'BIZ kWh ENTRY'!AD25,'BIZ kWh ENTRY'!AT25,'BIZ kWh ENTRY'!BJ25)</f>
        <v>12740.253938145424</v>
      </c>
      <c r="O25" s="79">
        <f t="shared" si="3"/>
        <v>16122.856425835036</v>
      </c>
    </row>
    <row r="26" spans="1:15" x14ac:dyDescent="0.3">
      <c r="A26" s="721"/>
      <c r="B26" s="11" t="s">
        <v>60</v>
      </c>
      <c r="C26" s="3">
        <f>SUM('BIZ kWh ENTRY'!C26,'BIZ kWh ENTRY'!S26,'BIZ kWh ENTRY'!AI26,'BIZ kWh ENTRY'!AY26)</f>
        <v>0</v>
      </c>
      <c r="D26" s="3">
        <f>SUM('BIZ kWh ENTRY'!D26,'BIZ kWh ENTRY'!T26,'BIZ kWh ENTRY'!AJ26,'BIZ kWh ENTRY'!AZ26)</f>
        <v>49391</v>
      </c>
      <c r="E26" s="3">
        <f>SUM('BIZ kWh ENTRY'!E26,'BIZ kWh ENTRY'!U26,'BIZ kWh ENTRY'!AK26,'BIZ kWh ENTRY'!BA26)</f>
        <v>337316</v>
      </c>
      <c r="F26" s="3">
        <f>SUM('BIZ kWh ENTRY'!F26,'BIZ kWh ENTRY'!V26,'BIZ kWh ENTRY'!AL26,'BIZ kWh ENTRY'!BB26)</f>
        <v>176302</v>
      </c>
      <c r="G26" s="3">
        <f>SUM('BIZ kWh ENTRY'!G26,'BIZ kWh ENTRY'!W26,'BIZ kWh ENTRY'!AM26,'BIZ kWh ENTRY'!BC26)</f>
        <v>458468</v>
      </c>
      <c r="H26" s="3">
        <f>SUM('BIZ kWh ENTRY'!H26,'BIZ kWh ENTRY'!X26,'BIZ kWh ENTRY'!AN26,'BIZ kWh ENTRY'!BD26)</f>
        <v>404454</v>
      </c>
      <c r="I26" s="3">
        <f>SUM('BIZ kWh ENTRY'!I26,'BIZ kWh ENTRY'!Y26,'BIZ kWh ENTRY'!AO26,'BIZ kWh ENTRY'!BE26)</f>
        <v>6534207</v>
      </c>
      <c r="J26" s="3">
        <f>SUM('BIZ kWh ENTRY'!J26,'BIZ kWh ENTRY'!Z26,'BIZ kWh ENTRY'!AP26,'BIZ kWh ENTRY'!BF26)</f>
        <v>447154</v>
      </c>
      <c r="K26" s="3">
        <f>SUM('BIZ kWh ENTRY'!K26,'BIZ kWh ENTRY'!AA26,'BIZ kWh ENTRY'!AQ26,'BIZ kWh ENTRY'!BG26)</f>
        <v>88338</v>
      </c>
      <c r="L26" s="3">
        <f>SUM('BIZ kWh ENTRY'!L26,'BIZ kWh ENTRY'!AB26,'BIZ kWh ENTRY'!AR26,'BIZ kWh ENTRY'!BH26)</f>
        <v>1157077</v>
      </c>
      <c r="M26" s="3">
        <f>SUM('BIZ kWh ENTRY'!M26,'BIZ kWh ENTRY'!AC26,'BIZ kWh ENTRY'!AS26,'BIZ kWh ENTRY'!BI26)</f>
        <v>1598260.3775349569</v>
      </c>
      <c r="N26" s="3">
        <f>SUM('BIZ kWh ENTRY'!N26,'BIZ kWh ENTRY'!AD26,'BIZ kWh ENTRY'!AT26,'BIZ kWh ENTRY'!BJ26)</f>
        <v>6019697.3020555452</v>
      </c>
      <c r="O26" s="79">
        <f t="shared" si="3"/>
        <v>17270664.679590501</v>
      </c>
    </row>
    <row r="27" spans="1:15" x14ac:dyDescent="0.3">
      <c r="A27" s="721"/>
      <c r="B27" s="11" t="s">
        <v>59</v>
      </c>
      <c r="C27" s="3">
        <f>SUM('BIZ kWh ENTRY'!C27,'BIZ kWh ENTRY'!S27,'BIZ kWh ENTRY'!AI27,'BIZ kWh ENTRY'!AY27)</f>
        <v>0</v>
      </c>
      <c r="D27" s="3">
        <f>SUM('BIZ kWh ENTRY'!D27,'BIZ kWh ENTRY'!T27,'BIZ kWh ENTRY'!AJ27,'BIZ kWh ENTRY'!AZ27)</f>
        <v>51206</v>
      </c>
      <c r="E27" s="3">
        <f>SUM('BIZ kWh ENTRY'!E27,'BIZ kWh ENTRY'!U27,'BIZ kWh ENTRY'!AK27,'BIZ kWh ENTRY'!BA27)</f>
        <v>269110</v>
      </c>
      <c r="F27" s="3">
        <f>SUM('BIZ kWh ENTRY'!F27,'BIZ kWh ENTRY'!V27,'BIZ kWh ENTRY'!AL27,'BIZ kWh ENTRY'!BB27)</f>
        <v>552575</v>
      </c>
      <c r="G27" s="3">
        <f>SUM('BIZ kWh ENTRY'!G27,'BIZ kWh ENTRY'!W27,'BIZ kWh ENTRY'!AM27,'BIZ kWh ENTRY'!BC27)</f>
        <v>47807</v>
      </c>
      <c r="H27" s="3">
        <f>SUM('BIZ kWh ENTRY'!H27,'BIZ kWh ENTRY'!X27,'BIZ kWh ENTRY'!AN27,'BIZ kWh ENTRY'!BD27)</f>
        <v>80146</v>
      </c>
      <c r="I27" s="3">
        <f>SUM('BIZ kWh ENTRY'!I27,'BIZ kWh ENTRY'!Y27,'BIZ kWh ENTRY'!AO27,'BIZ kWh ENTRY'!BE27)</f>
        <v>539509</v>
      </c>
      <c r="J27" s="3">
        <f>SUM('BIZ kWh ENTRY'!J27,'BIZ kWh ENTRY'!Z27,'BIZ kWh ENTRY'!AP27,'BIZ kWh ENTRY'!BF27)</f>
        <v>394141</v>
      </c>
      <c r="K27" s="3">
        <f>SUM('BIZ kWh ENTRY'!K27,'BIZ kWh ENTRY'!AA27,'BIZ kWh ENTRY'!AQ27,'BIZ kWh ENTRY'!BG27)</f>
        <v>240398</v>
      </c>
      <c r="L27" s="3">
        <f>SUM('BIZ kWh ENTRY'!L27,'BIZ kWh ENTRY'!AB27,'BIZ kWh ENTRY'!AR27,'BIZ kWh ENTRY'!BH27)</f>
        <v>176918</v>
      </c>
      <c r="M27" s="3">
        <f>SUM('BIZ kWh ENTRY'!M27,'BIZ kWh ENTRY'!AC27,'BIZ kWh ENTRY'!AS27,'BIZ kWh ENTRY'!BI27)</f>
        <v>315746.43919230049</v>
      </c>
      <c r="N27" s="3">
        <f>SUM('BIZ kWh ENTRY'!N27,'BIZ kWh ENTRY'!AD27,'BIZ kWh ENTRY'!AT27,'BIZ kWh ENTRY'!BJ27)</f>
        <v>1189229.248785506</v>
      </c>
      <c r="O27" s="79">
        <f t="shared" si="3"/>
        <v>3856785.6879778067</v>
      </c>
    </row>
    <row r="28" spans="1:15" x14ac:dyDescent="0.3">
      <c r="A28" s="721"/>
      <c r="B28" s="11" t="s">
        <v>58</v>
      </c>
      <c r="C28" s="3">
        <f>SUM('BIZ kWh ENTRY'!C28,'BIZ kWh ENTRY'!S28,'BIZ kWh ENTRY'!AI28,'BIZ kWh ENTRY'!AY28)</f>
        <v>0</v>
      </c>
      <c r="D28" s="3">
        <f>SUM('BIZ kWh ENTRY'!D28,'BIZ kWh ENTRY'!T28,'BIZ kWh ENTRY'!AJ28,'BIZ kWh ENTRY'!AZ28)</f>
        <v>0</v>
      </c>
      <c r="E28" s="3">
        <f>SUM('BIZ kWh ENTRY'!E28,'BIZ kWh ENTRY'!U28,'BIZ kWh ENTRY'!AK28,'BIZ kWh ENTRY'!BA28)</f>
        <v>0</v>
      </c>
      <c r="F28" s="3">
        <f>SUM('BIZ kWh ENTRY'!F28,'BIZ kWh ENTRY'!V28,'BIZ kWh ENTRY'!AL28,'BIZ kWh ENTRY'!BB28)</f>
        <v>0</v>
      </c>
      <c r="G28" s="3">
        <f>SUM('BIZ kWh ENTRY'!G28,'BIZ kWh ENTRY'!W28,'BIZ kWh ENTRY'!AM28,'BIZ kWh ENTRY'!BC28)</f>
        <v>0</v>
      </c>
      <c r="H28" s="3">
        <f>SUM('BIZ kWh ENTRY'!H28,'BIZ kWh ENTRY'!X28,'BIZ kWh ENTRY'!AN28,'BIZ kWh ENTRY'!BD28)</f>
        <v>0</v>
      </c>
      <c r="I28" s="3">
        <f>SUM('BIZ kWh ENTRY'!I28,'BIZ kWh ENTRY'!Y28,'BIZ kWh ENTRY'!AO28,'BIZ kWh ENTRY'!BE28)</f>
        <v>0</v>
      </c>
      <c r="J28" s="3">
        <f>SUM('BIZ kWh ENTRY'!J28,'BIZ kWh ENTRY'!Z28,'BIZ kWh ENTRY'!AP28,'BIZ kWh ENTRY'!BF28)</f>
        <v>30948</v>
      </c>
      <c r="K28" s="3">
        <f>SUM('BIZ kWh ENTRY'!K28,'BIZ kWh ENTRY'!AA28,'BIZ kWh ENTRY'!AQ28,'BIZ kWh ENTRY'!BG28)</f>
        <v>0</v>
      </c>
      <c r="L28" s="3">
        <f>SUM('BIZ kWh ENTRY'!L28,'BIZ kWh ENTRY'!AB28,'BIZ kWh ENTRY'!AR28,'BIZ kWh ENTRY'!BH28)</f>
        <v>67329</v>
      </c>
      <c r="M28" s="3">
        <f>SUM('BIZ kWh ENTRY'!M28,'BIZ kWh ENTRY'!AC28,'BIZ kWh ENTRY'!AS28,'BIZ kWh ENTRY'!BI28)</f>
        <v>68344.418840318336</v>
      </c>
      <c r="N28" s="3">
        <f>SUM('BIZ kWh ENTRY'!N28,'BIZ kWh ENTRY'!AD28,'BIZ kWh ENTRY'!AT28,'BIZ kWh ENTRY'!BJ28)</f>
        <v>257412.82176947422</v>
      </c>
      <c r="O28" s="79">
        <f t="shared" si="3"/>
        <v>424034.24060979253</v>
      </c>
    </row>
    <row r="29" spans="1:15" x14ac:dyDescent="0.3">
      <c r="A29" s="721"/>
      <c r="B29" s="11" t="s">
        <v>57</v>
      </c>
      <c r="C29" s="3">
        <f>SUM('BIZ kWh ENTRY'!C29,'BIZ kWh ENTRY'!S29,'BIZ kWh ENTRY'!AI29,'BIZ kWh ENTRY'!AY29)</f>
        <v>0</v>
      </c>
      <c r="D29" s="3">
        <f>SUM('BIZ kWh ENTRY'!D29,'BIZ kWh ENTRY'!T29,'BIZ kWh ENTRY'!AJ29,'BIZ kWh ENTRY'!AZ29)</f>
        <v>0</v>
      </c>
      <c r="E29" s="3">
        <f>SUM('BIZ kWh ENTRY'!E29,'BIZ kWh ENTRY'!U29,'BIZ kWh ENTRY'!AK29,'BIZ kWh ENTRY'!BA29)</f>
        <v>0</v>
      </c>
      <c r="F29" s="3">
        <f>SUM('BIZ kWh ENTRY'!F29,'BIZ kWh ENTRY'!V29,'BIZ kWh ENTRY'!AL29,'BIZ kWh ENTRY'!BB29)</f>
        <v>61960</v>
      </c>
      <c r="G29" s="3">
        <f>SUM('BIZ kWh ENTRY'!G29,'BIZ kWh ENTRY'!W29,'BIZ kWh ENTRY'!AM29,'BIZ kWh ENTRY'!BC29)</f>
        <v>0</v>
      </c>
      <c r="H29" s="3">
        <f>SUM('BIZ kWh ENTRY'!H29,'BIZ kWh ENTRY'!X29,'BIZ kWh ENTRY'!AN29,'BIZ kWh ENTRY'!BD29)</f>
        <v>0</v>
      </c>
      <c r="I29" s="3">
        <f>SUM('BIZ kWh ENTRY'!I29,'BIZ kWh ENTRY'!Y29,'BIZ kWh ENTRY'!AO29,'BIZ kWh ENTRY'!BE29)</f>
        <v>69650</v>
      </c>
      <c r="J29" s="3">
        <f>SUM('BIZ kWh ENTRY'!J29,'BIZ kWh ENTRY'!Z29,'BIZ kWh ENTRY'!AP29,'BIZ kWh ENTRY'!BF29)</f>
        <v>0</v>
      </c>
      <c r="K29" s="3">
        <f>SUM('BIZ kWh ENTRY'!K29,'BIZ kWh ENTRY'!AA29,'BIZ kWh ENTRY'!AQ29,'BIZ kWh ENTRY'!BG29)</f>
        <v>0</v>
      </c>
      <c r="L29" s="3">
        <f>SUM('BIZ kWh ENTRY'!L29,'BIZ kWh ENTRY'!AB29,'BIZ kWh ENTRY'!AR29,'BIZ kWh ENTRY'!BH29)</f>
        <v>0</v>
      </c>
      <c r="M29" s="3">
        <f>SUM('BIZ kWh ENTRY'!M29,'BIZ kWh ENTRY'!AC29,'BIZ kWh ENTRY'!AS29,'BIZ kWh ENTRY'!BI29)</f>
        <v>164254.36600328743</v>
      </c>
      <c r="N29" s="3">
        <f>SUM('BIZ kWh ENTRY'!N29,'BIZ kWh ENTRY'!AD29,'BIZ kWh ENTRY'!AT29,'BIZ kWh ENTRY'!BJ29)</f>
        <v>618648.6118149464</v>
      </c>
      <c r="O29" s="79">
        <f t="shared" si="3"/>
        <v>914512.97781823389</v>
      </c>
    </row>
    <row r="30" spans="1:15" x14ac:dyDescent="0.3">
      <c r="A30" s="721"/>
      <c r="B30" s="11" t="s">
        <v>56</v>
      </c>
      <c r="C30" s="3">
        <f>SUM('BIZ kWh ENTRY'!C30,'BIZ kWh ENTRY'!S30,'BIZ kWh ENTRY'!AI30,'BIZ kWh ENTRY'!AY30)</f>
        <v>0</v>
      </c>
      <c r="D30" s="3">
        <f>SUM('BIZ kWh ENTRY'!D30,'BIZ kWh ENTRY'!T30,'BIZ kWh ENTRY'!AJ30,'BIZ kWh ENTRY'!AZ30)</f>
        <v>0</v>
      </c>
      <c r="E30" s="3">
        <f>SUM('BIZ kWh ENTRY'!E30,'BIZ kWh ENTRY'!U30,'BIZ kWh ENTRY'!AK30,'BIZ kWh ENTRY'!BA30)</f>
        <v>0</v>
      </c>
      <c r="F30" s="3">
        <f>SUM('BIZ kWh ENTRY'!F30,'BIZ kWh ENTRY'!V30,'BIZ kWh ENTRY'!AL30,'BIZ kWh ENTRY'!BB30)</f>
        <v>0</v>
      </c>
      <c r="G30" s="3">
        <f>SUM('BIZ kWh ENTRY'!G30,'BIZ kWh ENTRY'!W30,'BIZ kWh ENTRY'!AM30,'BIZ kWh ENTRY'!BC30)</f>
        <v>0</v>
      </c>
      <c r="H30" s="3">
        <f>SUM('BIZ kWh ENTRY'!H30,'BIZ kWh ENTRY'!X30,'BIZ kWh ENTRY'!AN30,'BIZ kWh ENTRY'!BD30)</f>
        <v>0</v>
      </c>
      <c r="I30" s="3">
        <f>SUM('BIZ kWh ENTRY'!I30,'BIZ kWh ENTRY'!Y30,'BIZ kWh ENTRY'!AO30,'BIZ kWh ENTRY'!BE30)</f>
        <v>0</v>
      </c>
      <c r="J30" s="3">
        <f>SUM('BIZ kWh ENTRY'!J30,'BIZ kWh ENTRY'!Z30,'BIZ kWh ENTRY'!AP30,'BIZ kWh ENTRY'!BF30)</f>
        <v>0</v>
      </c>
      <c r="K30" s="3">
        <f>SUM('BIZ kWh ENTRY'!K30,'BIZ kWh ENTRY'!AA30,'BIZ kWh ENTRY'!AQ30,'BIZ kWh ENTRY'!BG30)</f>
        <v>0</v>
      </c>
      <c r="L30" s="3">
        <f>SUM('BIZ kWh ENTRY'!L30,'BIZ kWh ENTRY'!AB30,'BIZ kWh ENTRY'!AR30,'BIZ kWh ENTRY'!BH30)</f>
        <v>0</v>
      </c>
      <c r="M30" s="3">
        <f>SUM('BIZ kWh ENTRY'!M30,'BIZ kWh ENTRY'!AC30,'BIZ kWh ENTRY'!AS30,'BIZ kWh ENTRY'!BI30)</f>
        <v>169283.29195591004</v>
      </c>
      <c r="N30" s="3">
        <f>SUM('BIZ kWh ENTRY'!N30,'BIZ kWh ENTRY'!AD30,'BIZ kWh ENTRY'!AT30,'BIZ kWh ENTRY'!BJ30)</f>
        <v>637589.58815068577</v>
      </c>
      <c r="O30" s="79">
        <f t="shared" si="3"/>
        <v>806872.88010659581</v>
      </c>
    </row>
    <row r="31" spans="1:15" x14ac:dyDescent="0.3">
      <c r="A31" s="721"/>
      <c r="B31" s="11" t="s">
        <v>55</v>
      </c>
      <c r="C31" s="3">
        <f>SUM('BIZ kWh ENTRY'!C31,'BIZ kWh ENTRY'!S31,'BIZ kWh ENTRY'!AI31,'BIZ kWh ENTRY'!AY31)</f>
        <v>0</v>
      </c>
      <c r="D31" s="3">
        <f>SUM('BIZ kWh ENTRY'!D31,'BIZ kWh ENTRY'!T31,'BIZ kWh ENTRY'!AJ31,'BIZ kWh ENTRY'!AZ31)</f>
        <v>0</v>
      </c>
      <c r="E31" s="3">
        <f>SUM('BIZ kWh ENTRY'!E31,'BIZ kWh ENTRY'!U31,'BIZ kWh ENTRY'!AK31,'BIZ kWh ENTRY'!BA31)</f>
        <v>0</v>
      </c>
      <c r="F31" s="3">
        <f>SUM('BIZ kWh ENTRY'!F31,'BIZ kWh ENTRY'!V31,'BIZ kWh ENTRY'!AL31,'BIZ kWh ENTRY'!BB31)</f>
        <v>0</v>
      </c>
      <c r="G31" s="3">
        <f>SUM('BIZ kWh ENTRY'!G31,'BIZ kWh ENTRY'!W31,'BIZ kWh ENTRY'!AM31,'BIZ kWh ENTRY'!BC31)</f>
        <v>0</v>
      </c>
      <c r="H31" s="3">
        <f>SUM('BIZ kWh ENTRY'!H31,'BIZ kWh ENTRY'!X31,'BIZ kWh ENTRY'!AN31,'BIZ kWh ENTRY'!BD31)</f>
        <v>0</v>
      </c>
      <c r="I31" s="3">
        <f>SUM('BIZ kWh ENTRY'!I31,'BIZ kWh ENTRY'!Y31,'BIZ kWh ENTRY'!AO31,'BIZ kWh ENTRY'!BE31)</f>
        <v>63828</v>
      </c>
      <c r="J31" s="3">
        <f>SUM('BIZ kWh ENTRY'!J31,'BIZ kWh ENTRY'!Z31,'BIZ kWh ENTRY'!AP31,'BIZ kWh ENTRY'!BF31)</f>
        <v>41551</v>
      </c>
      <c r="K31" s="3">
        <f>SUM('BIZ kWh ENTRY'!K31,'BIZ kWh ENTRY'!AA31,'BIZ kWh ENTRY'!AQ31,'BIZ kWh ENTRY'!BG31)</f>
        <v>0</v>
      </c>
      <c r="L31" s="3">
        <f>SUM('BIZ kWh ENTRY'!L31,'BIZ kWh ENTRY'!AB31,'BIZ kWh ENTRY'!AR31,'BIZ kWh ENTRY'!BH31)</f>
        <v>5778</v>
      </c>
      <c r="M31" s="3">
        <f>SUM('BIZ kWh ENTRY'!M31,'BIZ kWh ENTRY'!AC31,'BIZ kWh ENTRY'!AS31,'BIZ kWh ENTRY'!BI31)</f>
        <v>96830.092231214207</v>
      </c>
      <c r="N31" s="3">
        <f>SUM('BIZ kWh ENTRY'!N31,'BIZ kWh ENTRY'!AD31,'BIZ kWh ENTRY'!AT31,'BIZ kWh ENTRY'!BJ31)</f>
        <v>364701.42985152046</v>
      </c>
      <c r="O31" s="79">
        <f t="shared" si="3"/>
        <v>572688.52208273462</v>
      </c>
    </row>
    <row r="32" spans="1:15" ht="15" thickBot="1" x14ac:dyDescent="0.35">
      <c r="A32" s="722"/>
      <c r="B32" s="11" t="s">
        <v>54</v>
      </c>
      <c r="C32" s="3">
        <f>SUM('BIZ kWh ENTRY'!C32,'BIZ kWh ENTRY'!S32,'BIZ kWh ENTRY'!AI32,'BIZ kWh ENTRY'!AY32)</f>
        <v>0</v>
      </c>
      <c r="D32" s="3">
        <f>SUM('BIZ kWh ENTRY'!D32,'BIZ kWh ENTRY'!T32,'BIZ kWh ENTRY'!AJ32,'BIZ kWh ENTRY'!AZ32)</f>
        <v>0</v>
      </c>
      <c r="E32" s="3">
        <f>SUM('BIZ kWh ENTRY'!E32,'BIZ kWh ENTRY'!U32,'BIZ kWh ENTRY'!AK32,'BIZ kWh ENTRY'!BA32)</f>
        <v>0</v>
      </c>
      <c r="F32" s="3">
        <f>SUM('BIZ kWh ENTRY'!F32,'BIZ kWh ENTRY'!V32,'BIZ kWh ENTRY'!AL32,'BIZ kWh ENTRY'!BB32)</f>
        <v>0</v>
      </c>
      <c r="G32" s="3">
        <f>SUM('BIZ kWh ENTRY'!G32,'BIZ kWh ENTRY'!W32,'BIZ kWh ENTRY'!AM32,'BIZ kWh ENTRY'!BC32)</f>
        <v>0</v>
      </c>
      <c r="H32" s="3">
        <f>SUM('BIZ kWh ENTRY'!H32,'BIZ kWh ENTRY'!X32,'BIZ kWh ENTRY'!AN32,'BIZ kWh ENTRY'!BD32)</f>
        <v>0</v>
      </c>
      <c r="I32" s="3">
        <f>SUM('BIZ kWh ENTRY'!I32,'BIZ kWh ENTRY'!Y32,'BIZ kWh ENTRY'!AO32,'BIZ kWh ENTRY'!BE32)</f>
        <v>0</v>
      </c>
      <c r="J32" s="3">
        <f>SUM('BIZ kWh ENTRY'!J32,'BIZ kWh ENTRY'!Z32,'BIZ kWh ENTRY'!AP32,'BIZ kWh ENTRY'!BF32)</f>
        <v>0</v>
      </c>
      <c r="K32" s="3">
        <f>SUM('BIZ kWh ENTRY'!K32,'BIZ kWh ENTRY'!AA32,'BIZ kWh ENTRY'!AQ32,'BIZ kWh ENTRY'!BG32)</f>
        <v>0</v>
      </c>
      <c r="L32" s="3">
        <f>SUM('BIZ kWh ENTRY'!L32,'BIZ kWh ENTRY'!AB32,'BIZ kWh ENTRY'!AR32,'BIZ kWh ENTRY'!BH32)</f>
        <v>0</v>
      </c>
      <c r="M32" s="3">
        <f>SUM('BIZ kWh ENTRY'!M32,'BIZ kWh ENTRY'!AC32,'BIZ kWh ENTRY'!AS32,'BIZ kWh ENTRY'!BI32)</f>
        <v>21305.715552206428</v>
      </c>
      <c r="N32" s="3">
        <f>SUM('BIZ kWh ENTRY'!N32,'BIZ kWh ENTRY'!AD32,'BIZ kWh ENTRY'!AT32,'BIZ kWh ENTRY'!BJ32)</f>
        <v>80245.972577878492</v>
      </c>
      <c r="O32" s="79">
        <f t="shared" si="3"/>
        <v>101551.68813008492</v>
      </c>
    </row>
    <row r="33" spans="1:15" ht="15" thickBot="1" x14ac:dyDescent="0.35">
      <c r="A33" s="83"/>
      <c r="B33" s="209" t="s">
        <v>43</v>
      </c>
      <c r="C33" s="210">
        <f t="shared" ref="C33:N33" si="4">SUM(C20:C32)</f>
        <v>0</v>
      </c>
      <c r="D33" s="210">
        <f t="shared" si="4"/>
        <v>242862</v>
      </c>
      <c r="E33" s="210">
        <f t="shared" si="4"/>
        <v>1925849</v>
      </c>
      <c r="F33" s="210">
        <f t="shared" si="4"/>
        <v>1912415</v>
      </c>
      <c r="G33" s="210">
        <f t="shared" si="4"/>
        <v>952492</v>
      </c>
      <c r="H33" s="210">
        <f t="shared" si="4"/>
        <v>742481</v>
      </c>
      <c r="I33" s="210">
        <f t="shared" si="4"/>
        <v>7574280</v>
      </c>
      <c r="J33" s="210">
        <f t="shared" si="4"/>
        <v>998495</v>
      </c>
      <c r="K33" s="210">
        <f t="shared" si="4"/>
        <v>549122</v>
      </c>
      <c r="L33" s="210">
        <f t="shared" si="4"/>
        <v>2421645</v>
      </c>
      <c r="M33" s="210">
        <f t="shared" si="4"/>
        <v>4120965.0000000005</v>
      </c>
      <c r="N33" s="210">
        <f t="shared" si="4"/>
        <v>15521226.854554089</v>
      </c>
      <c r="O33" s="82">
        <f t="shared" si="3"/>
        <v>36961832.854554087</v>
      </c>
    </row>
    <row r="34" spans="1:15" ht="21.6" thickBot="1" x14ac:dyDescent="0.45">
      <c r="A34" s="85"/>
    </row>
    <row r="35" spans="1:15" ht="21.6" thickBot="1" x14ac:dyDescent="0.45">
      <c r="A35" s="85"/>
      <c r="B35" s="205" t="s">
        <v>36</v>
      </c>
      <c r="C35" s="206">
        <f>C$3</f>
        <v>44197</v>
      </c>
      <c r="D35" s="206">
        <f t="shared" ref="D35:N35" si="5">D$3</f>
        <v>44228</v>
      </c>
      <c r="E35" s="206">
        <f t="shared" si="5"/>
        <v>44256</v>
      </c>
      <c r="F35" s="206">
        <f t="shared" si="5"/>
        <v>44287</v>
      </c>
      <c r="G35" s="206">
        <f t="shared" si="5"/>
        <v>44317</v>
      </c>
      <c r="H35" s="206">
        <f t="shared" si="5"/>
        <v>44348</v>
      </c>
      <c r="I35" s="206">
        <f t="shared" si="5"/>
        <v>44378</v>
      </c>
      <c r="J35" s="206">
        <f t="shared" si="5"/>
        <v>44409</v>
      </c>
      <c r="K35" s="206">
        <f t="shared" si="5"/>
        <v>44440</v>
      </c>
      <c r="L35" s="206">
        <f t="shared" si="5"/>
        <v>44470</v>
      </c>
      <c r="M35" s="206">
        <f t="shared" si="5"/>
        <v>44501</v>
      </c>
      <c r="N35" s="206" t="str">
        <f t="shared" si="5"/>
        <v>Dec-21 +</v>
      </c>
      <c r="O35" s="207" t="s">
        <v>34</v>
      </c>
    </row>
    <row r="36" spans="1:15" ht="15" customHeight="1" x14ac:dyDescent="0.3">
      <c r="A36" s="720" t="s">
        <v>72</v>
      </c>
      <c r="B36" s="11" t="s">
        <v>66</v>
      </c>
      <c r="C36" s="3">
        <f>SUM('BIZ kWh ENTRY'!C36,'BIZ kWh ENTRY'!S36,'BIZ kWh ENTRY'!AI36,'BIZ kWh ENTRY'!AY36)</f>
        <v>0</v>
      </c>
      <c r="D36" s="3">
        <f>SUM('BIZ kWh ENTRY'!D36,'BIZ kWh ENTRY'!T36,'BIZ kWh ENTRY'!AJ36,'BIZ kWh ENTRY'!AZ36)</f>
        <v>0</v>
      </c>
      <c r="E36" s="3">
        <f>SUM('BIZ kWh ENTRY'!E36,'BIZ kWh ENTRY'!U36,'BIZ kWh ENTRY'!AK36,'BIZ kWh ENTRY'!BA36)</f>
        <v>0</v>
      </c>
      <c r="F36" s="3">
        <f>SUM('BIZ kWh ENTRY'!F36,'BIZ kWh ENTRY'!V36,'BIZ kWh ENTRY'!AL36,'BIZ kWh ENTRY'!BB36)</f>
        <v>415991</v>
      </c>
      <c r="G36" s="3">
        <f>SUM('BIZ kWh ENTRY'!G36,'BIZ kWh ENTRY'!W36,'BIZ kWh ENTRY'!AM36,'BIZ kWh ENTRY'!BC36)</f>
        <v>0</v>
      </c>
      <c r="H36" s="3">
        <f>SUM('BIZ kWh ENTRY'!H36,'BIZ kWh ENTRY'!X36,'BIZ kWh ENTRY'!AN36,'BIZ kWh ENTRY'!BD36)</f>
        <v>0</v>
      </c>
      <c r="I36" s="3">
        <f>SUM('BIZ kWh ENTRY'!I36,'BIZ kWh ENTRY'!Y36,'BIZ kWh ENTRY'!AO36,'BIZ kWh ENTRY'!BE36)</f>
        <v>0</v>
      </c>
      <c r="J36" s="3">
        <f>SUM('BIZ kWh ENTRY'!J36,'BIZ kWh ENTRY'!Z36,'BIZ kWh ENTRY'!AP36,'BIZ kWh ENTRY'!BF36)</f>
        <v>0</v>
      </c>
      <c r="K36" s="3">
        <f>SUM('BIZ kWh ENTRY'!K36,'BIZ kWh ENTRY'!AA36,'BIZ kWh ENTRY'!AQ36,'BIZ kWh ENTRY'!BG36)</f>
        <v>0</v>
      </c>
      <c r="L36" s="3">
        <f>SUM('BIZ kWh ENTRY'!L36,'BIZ kWh ENTRY'!AB36,'BIZ kWh ENTRY'!AR36,'BIZ kWh ENTRY'!BH36)</f>
        <v>0</v>
      </c>
      <c r="M36" s="3">
        <f>SUM('BIZ kWh ENTRY'!M36,'BIZ kWh ENTRY'!AC36,'BIZ kWh ENTRY'!AS36,'BIZ kWh ENTRY'!BI36)</f>
        <v>21342.416330380252</v>
      </c>
      <c r="N36" s="3">
        <f>SUM('BIZ kWh ENTRY'!N36,'BIZ kWh ENTRY'!AD36,'BIZ kWh ENTRY'!AT36,'BIZ kWh ENTRY'!BJ36)</f>
        <v>53543.377775287503</v>
      </c>
      <c r="O36" s="79">
        <f t="shared" ref="O36:O49" si="6">SUM(C36:N36)</f>
        <v>490876.79410566774</v>
      </c>
    </row>
    <row r="37" spans="1:15" x14ac:dyDescent="0.3">
      <c r="A37" s="721"/>
      <c r="B37" s="12" t="s">
        <v>65</v>
      </c>
      <c r="C37" s="3">
        <f>SUM('BIZ kWh ENTRY'!C37,'BIZ kWh ENTRY'!S37,'BIZ kWh ENTRY'!AI37,'BIZ kWh ENTRY'!AY37)</f>
        <v>0</v>
      </c>
      <c r="D37" s="3">
        <f>SUM('BIZ kWh ENTRY'!D37,'BIZ kWh ENTRY'!T37,'BIZ kWh ENTRY'!AJ37,'BIZ kWh ENTRY'!AZ37)</f>
        <v>0</v>
      </c>
      <c r="E37" s="3">
        <f>SUM('BIZ kWh ENTRY'!E37,'BIZ kWh ENTRY'!U37,'BIZ kWh ENTRY'!AK37,'BIZ kWh ENTRY'!BA37)</f>
        <v>0</v>
      </c>
      <c r="F37" s="3">
        <f>SUM('BIZ kWh ENTRY'!F37,'BIZ kWh ENTRY'!V37,'BIZ kWh ENTRY'!AL37,'BIZ kWh ENTRY'!BB37)</f>
        <v>0</v>
      </c>
      <c r="G37" s="3">
        <f>SUM('BIZ kWh ENTRY'!G37,'BIZ kWh ENTRY'!W37,'BIZ kWh ENTRY'!AM37,'BIZ kWh ENTRY'!BC37)</f>
        <v>0</v>
      </c>
      <c r="H37" s="3">
        <f>SUM('BIZ kWh ENTRY'!H37,'BIZ kWh ENTRY'!X37,'BIZ kWh ENTRY'!AN37,'BIZ kWh ENTRY'!BD37)</f>
        <v>0</v>
      </c>
      <c r="I37" s="3">
        <f>SUM('BIZ kWh ENTRY'!I37,'BIZ kWh ENTRY'!Y37,'BIZ kWh ENTRY'!AO37,'BIZ kWh ENTRY'!BE37)</f>
        <v>0</v>
      </c>
      <c r="J37" s="3">
        <f>SUM('BIZ kWh ENTRY'!J37,'BIZ kWh ENTRY'!Z37,'BIZ kWh ENTRY'!AP37,'BIZ kWh ENTRY'!BF37)</f>
        <v>0</v>
      </c>
      <c r="K37" s="3">
        <f>SUM('BIZ kWh ENTRY'!K37,'BIZ kWh ENTRY'!AA37,'BIZ kWh ENTRY'!AQ37,'BIZ kWh ENTRY'!BG37)</f>
        <v>0</v>
      </c>
      <c r="L37" s="3">
        <f>SUM('BIZ kWh ENTRY'!L37,'BIZ kWh ENTRY'!AB37,'BIZ kWh ENTRY'!AR37,'BIZ kWh ENTRY'!BH37)</f>
        <v>0</v>
      </c>
      <c r="M37" s="3">
        <f>SUM('BIZ kWh ENTRY'!M37,'BIZ kWh ENTRY'!AC37,'BIZ kWh ENTRY'!AS37,'BIZ kWh ENTRY'!BI37)</f>
        <v>27357.345089275528</v>
      </c>
      <c r="N37" s="3">
        <f>SUM('BIZ kWh ENTRY'!N37,'BIZ kWh ENTRY'!AD37,'BIZ kWh ENTRY'!AT37,'BIZ kWh ENTRY'!BJ37)</f>
        <v>68633.496806023933</v>
      </c>
      <c r="O37" s="79">
        <f t="shared" si="6"/>
        <v>95990.841895299469</v>
      </c>
    </row>
    <row r="38" spans="1:15" x14ac:dyDescent="0.3">
      <c r="A38" s="721"/>
      <c r="B38" s="11" t="s">
        <v>64</v>
      </c>
      <c r="C38" s="3">
        <f>SUM('BIZ kWh ENTRY'!C38,'BIZ kWh ENTRY'!S38,'BIZ kWh ENTRY'!AI38,'BIZ kWh ENTRY'!AY38)</f>
        <v>0</v>
      </c>
      <c r="D38" s="3">
        <f>SUM('BIZ kWh ENTRY'!D38,'BIZ kWh ENTRY'!T38,'BIZ kWh ENTRY'!AJ38,'BIZ kWh ENTRY'!AZ38)</f>
        <v>0</v>
      </c>
      <c r="E38" s="3">
        <f>SUM('BIZ kWh ENTRY'!E38,'BIZ kWh ENTRY'!U38,'BIZ kWh ENTRY'!AK38,'BIZ kWh ENTRY'!BA38)</f>
        <v>0</v>
      </c>
      <c r="F38" s="3">
        <f>SUM('BIZ kWh ENTRY'!F38,'BIZ kWh ENTRY'!V38,'BIZ kWh ENTRY'!AL38,'BIZ kWh ENTRY'!BB38)</f>
        <v>0</v>
      </c>
      <c r="G38" s="3">
        <f>SUM('BIZ kWh ENTRY'!G38,'BIZ kWh ENTRY'!W38,'BIZ kWh ENTRY'!AM38,'BIZ kWh ENTRY'!BC38)</f>
        <v>0</v>
      </c>
      <c r="H38" s="3">
        <f>SUM('BIZ kWh ENTRY'!H38,'BIZ kWh ENTRY'!X38,'BIZ kWh ENTRY'!AN38,'BIZ kWh ENTRY'!BD38)</f>
        <v>0</v>
      </c>
      <c r="I38" s="3">
        <f>SUM('BIZ kWh ENTRY'!I38,'BIZ kWh ENTRY'!Y38,'BIZ kWh ENTRY'!AO38,'BIZ kWh ENTRY'!BE38)</f>
        <v>0</v>
      </c>
      <c r="J38" s="3">
        <f>SUM('BIZ kWh ENTRY'!J38,'BIZ kWh ENTRY'!Z38,'BIZ kWh ENTRY'!AP38,'BIZ kWh ENTRY'!BF38)</f>
        <v>0</v>
      </c>
      <c r="K38" s="3">
        <f>SUM('BIZ kWh ENTRY'!K38,'BIZ kWh ENTRY'!AA38,'BIZ kWh ENTRY'!AQ38,'BIZ kWh ENTRY'!BG38)</f>
        <v>0</v>
      </c>
      <c r="L38" s="3">
        <f>SUM('BIZ kWh ENTRY'!L38,'BIZ kWh ENTRY'!AB38,'BIZ kWh ENTRY'!AR38,'BIZ kWh ENTRY'!BH38)</f>
        <v>0</v>
      </c>
      <c r="M38" s="3">
        <f>SUM('BIZ kWh ENTRY'!M38,'BIZ kWh ENTRY'!AC38,'BIZ kWh ENTRY'!AS38,'BIZ kWh ENTRY'!BI38)</f>
        <v>0</v>
      </c>
      <c r="N38" s="3">
        <f>SUM('BIZ kWh ENTRY'!N38,'BIZ kWh ENTRY'!AD38,'BIZ kWh ENTRY'!AT38,'BIZ kWh ENTRY'!BJ38)</f>
        <v>0</v>
      </c>
      <c r="O38" s="79">
        <f t="shared" si="6"/>
        <v>0</v>
      </c>
    </row>
    <row r="39" spans="1:15" x14ac:dyDescent="0.3">
      <c r="A39" s="721"/>
      <c r="B39" s="11" t="s">
        <v>63</v>
      </c>
      <c r="C39" s="3">
        <f>SUM('BIZ kWh ENTRY'!C39,'BIZ kWh ENTRY'!S39,'BIZ kWh ENTRY'!AI39,'BIZ kWh ENTRY'!AY39)</f>
        <v>0</v>
      </c>
      <c r="D39" s="3">
        <f>SUM('BIZ kWh ENTRY'!D39,'BIZ kWh ENTRY'!T39,'BIZ kWh ENTRY'!AJ39,'BIZ kWh ENTRY'!AZ39)</f>
        <v>0</v>
      </c>
      <c r="E39" s="3">
        <f>SUM('BIZ kWh ENTRY'!E39,'BIZ kWh ENTRY'!U39,'BIZ kWh ENTRY'!AK39,'BIZ kWh ENTRY'!BA39)</f>
        <v>0</v>
      </c>
      <c r="F39" s="3">
        <f>SUM('BIZ kWh ENTRY'!F39,'BIZ kWh ENTRY'!V39,'BIZ kWh ENTRY'!AL39,'BIZ kWh ENTRY'!BB39)</f>
        <v>44438</v>
      </c>
      <c r="G39" s="3">
        <f>SUM('BIZ kWh ENTRY'!G39,'BIZ kWh ENTRY'!W39,'BIZ kWh ENTRY'!AM39,'BIZ kWh ENTRY'!BC39)</f>
        <v>605</v>
      </c>
      <c r="H39" s="3">
        <f>SUM('BIZ kWh ENTRY'!H39,'BIZ kWh ENTRY'!X39,'BIZ kWh ENTRY'!AN39,'BIZ kWh ENTRY'!BD39)</f>
        <v>407618</v>
      </c>
      <c r="I39" s="3">
        <f>SUM('BIZ kWh ENTRY'!I39,'BIZ kWh ENTRY'!Y39,'BIZ kWh ENTRY'!AO39,'BIZ kWh ENTRY'!BE39)</f>
        <v>555337</v>
      </c>
      <c r="J39" s="3">
        <f>SUM('BIZ kWh ENTRY'!J39,'BIZ kWh ENTRY'!Z39,'BIZ kWh ENTRY'!AP39,'BIZ kWh ENTRY'!BF39)</f>
        <v>0</v>
      </c>
      <c r="K39" s="3">
        <f>SUM('BIZ kWh ENTRY'!K39,'BIZ kWh ENTRY'!AA39,'BIZ kWh ENTRY'!AQ39,'BIZ kWh ENTRY'!BG39)</f>
        <v>0</v>
      </c>
      <c r="L39" s="3">
        <f>SUM('BIZ kWh ENTRY'!L39,'BIZ kWh ENTRY'!AB39,'BIZ kWh ENTRY'!AR39,'BIZ kWh ENTRY'!BH39)</f>
        <v>85298</v>
      </c>
      <c r="M39" s="3">
        <f>SUM('BIZ kWh ENTRY'!M39,'BIZ kWh ENTRY'!AC39,'BIZ kWh ENTRY'!AS39,'BIZ kWh ENTRY'!BI39)</f>
        <v>541685.54272453778</v>
      </c>
      <c r="N39" s="3">
        <f>SUM('BIZ kWh ENTRY'!N39,'BIZ kWh ENTRY'!AD39,'BIZ kWh ENTRY'!AT39,'BIZ kWh ENTRY'!BJ39)</f>
        <v>1358968.600393469</v>
      </c>
      <c r="O39" s="79">
        <f t="shared" si="6"/>
        <v>2993950.1431180066</v>
      </c>
    </row>
    <row r="40" spans="1:15" x14ac:dyDescent="0.3">
      <c r="A40" s="721"/>
      <c r="B40" s="12" t="s">
        <v>62</v>
      </c>
      <c r="C40" s="3">
        <f>SUM('BIZ kWh ENTRY'!C40,'BIZ kWh ENTRY'!S40,'BIZ kWh ENTRY'!AI40,'BIZ kWh ENTRY'!AY40)</f>
        <v>0</v>
      </c>
      <c r="D40" s="3">
        <f>SUM('BIZ kWh ENTRY'!D40,'BIZ kWh ENTRY'!T40,'BIZ kWh ENTRY'!AJ40,'BIZ kWh ENTRY'!AZ40)</f>
        <v>0</v>
      </c>
      <c r="E40" s="3">
        <f>SUM('BIZ kWh ENTRY'!E40,'BIZ kWh ENTRY'!U40,'BIZ kWh ENTRY'!AK40,'BIZ kWh ENTRY'!BA40)</f>
        <v>0</v>
      </c>
      <c r="F40" s="3">
        <f>SUM('BIZ kWh ENTRY'!F40,'BIZ kWh ENTRY'!V40,'BIZ kWh ENTRY'!AL40,'BIZ kWh ENTRY'!BB40)</f>
        <v>0</v>
      </c>
      <c r="G40" s="3">
        <f>SUM('BIZ kWh ENTRY'!G40,'BIZ kWh ENTRY'!W40,'BIZ kWh ENTRY'!AM40,'BIZ kWh ENTRY'!BC40)</f>
        <v>0</v>
      </c>
      <c r="H40" s="3">
        <f>SUM('BIZ kWh ENTRY'!H40,'BIZ kWh ENTRY'!X40,'BIZ kWh ENTRY'!AN40,'BIZ kWh ENTRY'!BD40)</f>
        <v>0</v>
      </c>
      <c r="I40" s="3">
        <f>SUM('BIZ kWh ENTRY'!I40,'BIZ kWh ENTRY'!Y40,'BIZ kWh ENTRY'!AO40,'BIZ kWh ENTRY'!BE40)</f>
        <v>0</v>
      </c>
      <c r="J40" s="3">
        <f>SUM('BIZ kWh ENTRY'!J40,'BIZ kWh ENTRY'!Z40,'BIZ kWh ENTRY'!AP40,'BIZ kWh ENTRY'!BF40)</f>
        <v>0</v>
      </c>
      <c r="K40" s="3">
        <f>SUM('BIZ kWh ENTRY'!K40,'BIZ kWh ENTRY'!AA40,'BIZ kWh ENTRY'!AQ40,'BIZ kWh ENTRY'!BG40)</f>
        <v>0</v>
      </c>
      <c r="L40" s="3">
        <f>SUM('BIZ kWh ENTRY'!L40,'BIZ kWh ENTRY'!AB40,'BIZ kWh ENTRY'!AR40,'BIZ kWh ENTRY'!BH40)</f>
        <v>0</v>
      </c>
      <c r="M40" s="3">
        <f>SUM('BIZ kWh ENTRY'!M40,'BIZ kWh ENTRY'!AC40,'BIZ kWh ENTRY'!AS40,'BIZ kWh ENTRY'!BI40)</f>
        <v>0</v>
      </c>
      <c r="N40" s="3">
        <f>SUM('BIZ kWh ENTRY'!N40,'BIZ kWh ENTRY'!AD40,'BIZ kWh ENTRY'!AT40,'BIZ kWh ENTRY'!BJ40)</f>
        <v>0</v>
      </c>
      <c r="O40" s="79">
        <f t="shared" si="6"/>
        <v>0</v>
      </c>
    </row>
    <row r="41" spans="1:15" x14ac:dyDescent="0.3">
      <c r="A41" s="721"/>
      <c r="B41" s="11" t="s">
        <v>61</v>
      </c>
      <c r="C41" s="3">
        <f>SUM('BIZ kWh ENTRY'!C41,'BIZ kWh ENTRY'!S41,'BIZ kWh ENTRY'!AI41,'BIZ kWh ENTRY'!AY41)</f>
        <v>0</v>
      </c>
      <c r="D41" s="3">
        <f>SUM('BIZ kWh ENTRY'!D41,'BIZ kWh ENTRY'!T41,'BIZ kWh ENTRY'!AJ41,'BIZ kWh ENTRY'!AZ41)</f>
        <v>0</v>
      </c>
      <c r="E41" s="3">
        <f>SUM('BIZ kWh ENTRY'!E41,'BIZ kWh ENTRY'!U41,'BIZ kWh ENTRY'!AK41,'BIZ kWh ENTRY'!BA41)</f>
        <v>0</v>
      </c>
      <c r="F41" s="3">
        <f>SUM('BIZ kWh ENTRY'!F41,'BIZ kWh ENTRY'!V41,'BIZ kWh ENTRY'!AL41,'BIZ kWh ENTRY'!BB41)</f>
        <v>0</v>
      </c>
      <c r="G41" s="3">
        <f>SUM('BIZ kWh ENTRY'!G41,'BIZ kWh ENTRY'!W41,'BIZ kWh ENTRY'!AM41,'BIZ kWh ENTRY'!BC41)</f>
        <v>0</v>
      </c>
      <c r="H41" s="3">
        <f>SUM('BIZ kWh ENTRY'!H41,'BIZ kWh ENTRY'!X41,'BIZ kWh ENTRY'!AN41,'BIZ kWh ENTRY'!BD41)</f>
        <v>0</v>
      </c>
      <c r="I41" s="3">
        <f>SUM('BIZ kWh ENTRY'!I41,'BIZ kWh ENTRY'!Y41,'BIZ kWh ENTRY'!AO41,'BIZ kWh ENTRY'!BE41)</f>
        <v>0</v>
      </c>
      <c r="J41" s="3">
        <f>SUM('BIZ kWh ENTRY'!J41,'BIZ kWh ENTRY'!Z41,'BIZ kWh ENTRY'!AP41,'BIZ kWh ENTRY'!BF41)</f>
        <v>0</v>
      </c>
      <c r="K41" s="3">
        <f>SUM('BIZ kWh ENTRY'!K41,'BIZ kWh ENTRY'!AA41,'BIZ kWh ENTRY'!AQ41,'BIZ kWh ENTRY'!BG41)</f>
        <v>0</v>
      </c>
      <c r="L41" s="3">
        <f>SUM('BIZ kWh ENTRY'!L41,'BIZ kWh ENTRY'!AB41,'BIZ kWh ENTRY'!AR41,'BIZ kWh ENTRY'!BH41)</f>
        <v>0</v>
      </c>
      <c r="M41" s="3">
        <f>SUM('BIZ kWh ENTRY'!M41,'BIZ kWh ENTRY'!AC41,'BIZ kWh ENTRY'!AS41,'BIZ kWh ENTRY'!BI41)</f>
        <v>0</v>
      </c>
      <c r="N41" s="3">
        <f>SUM('BIZ kWh ENTRY'!N41,'BIZ kWh ENTRY'!AD41,'BIZ kWh ENTRY'!AT41,'BIZ kWh ENTRY'!BJ41)</f>
        <v>0</v>
      </c>
      <c r="O41" s="79">
        <f t="shared" si="6"/>
        <v>0</v>
      </c>
    </row>
    <row r="42" spans="1:15" x14ac:dyDescent="0.3">
      <c r="A42" s="721"/>
      <c r="B42" s="11" t="s">
        <v>60</v>
      </c>
      <c r="C42" s="3">
        <f>SUM('BIZ kWh ENTRY'!C42,'BIZ kWh ENTRY'!S42,'BIZ kWh ENTRY'!AI42,'BIZ kWh ENTRY'!AY42)</f>
        <v>0</v>
      </c>
      <c r="D42" s="3">
        <f>SUM('BIZ kWh ENTRY'!D42,'BIZ kWh ENTRY'!T42,'BIZ kWh ENTRY'!AJ42,'BIZ kWh ENTRY'!AZ42)</f>
        <v>0</v>
      </c>
      <c r="E42" s="3">
        <f>SUM('BIZ kWh ENTRY'!E42,'BIZ kWh ENTRY'!U42,'BIZ kWh ENTRY'!AK42,'BIZ kWh ENTRY'!BA42)</f>
        <v>2730203</v>
      </c>
      <c r="F42" s="3">
        <f>SUM('BIZ kWh ENTRY'!F42,'BIZ kWh ENTRY'!V42,'BIZ kWh ENTRY'!AL42,'BIZ kWh ENTRY'!BB42)</f>
        <v>0</v>
      </c>
      <c r="G42" s="3">
        <f>SUM('BIZ kWh ENTRY'!G42,'BIZ kWh ENTRY'!W42,'BIZ kWh ENTRY'!AM42,'BIZ kWh ENTRY'!BC42)</f>
        <v>0</v>
      </c>
      <c r="H42" s="3">
        <f>SUM('BIZ kWh ENTRY'!H42,'BIZ kWh ENTRY'!X42,'BIZ kWh ENTRY'!AN42,'BIZ kWh ENTRY'!BD42)</f>
        <v>64810</v>
      </c>
      <c r="I42" s="3">
        <f>SUM('BIZ kWh ENTRY'!I42,'BIZ kWh ENTRY'!Y42,'BIZ kWh ENTRY'!AO42,'BIZ kWh ENTRY'!BE42)</f>
        <v>20270</v>
      </c>
      <c r="J42" s="3">
        <f>SUM('BIZ kWh ENTRY'!J42,'BIZ kWh ENTRY'!Z42,'BIZ kWh ENTRY'!AP42,'BIZ kWh ENTRY'!BF42)</f>
        <v>0</v>
      </c>
      <c r="K42" s="3">
        <f>SUM('BIZ kWh ENTRY'!K42,'BIZ kWh ENTRY'!AA42,'BIZ kWh ENTRY'!AQ42,'BIZ kWh ENTRY'!BG42)</f>
        <v>2240882</v>
      </c>
      <c r="L42" s="3">
        <f>SUM('BIZ kWh ENTRY'!L42,'BIZ kWh ENTRY'!AB42,'BIZ kWh ENTRY'!AR42,'BIZ kWh ENTRY'!BH42)</f>
        <v>362774</v>
      </c>
      <c r="M42" s="3">
        <f>SUM('BIZ kWh ENTRY'!M42,'BIZ kWh ENTRY'!AC42,'BIZ kWh ENTRY'!AS42,'BIZ kWh ENTRY'!BI42)</f>
        <v>2104218.5302002039</v>
      </c>
      <c r="N42" s="3">
        <f>SUM('BIZ kWh ENTRY'!N42,'BIZ kWh ENTRY'!AD42,'BIZ kWh ENTRY'!AT42,'BIZ kWh ENTRY'!BJ42)</f>
        <v>5279016.4871768486</v>
      </c>
      <c r="O42" s="79">
        <f t="shared" si="6"/>
        <v>12802174.017377052</v>
      </c>
    </row>
    <row r="43" spans="1:15" x14ac:dyDescent="0.3">
      <c r="A43" s="721"/>
      <c r="B43" s="11" t="s">
        <v>59</v>
      </c>
      <c r="C43" s="3">
        <f>SUM('BIZ kWh ENTRY'!C43,'BIZ kWh ENTRY'!S43,'BIZ kWh ENTRY'!AI43,'BIZ kWh ENTRY'!AY43)</f>
        <v>0</v>
      </c>
      <c r="D43" s="3">
        <f>SUM('BIZ kWh ENTRY'!D43,'BIZ kWh ENTRY'!T43,'BIZ kWh ENTRY'!AJ43,'BIZ kWh ENTRY'!AZ43)</f>
        <v>0</v>
      </c>
      <c r="E43" s="3">
        <f>SUM('BIZ kWh ENTRY'!E43,'BIZ kWh ENTRY'!U43,'BIZ kWh ENTRY'!AK43,'BIZ kWh ENTRY'!BA43)</f>
        <v>864045</v>
      </c>
      <c r="F43" s="3">
        <f>SUM('BIZ kWh ENTRY'!F43,'BIZ kWh ENTRY'!V43,'BIZ kWh ENTRY'!AL43,'BIZ kWh ENTRY'!BB43)</f>
        <v>375249</v>
      </c>
      <c r="G43" s="3">
        <f>SUM('BIZ kWh ENTRY'!G43,'BIZ kWh ENTRY'!W43,'BIZ kWh ENTRY'!AM43,'BIZ kWh ENTRY'!BC43)</f>
        <v>7373</v>
      </c>
      <c r="H43" s="3">
        <f>SUM('BIZ kWh ENTRY'!H43,'BIZ kWh ENTRY'!X43,'BIZ kWh ENTRY'!AN43,'BIZ kWh ENTRY'!BD43)</f>
        <v>1841982</v>
      </c>
      <c r="I43" s="3">
        <f>SUM('BIZ kWh ENTRY'!I43,'BIZ kWh ENTRY'!Y43,'BIZ kWh ENTRY'!AO43,'BIZ kWh ENTRY'!BE43)</f>
        <v>291598</v>
      </c>
      <c r="J43" s="3">
        <f>SUM('BIZ kWh ENTRY'!J43,'BIZ kWh ENTRY'!Z43,'BIZ kWh ENTRY'!AP43,'BIZ kWh ENTRY'!BF43)</f>
        <v>47329</v>
      </c>
      <c r="K43" s="3">
        <f>SUM('BIZ kWh ENTRY'!K43,'BIZ kWh ENTRY'!AA43,'BIZ kWh ENTRY'!AQ43,'BIZ kWh ENTRY'!BG43)</f>
        <v>2638842</v>
      </c>
      <c r="L43" s="3">
        <f>SUM('BIZ kWh ENTRY'!L43,'BIZ kWh ENTRY'!AB43,'BIZ kWh ENTRY'!AR43,'BIZ kWh ENTRY'!BH43)</f>
        <v>1040508</v>
      </c>
      <c r="M43" s="3">
        <f>SUM('BIZ kWh ENTRY'!M43,'BIZ kWh ENTRY'!AC43,'BIZ kWh ENTRY'!AS43,'BIZ kWh ENTRY'!BI43)</f>
        <v>4939815.6249918444</v>
      </c>
      <c r="N43" s="3">
        <f>SUM('BIZ kWh ENTRY'!N43,'BIZ kWh ENTRY'!AD43,'BIZ kWh ENTRY'!AT43,'BIZ kWh ENTRY'!BJ43)</f>
        <v>12392899.194488436</v>
      </c>
      <c r="O43" s="79">
        <f t="shared" si="6"/>
        <v>24439640.819480281</v>
      </c>
    </row>
    <row r="44" spans="1:15" x14ac:dyDescent="0.3">
      <c r="A44" s="721"/>
      <c r="B44" s="11" t="s">
        <v>58</v>
      </c>
      <c r="C44" s="3">
        <f>SUM('BIZ kWh ENTRY'!C44,'BIZ kWh ENTRY'!S44,'BIZ kWh ENTRY'!AI44,'BIZ kWh ENTRY'!AY44)</f>
        <v>0</v>
      </c>
      <c r="D44" s="3">
        <f>SUM('BIZ kWh ENTRY'!D44,'BIZ kWh ENTRY'!T44,'BIZ kWh ENTRY'!AJ44,'BIZ kWh ENTRY'!AZ44)</f>
        <v>0</v>
      </c>
      <c r="E44" s="3">
        <f>SUM('BIZ kWh ENTRY'!E44,'BIZ kWh ENTRY'!U44,'BIZ kWh ENTRY'!AK44,'BIZ kWh ENTRY'!BA44)</f>
        <v>0</v>
      </c>
      <c r="F44" s="3">
        <f>SUM('BIZ kWh ENTRY'!F44,'BIZ kWh ENTRY'!V44,'BIZ kWh ENTRY'!AL44,'BIZ kWh ENTRY'!BB44)</f>
        <v>0</v>
      </c>
      <c r="G44" s="3">
        <f>SUM('BIZ kWh ENTRY'!G44,'BIZ kWh ENTRY'!W44,'BIZ kWh ENTRY'!AM44,'BIZ kWh ENTRY'!BC44)</f>
        <v>0</v>
      </c>
      <c r="H44" s="3">
        <f>SUM('BIZ kWh ENTRY'!H44,'BIZ kWh ENTRY'!X44,'BIZ kWh ENTRY'!AN44,'BIZ kWh ENTRY'!BD44)</f>
        <v>0</v>
      </c>
      <c r="I44" s="3">
        <f>SUM('BIZ kWh ENTRY'!I44,'BIZ kWh ENTRY'!Y44,'BIZ kWh ENTRY'!AO44,'BIZ kWh ENTRY'!BE44)</f>
        <v>0</v>
      </c>
      <c r="J44" s="3">
        <f>SUM('BIZ kWh ENTRY'!J44,'BIZ kWh ENTRY'!Z44,'BIZ kWh ENTRY'!AP44,'BIZ kWh ENTRY'!BF44)</f>
        <v>0</v>
      </c>
      <c r="K44" s="3">
        <f>SUM('BIZ kWh ENTRY'!K44,'BIZ kWh ENTRY'!AA44,'BIZ kWh ENTRY'!AQ44,'BIZ kWh ENTRY'!BG44)</f>
        <v>0</v>
      </c>
      <c r="L44" s="3">
        <f>SUM('BIZ kWh ENTRY'!L44,'BIZ kWh ENTRY'!AB44,'BIZ kWh ENTRY'!AR44,'BIZ kWh ENTRY'!BH44)</f>
        <v>0</v>
      </c>
      <c r="M44" s="3">
        <f>SUM('BIZ kWh ENTRY'!M44,'BIZ kWh ENTRY'!AC44,'BIZ kWh ENTRY'!AS44,'BIZ kWh ENTRY'!BI44)</f>
        <v>0</v>
      </c>
      <c r="N44" s="3">
        <f>SUM('BIZ kWh ENTRY'!N44,'BIZ kWh ENTRY'!AD44,'BIZ kWh ENTRY'!AT44,'BIZ kWh ENTRY'!BJ44)</f>
        <v>0</v>
      </c>
      <c r="O44" s="79">
        <f t="shared" si="6"/>
        <v>0</v>
      </c>
    </row>
    <row r="45" spans="1:15" x14ac:dyDescent="0.3">
      <c r="A45" s="721"/>
      <c r="B45" s="11" t="s">
        <v>57</v>
      </c>
      <c r="C45" s="3">
        <f>SUM('BIZ kWh ENTRY'!C45,'BIZ kWh ENTRY'!S45,'BIZ kWh ENTRY'!AI45,'BIZ kWh ENTRY'!AY45)</f>
        <v>0</v>
      </c>
      <c r="D45" s="3">
        <f>SUM('BIZ kWh ENTRY'!D45,'BIZ kWh ENTRY'!T45,'BIZ kWh ENTRY'!AJ45,'BIZ kWh ENTRY'!AZ45)</f>
        <v>0</v>
      </c>
      <c r="E45" s="3">
        <f>SUM('BIZ kWh ENTRY'!E45,'BIZ kWh ENTRY'!U45,'BIZ kWh ENTRY'!AK45,'BIZ kWh ENTRY'!BA45)</f>
        <v>0</v>
      </c>
      <c r="F45" s="3">
        <f>SUM('BIZ kWh ENTRY'!F45,'BIZ kWh ENTRY'!V45,'BIZ kWh ENTRY'!AL45,'BIZ kWh ENTRY'!BB45)</f>
        <v>0</v>
      </c>
      <c r="G45" s="3">
        <f>SUM('BIZ kWh ENTRY'!G45,'BIZ kWh ENTRY'!W45,'BIZ kWh ENTRY'!AM45,'BIZ kWh ENTRY'!BC45)</f>
        <v>0</v>
      </c>
      <c r="H45" s="3">
        <f>SUM('BIZ kWh ENTRY'!H45,'BIZ kWh ENTRY'!X45,'BIZ kWh ENTRY'!AN45,'BIZ kWh ENTRY'!BD45)</f>
        <v>0</v>
      </c>
      <c r="I45" s="3">
        <f>SUM('BIZ kWh ENTRY'!I45,'BIZ kWh ENTRY'!Y45,'BIZ kWh ENTRY'!AO45,'BIZ kWh ENTRY'!BE45)</f>
        <v>0</v>
      </c>
      <c r="J45" s="3">
        <f>SUM('BIZ kWh ENTRY'!J45,'BIZ kWh ENTRY'!Z45,'BIZ kWh ENTRY'!AP45,'BIZ kWh ENTRY'!BF45)</f>
        <v>0</v>
      </c>
      <c r="K45" s="3">
        <f>SUM('BIZ kWh ENTRY'!K45,'BIZ kWh ENTRY'!AA45,'BIZ kWh ENTRY'!AQ45,'BIZ kWh ENTRY'!BG45)</f>
        <v>0</v>
      </c>
      <c r="L45" s="3">
        <f>SUM('BIZ kWh ENTRY'!L45,'BIZ kWh ENTRY'!AB45,'BIZ kWh ENTRY'!AR45,'BIZ kWh ENTRY'!BH45)</f>
        <v>0</v>
      </c>
      <c r="M45" s="3">
        <f>SUM('BIZ kWh ENTRY'!M45,'BIZ kWh ENTRY'!AC45,'BIZ kWh ENTRY'!AS45,'BIZ kWh ENTRY'!BI45)</f>
        <v>0</v>
      </c>
      <c r="N45" s="3">
        <f>SUM('BIZ kWh ENTRY'!N45,'BIZ kWh ENTRY'!AD45,'BIZ kWh ENTRY'!AT45,'BIZ kWh ENTRY'!BJ45)</f>
        <v>0</v>
      </c>
      <c r="O45" s="79">
        <f t="shared" si="6"/>
        <v>0</v>
      </c>
    </row>
    <row r="46" spans="1:15" x14ac:dyDescent="0.3">
      <c r="A46" s="721"/>
      <c r="B46" s="11" t="s">
        <v>56</v>
      </c>
      <c r="C46" s="3">
        <f>SUM('BIZ kWh ENTRY'!C46,'BIZ kWh ENTRY'!S46,'BIZ kWh ENTRY'!AI46,'BIZ kWh ENTRY'!AY46)</f>
        <v>0</v>
      </c>
      <c r="D46" s="3">
        <f>SUM('BIZ kWh ENTRY'!D46,'BIZ kWh ENTRY'!T46,'BIZ kWh ENTRY'!AJ46,'BIZ kWh ENTRY'!AZ46)</f>
        <v>0</v>
      </c>
      <c r="E46" s="3">
        <f>SUM('BIZ kWh ENTRY'!E46,'BIZ kWh ENTRY'!U46,'BIZ kWh ENTRY'!AK46,'BIZ kWh ENTRY'!BA46)</f>
        <v>0</v>
      </c>
      <c r="F46" s="3">
        <f>SUM('BIZ kWh ENTRY'!F46,'BIZ kWh ENTRY'!V46,'BIZ kWh ENTRY'!AL46,'BIZ kWh ENTRY'!BB46)</f>
        <v>0</v>
      </c>
      <c r="G46" s="3">
        <f>SUM('BIZ kWh ENTRY'!G46,'BIZ kWh ENTRY'!W46,'BIZ kWh ENTRY'!AM46,'BIZ kWh ENTRY'!BC46)</f>
        <v>0</v>
      </c>
      <c r="H46" s="3">
        <f>SUM('BIZ kWh ENTRY'!H46,'BIZ kWh ENTRY'!X46,'BIZ kWh ENTRY'!AN46,'BIZ kWh ENTRY'!BD46)</f>
        <v>0</v>
      </c>
      <c r="I46" s="3">
        <f>SUM('BIZ kWh ENTRY'!I46,'BIZ kWh ENTRY'!Y46,'BIZ kWh ENTRY'!AO46,'BIZ kWh ENTRY'!BE46)</f>
        <v>0</v>
      </c>
      <c r="J46" s="3">
        <f>SUM('BIZ kWh ENTRY'!J46,'BIZ kWh ENTRY'!Z46,'BIZ kWh ENTRY'!AP46,'BIZ kWh ENTRY'!BF46)</f>
        <v>0</v>
      </c>
      <c r="K46" s="3">
        <f>SUM('BIZ kWh ENTRY'!K46,'BIZ kWh ENTRY'!AA46,'BIZ kWh ENTRY'!AQ46,'BIZ kWh ENTRY'!BG46)</f>
        <v>0</v>
      </c>
      <c r="L46" s="3">
        <f>SUM('BIZ kWh ENTRY'!L46,'BIZ kWh ENTRY'!AB46,'BIZ kWh ENTRY'!AR46,'BIZ kWh ENTRY'!BH46)</f>
        <v>0</v>
      </c>
      <c r="M46" s="3">
        <f>SUM('BIZ kWh ENTRY'!M46,'BIZ kWh ENTRY'!AC46,'BIZ kWh ENTRY'!AS46,'BIZ kWh ENTRY'!BI46)</f>
        <v>0</v>
      </c>
      <c r="N46" s="3">
        <f>SUM('BIZ kWh ENTRY'!N46,'BIZ kWh ENTRY'!AD46,'BIZ kWh ENTRY'!AT46,'BIZ kWh ENTRY'!BJ46)</f>
        <v>0</v>
      </c>
      <c r="O46" s="79">
        <f t="shared" si="6"/>
        <v>0</v>
      </c>
    </row>
    <row r="47" spans="1:15" x14ac:dyDescent="0.3">
      <c r="A47" s="721"/>
      <c r="B47" s="11" t="s">
        <v>55</v>
      </c>
      <c r="C47" s="3">
        <f>SUM('BIZ kWh ENTRY'!C47,'BIZ kWh ENTRY'!S47,'BIZ kWh ENTRY'!AI47,'BIZ kWh ENTRY'!AY47)</f>
        <v>0</v>
      </c>
      <c r="D47" s="3">
        <f>SUM('BIZ kWh ENTRY'!D47,'BIZ kWh ENTRY'!T47,'BIZ kWh ENTRY'!AJ47,'BIZ kWh ENTRY'!AZ47)</f>
        <v>0</v>
      </c>
      <c r="E47" s="3">
        <f>SUM('BIZ kWh ENTRY'!E47,'BIZ kWh ENTRY'!U47,'BIZ kWh ENTRY'!AK47,'BIZ kWh ENTRY'!BA47)</f>
        <v>0</v>
      </c>
      <c r="F47" s="3">
        <f>SUM('BIZ kWh ENTRY'!F47,'BIZ kWh ENTRY'!V47,'BIZ kWh ENTRY'!AL47,'BIZ kWh ENTRY'!BB47)</f>
        <v>0</v>
      </c>
      <c r="G47" s="3">
        <f>SUM('BIZ kWh ENTRY'!G47,'BIZ kWh ENTRY'!W47,'BIZ kWh ENTRY'!AM47,'BIZ kWh ENTRY'!BC47)</f>
        <v>0</v>
      </c>
      <c r="H47" s="3">
        <f>SUM('BIZ kWh ENTRY'!H47,'BIZ kWh ENTRY'!X47,'BIZ kWh ENTRY'!AN47,'BIZ kWh ENTRY'!BD47)</f>
        <v>0</v>
      </c>
      <c r="I47" s="3">
        <f>SUM('BIZ kWh ENTRY'!I47,'BIZ kWh ENTRY'!Y47,'BIZ kWh ENTRY'!AO47,'BIZ kWh ENTRY'!BE47)</f>
        <v>0</v>
      </c>
      <c r="J47" s="3">
        <f>SUM('BIZ kWh ENTRY'!J47,'BIZ kWh ENTRY'!Z47,'BIZ kWh ENTRY'!AP47,'BIZ kWh ENTRY'!BF47)</f>
        <v>0</v>
      </c>
      <c r="K47" s="3">
        <f>SUM('BIZ kWh ENTRY'!K47,'BIZ kWh ENTRY'!AA47,'BIZ kWh ENTRY'!AQ47,'BIZ kWh ENTRY'!BG47)</f>
        <v>0</v>
      </c>
      <c r="L47" s="3">
        <f>SUM('BIZ kWh ENTRY'!L47,'BIZ kWh ENTRY'!AB47,'BIZ kWh ENTRY'!AR47,'BIZ kWh ENTRY'!BH47)</f>
        <v>0</v>
      </c>
      <c r="M47" s="3">
        <f>SUM('BIZ kWh ENTRY'!M47,'BIZ kWh ENTRY'!AC47,'BIZ kWh ENTRY'!AS47,'BIZ kWh ENTRY'!BI47)</f>
        <v>1336621.5406637576</v>
      </c>
      <c r="N47" s="3">
        <f>SUM('BIZ kWh ENTRY'!N47,'BIZ kWh ENTRY'!AD47,'BIZ kWh ENTRY'!AT47,'BIZ kWh ENTRY'!BJ47)</f>
        <v>3353286.2908532387</v>
      </c>
      <c r="O47" s="79">
        <f t="shared" si="6"/>
        <v>4689907.831516996</v>
      </c>
    </row>
    <row r="48" spans="1:15" ht="15" thickBot="1" x14ac:dyDescent="0.35">
      <c r="A48" s="722"/>
      <c r="B48" s="11" t="s">
        <v>54</v>
      </c>
      <c r="C48" s="3">
        <f>SUM('BIZ kWh ENTRY'!C48,'BIZ kWh ENTRY'!S48,'BIZ kWh ENTRY'!AI48,'BIZ kWh ENTRY'!AY48)</f>
        <v>0</v>
      </c>
      <c r="D48" s="3">
        <f>SUM('BIZ kWh ENTRY'!D48,'BIZ kWh ENTRY'!T48,'BIZ kWh ENTRY'!AJ48,'BIZ kWh ENTRY'!AZ48)</f>
        <v>0</v>
      </c>
      <c r="E48" s="3">
        <f>SUM('BIZ kWh ENTRY'!E48,'BIZ kWh ENTRY'!U48,'BIZ kWh ENTRY'!AK48,'BIZ kWh ENTRY'!BA48)</f>
        <v>0</v>
      </c>
      <c r="F48" s="3">
        <f>SUM('BIZ kWh ENTRY'!F48,'BIZ kWh ENTRY'!V48,'BIZ kWh ENTRY'!AL48,'BIZ kWh ENTRY'!BB48)</f>
        <v>0</v>
      </c>
      <c r="G48" s="3">
        <f>SUM('BIZ kWh ENTRY'!G48,'BIZ kWh ENTRY'!W48,'BIZ kWh ENTRY'!AM48,'BIZ kWh ENTRY'!BC48)</f>
        <v>0</v>
      </c>
      <c r="H48" s="3">
        <f>SUM('BIZ kWh ENTRY'!H48,'BIZ kWh ENTRY'!X48,'BIZ kWh ENTRY'!AN48,'BIZ kWh ENTRY'!BD48)</f>
        <v>0</v>
      </c>
      <c r="I48" s="3">
        <f>SUM('BIZ kWh ENTRY'!I48,'BIZ kWh ENTRY'!Y48,'BIZ kWh ENTRY'!AO48,'BIZ kWh ENTRY'!BE48)</f>
        <v>0</v>
      </c>
      <c r="J48" s="3">
        <f>SUM('BIZ kWh ENTRY'!J48,'BIZ kWh ENTRY'!Z48,'BIZ kWh ENTRY'!AP48,'BIZ kWh ENTRY'!BF48)</f>
        <v>0</v>
      </c>
      <c r="K48" s="3">
        <f>SUM('BIZ kWh ENTRY'!K48,'BIZ kWh ENTRY'!AA48,'BIZ kWh ENTRY'!AQ48,'BIZ kWh ENTRY'!BG48)</f>
        <v>0</v>
      </c>
      <c r="L48" s="3">
        <f>SUM('BIZ kWh ENTRY'!L48,'BIZ kWh ENTRY'!AB48,'BIZ kWh ENTRY'!AR48,'BIZ kWh ENTRY'!BH48)</f>
        <v>0</v>
      </c>
      <c r="M48" s="3">
        <f>SUM('BIZ kWh ENTRY'!M48,'BIZ kWh ENTRY'!AC48,'BIZ kWh ENTRY'!AS48,'BIZ kWh ENTRY'!BI48)</f>
        <v>0</v>
      </c>
      <c r="N48" s="3">
        <f>SUM('BIZ kWh ENTRY'!N48,'BIZ kWh ENTRY'!AD48,'BIZ kWh ENTRY'!AT48,'BIZ kWh ENTRY'!BJ48)</f>
        <v>0</v>
      </c>
      <c r="O48" s="79">
        <f t="shared" si="6"/>
        <v>0</v>
      </c>
    </row>
    <row r="49" spans="1:15" ht="15" thickBot="1" x14ac:dyDescent="0.35">
      <c r="A49" s="83"/>
      <c r="B49" s="209" t="s">
        <v>43</v>
      </c>
      <c r="C49" s="210">
        <f t="shared" ref="C49:N49" si="7">SUM(C36:C48)</f>
        <v>0</v>
      </c>
      <c r="D49" s="210">
        <f t="shared" si="7"/>
        <v>0</v>
      </c>
      <c r="E49" s="210">
        <f t="shared" si="7"/>
        <v>3594248</v>
      </c>
      <c r="F49" s="210">
        <f t="shared" si="7"/>
        <v>835678</v>
      </c>
      <c r="G49" s="210">
        <f t="shared" si="7"/>
        <v>7978</v>
      </c>
      <c r="H49" s="210">
        <f t="shared" si="7"/>
        <v>2314410</v>
      </c>
      <c r="I49" s="210">
        <f t="shared" si="7"/>
        <v>867205</v>
      </c>
      <c r="J49" s="210">
        <f t="shared" si="7"/>
        <v>47329</v>
      </c>
      <c r="K49" s="210">
        <f t="shared" si="7"/>
        <v>4879724</v>
      </c>
      <c r="L49" s="210">
        <f t="shared" si="7"/>
        <v>1488580</v>
      </c>
      <c r="M49" s="210">
        <f t="shared" si="7"/>
        <v>8971041</v>
      </c>
      <c r="N49" s="210">
        <f t="shared" si="7"/>
        <v>22506347.447493304</v>
      </c>
      <c r="O49" s="82">
        <f t="shared" si="6"/>
        <v>45512540.4474933</v>
      </c>
    </row>
    <row r="50" spans="1:15" ht="21.6" thickBot="1" x14ac:dyDescent="0.45">
      <c r="A50" s="85"/>
    </row>
    <row r="51" spans="1:15" ht="21.6" thickBot="1" x14ac:dyDescent="0.45">
      <c r="A51" s="85"/>
      <c r="B51" s="205" t="s">
        <v>36</v>
      </c>
      <c r="C51" s="206">
        <f>C$3</f>
        <v>44197</v>
      </c>
      <c r="D51" s="206">
        <f t="shared" ref="D51:N51" si="8">D$3</f>
        <v>44228</v>
      </c>
      <c r="E51" s="206">
        <f t="shared" si="8"/>
        <v>44256</v>
      </c>
      <c r="F51" s="206">
        <f t="shared" si="8"/>
        <v>44287</v>
      </c>
      <c r="G51" s="206">
        <f t="shared" si="8"/>
        <v>44317</v>
      </c>
      <c r="H51" s="206">
        <f t="shared" si="8"/>
        <v>44348</v>
      </c>
      <c r="I51" s="206">
        <f t="shared" si="8"/>
        <v>44378</v>
      </c>
      <c r="J51" s="206">
        <f t="shared" si="8"/>
        <v>44409</v>
      </c>
      <c r="K51" s="206">
        <f t="shared" si="8"/>
        <v>44440</v>
      </c>
      <c r="L51" s="206">
        <f t="shared" si="8"/>
        <v>44470</v>
      </c>
      <c r="M51" s="206">
        <f t="shared" si="8"/>
        <v>44501</v>
      </c>
      <c r="N51" s="206" t="str">
        <f t="shared" si="8"/>
        <v>Dec-21 +</v>
      </c>
      <c r="O51" s="207" t="s">
        <v>34</v>
      </c>
    </row>
    <row r="52" spans="1:15" ht="15" customHeight="1" x14ac:dyDescent="0.3">
      <c r="A52" s="720" t="s">
        <v>71</v>
      </c>
      <c r="B52" s="11" t="s">
        <v>66</v>
      </c>
      <c r="C52" s="3">
        <f>SUM('BIZ kWh ENTRY'!C52,'BIZ kWh ENTRY'!S52,'BIZ kWh ENTRY'!AI52,'BIZ kWh ENTRY'!AY52)</f>
        <v>0</v>
      </c>
      <c r="D52" s="3">
        <f>SUM('BIZ kWh ENTRY'!D52,'BIZ kWh ENTRY'!T52,'BIZ kWh ENTRY'!AJ52,'BIZ kWh ENTRY'!AZ52)</f>
        <v>0</v>
      </c>
      <c r="E52" s="3">
        <f>SUM('BIZ kWh ENTRY'!E52,'BIZ kWh ENTRY'!U52,'BIZ kWh ENTRY'!AK52,'BIZ kWh ENTRY'!BA52)</f>
        <v>12923</v>
      </c>
      <c r="F52" s="3">
        <f>SUM('BIZ kWh ENTRY'!F52,'BIZ kWh ENTRY'!V52,'BIZ kWh ENTRY'!AL52,'BIZ kWh ENTRY'!BB52)</f>
        <v>0</v>
      </c>
      <c r="G52" s="3">
        <f>SUM('BIZ kWh ENTRY'!G52,'BIZ kWh ENTRY'!W52,'BIZ kWh ENTRY'!AM52,'BIZ kWh ENTRY'!BC52)</f>
        <v>0</v>
      </c>
      <c r="H52" s="3">
        <f>SUM('BIZ kWh ENTRY'!H52,'BIZ kWh ENTRY'!X52,'BIZ kWh ENTRY'!AN52,'BIZ kWh ENTRY'!BD52)</f>
        <v>98156</v>
      </c>
      <c r="I52" s="3">
        <f>SUM('BIZ kWh ENTRY'!I52,'BIZ kWh ENTRY'!Y52,'BIZ kWh ENTRY'!AO52,'BIZ kWh ENTRY'!BE52)</f>
        <v>12464</v>
      </c>
      <c r="J52" s="3">
        <f>SUM('BIZ kWh ENTRY'!J52,'BIZ kWh ENTRY'!Z52,'BIZ kWh ENTRY'!AP52,'BIZ kWh ENTRY'!BF52)</f>
        <v>127165</v>
      </c>
      <c r="K52" s="3">
        <f>SUM('BIZ kWh ENTRY'!K52,'BIZ kWh ENTRY'!AA52,'BIZ kWh ENTRY'!AQ52,'BIZ kWh ENTRY'!BG52)</f>
        <v>0</v>
      </c>
      <c r="L52" s="3">
        <f>SUM('BIZ kWh ENTRY'!L52,'BIZ kWh ENTRY'!AB52,'BIZ kWh ENTRY'!AR52,'BIZ kWh ENTRY'!BH52)</f>
        <v>0</v>
      </c>
      <c r="M52" s="3">
        <f>SUM('BIZ kWh ENTRY'!M52,'BIZ kWh ENTRY'!AC52,'BIZ kWh ENTRY'!AS52,'BIZ kWh ENTRY'!BI52)</f>
        <v>278826.47636836657</v>
      </c>
      <c r="N52" s="3">
        <f>SUM('BIZ kWh ENTRY'!N52,'BIZ kWh ENTRY'!AD52,'BIZ kWh ENTRY'!AT52,'BIZ kWh ENTRY'!BJ52)</f>
        <v>1726431.5156083768</v>
      </c>
      <c r="O52" s="79">
        <f t="shared" ref="O52:O65" si="9">SUM(C52:N52)</f>
        <v>2255965.9919767436</v>
      </c>
    </row>
    <row r="53" spans="1:15" x14ac:dyDescent="0.3">
      <c r="A53" s="721"/>
      <c r="B53" s="12" t="s">
        <v>65</v>
      </c>
      <c r="C53" s="3">
        <f>SUM('BIZ kWh ENTRY'!C53,'BIZ kWh ENTRY'!S53,'BIZ kWh ENTRY'!AI53,'BIZ kWh ENTRY'!AY53)</f>
        <v>0</v>
      </c>
      <c r="D53" s="3">
        <f>SUM('BIZ kWh ENTRY'!D53,'BIZ kWh ENTRY'!T53,'BIZ kWh ENTRY'!AJ53,'BIZ kWh ENTRY'!AZ53)</f>
        <v>0</v>
      </c>
      <c r="E53" s="3">
        <f>SUM('BIZ kWh ENTRY'!E53,'BIZ kWh ENTRY'!U53,'BIZ kWh ENTRY'!AK53,'BIZ kWh ENTRY'!BA53)</f>
        <v>0</v>
      </c>
      <c r="F53" s="3">
        <f>SUM('BIZ kWh ENTRY'!F53,'BIZ kWh ENTRY'!V53,'BIZ kWh ENTRY'!AL53,'BIZ kWh ENTRY'!BB53)</f>
        <v>0</v>
      </c>
      <c r="G53" s="3">
        <f>SUM('BIZ kWh ENTRY'!G53,'BIZ kWh ENTRY'!W53,'BIZ kWh ENTRY'!AM53,'BIZ kWh ENTRY'!BC53)</f>
        <v>0</v>
      </c>
      <c r="H53" s="3">
        <f>SUM('BIZ kWh ENTRY'!H53,'BIZ kWh ENTRY'!X53,'BIZ kWh ENTRY'!AN53,'BIZ kWh ENTRY'!BD53)</f>
        <v>0</v>
      </c>
      <c r="I53" s="3">
        <f>SUM('BIZ kWh ENTRY'!I53,'BIZ kWh ENTRY'!Y53,'BIZ kWh ENTRY'!AO53,'BIZ kWh ENTRY'!BE53)</f>
        <v>0</v>
      </c>
      <c r="J53" s="3">
        <f>SUM('BIZ kWh ENTRY'!J53,'BIZ kWh ENTRY'!Z53,'BIZ kWh ENTRY'!AP53,'BIZ kWh ENTRY'!BF53)</f>
        <v>0</v>
      </c>
      <c r="K53" s="3">
        <f>SUM('BIZ kWh ENTRY'!K53,'BIZ kWh ENTRY'!AA53,'BIZ kWh ENTRY'!AQ53,'BIZ kWh ENTRY'!BG53)</f>
        <v>0</v>
      </c>
      <c r="L53" s="3">
        <f>SUM('BIZ kWh ENTRY'!L53,'BIZ kWh ENTRY'!AB53,'BIZ kWh ENTRY'!AR53,'BIZ kWh ENTRY'!BH53)</f>
        <v>0</v>
      </c>
      <c r="M53" s="3">
        <f>SUM('BIZ kWh ENTRY'!M53,'BIZ kWh ENTRY'!AC53,'BIZ kWh ENTRY'!AS53,'BIZ kWh ENTRY'!BI53)</f>
        <v>0</v>
      </c>
      <c r="N53" s="3">
        <f>SUM('BIZ kWh ENTRY'!N53,'BIZ kWh ENTRY'!AD53,'BIZ kWh ENTRY'!AT53,'BIZ kWh ENTRY'!BJ53)</f>
        <v>0</v>
      </c>
      <c r="O53" s="79">
        <f t="shared" si="9"/>
        <v>0</v>
      </c>
    </row>
    <row r="54" spans="1:15" x14ac:dyDescent="0.3">
      <c r="A54" s="721"/>
      <c r="B54" s="11" t="s">
        <v>64</v>
      </c>
      <c r="C54" s="3">
        <f>SUM('BIZ kWh ENTRY'!C54,'BIZ kWh ENTRY'!S54,'BIZ kWh ENTRY'!AI54,'BIZ kWh ENTRY'!AY54)</f>
        <v>0</v>
      </c>
      <c r="D54" s="3">
        <f>SUM('BIZ kWh ENTRY'!D54,'BIZ kWh ENTRY'!T54,'BIZ kWh ENTRY'!AJ54,'BIZ kWh ENTRY'!AZ54)</f>
        <v>0</v>
      </c>
      <c r="E54" s="3">
        <f>SUM('BIZ kWh ENTRY'!E54,'BIZ kWh ENTRY'!U54,'BIZ kWh ENTRY'!AK54,'BIZ kWh ENTRY'!BA54)</f>
        <v>0</v>
      </c>
      <c r="F54" s="3">
        <f>SUM('BIZ kWh ENTRY'!F54,'BIZ kWh ENTRY'!V54,'BIZ kWh ENTRY'!AL54,'BIZ kWh ENTRY'!BB54)</f>
        <v>0</v>
      </c>
      <c r="G54" s="3">
        <f>SUM('BIZ kWh ENTRY'!G54,'BIZ kWh ENTRY'!W54,'BIZ kWh ENTRY'!AM54,'BIZ kWh ENTRY'!BC54)</f>
        <v>0</v>
      </c>
      <c r="H54" s="3">
        <f>SUM('BIZ kWh ENTRY'!H54,'BIZ kWh ENTRY'!X54,'BIZ kWh ENTRY'!AN54,'BIZ kWh ENTRY'!BD54)</f>
        <v>0</v>
      </c>
      <c r="I54" s="3">
        <f>SUM('BIZ kWh ENTRY'!I54,'BIZ kWh ENTRY'!Y54,'BIZ kWh ENTRY'!AO54,'BIZ kWh ENTRY'!BE54)</f>
        <v>0</v>
      </c>
      <c r="J54" s="3">
        <f>SUM('BIZ kWh ENTRY'!J54,'BIZ kWh ENTRY'!Z54,'BIZ kWh ENTRY'!AP54,'BIZ kWh ENTRY'!BF54)</f>
        <v>0</v>
      </c>
      <c r="K54" s="3">
        <f>SUM('BIZ kWh ENTRY'!K54,'BIZ kWh ENTRY'!AA54,'BIZ kWh ENTRY'!AQ54,'BIZ kWh ENTRY'!BG54)</f>
        <v>0</v>
      </c>
      <c r="L54" s="3">
        <f>SUM('BIZ kWh ENTRY'!L54,'BIZ kWh ENTRY'!AB54,'BIZ kWh ENTRY'!AR54,'BIZ kWh ENTRY'!BH54)</f>
        <v>0</v>
      </c>
      <c r="M54" s="3">
        <f>SUM('BIZ kWh ENTRY'!M54,'BIZ kWh ENTRY'!AC54,'BIZ kWh ENTRY'!AS54,'BIZ kWh ENTRY'!BI54)</f>
        <v>0</v>
      </c>
      <c r="N54" s="3">
        <f>SUM('BIZ kWh ENTRY'!N54,'BIZ kWh ENTRY'!AD54,'BIZ kWh ENTRY'!AT54,'BIZ kWh ENTRY'!BJ54)</f>
        <v>0</v>
      </c>
      <c r="O54" s="79">
        <f t="shared" si="9"/>
        <v>0</v>
      </c>
    </row>
    <row r="55" spans="1:15" x14ac:dyDescent="0.3">
      <c r="A55" s="721"/>
      <c r="B55" s="11" t="s">
        <v>63</v>
      </c>
      <c r="C55" s="3">
        <f>SUM('BIZ kWh ENTRY'!C55,'BIZ kWh ENTRY'!S55,'BIZ kWh ENTRY'!AI55,'BIZ kWh ENTRY'!AY55)</f>
        <v>0</v>
      </c>
      <c r="D55" s="3">
        <f>SUM('BIZ kWh ENTRY'!D55,'BIZ kWh ENTRY'!T55,'BIZ kWh ENTRY'!AJ55,'BIZ kWh ENTRY'!AZ55)</f>
        <v>0</v>
      </c>
      <c r="E55" s="3">
        <f>SUM('BIZ kWh ENTRY'!E55,'BIZ kWh ENTRY'!U55,'BIZ kWh ENTRY'!AK55,'BIZ kWh ENTRY'!BA55)</f>
        <v>78937</v>
      </c>
      <c r="F55" s="3">
        <f>SUM('BIZ kWh ENTRY'!F55,'BIZ kWh ENTRY'!V55,'BIZ kWh ENTRY'!AL55,'BIZ kWh ENTRY'!BB55)</f>
        <v>0</v>
      </c>
      <c r="G55" s="3">
        <f>SUM('BIZ kWh ENTRY'!G55,'BIZ kWh ENTRY'!W55,'BIZ kWh ENTRY'!AM55,'BIZ kWh ENTRY'!BC55)</f>
        <v>0</v>
      </c>
      <c r="H55" s="3">
        <f>SUM('BIZ kWh ENTRY'!H55,'BIZ kWh ENTRY'!X55,'BIZ kWh ENTRY'!AN55,'BIZ kWh ENTRY'!BD55)</f>
        <v>0</v>
      </c>
      <c r="I55" s="3">
        <f>SUM('BIZ kWh ENTRY'!I55,'BIZ kWh ENTRY'!Y55,'BIZ kWh ENTRY'!AO55,'BIZ kWh ENTRY'!BE55)</f>
        <v>0</v>
      </c>
      <c r="J55" s="3">
        <f>SUM('BIZ kWh ENTRY'!J55,'BIZ kWh ENTRY'!Z55,'BIZ kWh ENTRY'!AP55,'BIZ kWh ENTRY'!BF55)</f>
        <v>0</v>
      </c>
      <c r="K55" s="3">
        <f>SUM('BIZ kWh ENTRY'!K55,'BIZ kWh ENTRY'!AA55,'BIZ kWh ENTRY'!AQ55,'BIZ kWh ENTRY'!BG55)</f>
        <v>0</v>
      </c>
      <c r="L55" s="3">
        <f>SUM('BIZ kWh ENTRY'!L55,'BIZ kWh ENTRY'!AB55,'BIZ kWh ENTRY'!AR55,'BIZ kWh ENTRY'!BH55)</f>
        <v>0</v>
      </c>
      <c r="M55" s="3">
        <f>SUM('BIZ kWh ENTRY'!M55,'BIZ kWh ENTRY'!AC55,'BIZ kWh ENTRY'!AS55,'BIZ kWh ENTRY'!BI55)</f>
        <v>108385.06963904301</v>
      </c>
      <c r="N55" s="3">
        <f>SUM('BIZ kWh ENTRY'!N55,'BIZ kWh ENTRY'!AD55,'BIZ kWh ENTRY'!AT55,'BIZ kWh ENTRY'!BJ55)</f>
        <v>671096.24051283812</v>
      </c>
      <c r="O55" s="79">
        <f t="shared" si="9"/>
        <v>858418.31015188107</v>
      </c>
    </row>
    <row r="56" spans="1:15" x14ac:dyDescent="0.3">
      <c r="A56" s="721"/>
      <c r="B56" s="12" t="s">
        <v>62</v>
      </c>
      <c r="C56" s="3">
        <f>SUM('BIZ kWh ENTRY'!C56,'BIZ kWh ENTRY'!S56,'BIZ kWh ENTRY'!AI56,'BIZ kWh ENTRY'!AY56)</f>
        <v>0</v>
      </c>
      <c r="D56" s="3">
        <f>SUM('BIZ kWh ENTRY'!D56,'BIZ kWh ENTRY'!T56,'BIZ kWh ENTRY'!AJ56,'BIZ kWh ENTRY'!AZ56)</f>
        <v>0</v>
      </c>
      <c r="E56" s="3">
        <f>SUM('BIZ kWh ENTRY'!E56,'BIZ kWh ENTRY'!U56,'BIZ kWh ENTRY'!AK56,'BIZ kWh ENTRY'!BA56)</f>
        <v>0</v>
      </c>
      <c r="F56" s="3">
        <f>SUM('BIZ kWh ENTRY'!F56,'BIZ kWh ENTRY'!V56,'BIZ kWh ENTRY'!AL56,'BIZ kWh ENTRY'!BB56)</f>
        <v>0</v>
      </c>
      <c r="G56" s="3">
        <f>SUM('BIZ kWh ENTRY'!G56,'BIZ kWh ENTRY'!W56,'BIZ kWh ENTRY'!AM56,'BIZ kWh ENTRY'!BC56)</f>
        <v>0</v>
      </c>
      <c r="H56" s="3">
        <f>SUM('BIZ kWh ENTRY'!H56,'BIZ kWh ENTRY'!X56,'BIZ kWh ENTRY'!AN56,'BIZ kWh ENTRY'!BD56)</f>
        <v>0</v>
      </c>
      <c r="I56" s="3">
        <f>SUM('BIZ kWh ENTRY'!I56,'BIZ kWh ENTRY'!Y56,'BIZ kWh ENTRY'!AO56,'BIZ kWh ENTRY'!BE56)</f>
        <v>0</v>
      </c>
      <c r="J56" s="3">
        <f>SUM('BIZ kWh ENTRY'!J56,'BIZ kWh ENTRY'!Z56,'BIZ kWh ENTRY'!AP56,'BIZ kWh ENTRY'!BF56)</f>
        <v>0</v>
      </c>
      <c r="K56" s="3">
        <f>SUM('BIZ kWh ENTRY'!K56,'BIZ kWh ENTRY'!AA56,'BIZ kWh ENTRY'!AQ56,'BIZ kWh ENTRY'!BG56)</f>
        <v>0</v>
      </c>
      <c r="L56" s="3">
        <f>SUM('BIZ kWh ENTRY'!L56,'BIZ kWh ENTRY'!AB56,'BIZ kWh ENTRY'!AR56,'BIZ kWh ENTRY'!BH56)</f>
        <v>0</v>
      </c>
      <c r="M56" s="3">
        <f>SUM('BIZ kWh ENTRY'!M56,'BIZ kWh ENTRY'!AC56,'BIZ kWh ENTRY'!AS56,'BIZ kWh ENTRY'!BI56)</f>
        <v>0</v>
      </c>
      <c r="N56" s="3">
        <f>SUM('BIZ kWh ENTRY'!N56,'BIZ kWh ENTRY'!AD56,'BIZ kWh ENTRY'!AT56,'BIZ kWh ENTRY'!BJ56)</f>
        <v>0</v>
      </c>
      <c r="O56" s="79">
        <f t="shared" si="9"/>
        <v>0</v>
      </c>
    </row>
    <row r="57" spans="1:15" x14ac:dyDescent="0.3">
      <c r="A57" s="721"/>
      <c r="B57" s="11" t="s">
        <v>61</v>
      </c>
      <c r="C57" s="3">
        <f>SUM('BIZ kWh ENTRY'!C57,'BIZ kWh ENTRY'!S57,'BIZ kWh ENTRY'!AI57,'BIZ kWh ENTRY'!AY57)</f>
        <v>0</v>
      </c>
      <c r="D57" s="3">
        <f>SUM('BIZ kWh ENTRY'!D57,'BIZ kWh ENTRY'!T57,'BIZ kWh ENTRY'!AJ57,'BIZ kWh ENTRY'!AZ57)</f>
        <v>0</v>
      </c>
      <c r="E57" s="3">
        <f>SUM('BIZ kWh ENTRY'!E57,'BIZ kWh ENTRY'!U57,'BIZ kWh ENTRY'!AK57,'BIZ kWh ENTRY'!BA57)</f>
        <v>0</v>
      </c>
      <c r="F57" s="3">
        <f>SUM('BIZ kWh ENTRY'!F57,'BIZ kWh ENTRY'!V57,'BIZ kWh ENTRY'!AL57,'BIZ kWh ENTRY'!BB57)</f>
        <v>0</v>
      </c>
      <c r="G57" s="3">
        <f>SUM('BIZ kWh ENTRY'!G57,'BIZ kWh ENTRY'!W57,'BIZ kWh ENTRY'!AM57,'BIZ kWh ENTRY'!BC57)</f>
        <v>0</v>
      </c>
      <c r="H57" s="3">
        <f>SUM('BIZ kWh ENTRY'!H57,'BIZ kWh ENTRY'!X57,'BIZ kWh ENTRY'!AN57,'BIZ kWh ENTRY'!BD57)</f>
        <v>0</v>
      </c>
      <c r="I57" s="3">
        <f>SUM('BIZ kWh ENTRY'!I57,'BIZ kWh ENTRY'!Y57,'BIZ kWh ENTRY'!AO57,'BIZ kWh ENTRY'!BE57)</f>
        <v>0</v>
      </c>
      <c r="J57" s="3">
        <f>SUM('BIZ kWh ENTRY'!J57,'BIZ kWh ENTRY'!Z57,'BIZ kWh ENTRY'!AP57,'BIZ kWh ENTRY'!BF57)</f>
        <v>0</v>
      </c>
      <c r="K57" s="3">
        <f>SUM('BIZ kWh ENTRY'!K57,'BIZ kWh ENTRY'!AA57,'BIZ kWh ENTRY'!AQ57,'BIZ kWh ENTRY'!BG57)</f>
        <v>0</v>
      </c>
      <c r="L57" s="3">
        <f>SUM('BIZ kWh ENTRY'!L57,'BIZ kWh ENTRY'!AB57,'BIZ kWh ENTRY'!AR57,'BIZ kWh ENTRY'!BH57)</f>
        <v>0</v>
      </c>
      <c r="M57" s="3">
        <f>SUM('BIZ kWh ENTRY'!M57,'BIZ kWh ENTRY'!AC57,'BIZ kWh ENTRY'!AS57,'BIZ kWh ENTRY'!BI57)</f>
        <v>0</v>
      </c>
      <c r="N57" s="3">
        <f>SUM('BIZ kWh ENTRY'!N57,'BIZ kWh ENTRY'!AD57,'BIZ kWh ENTRY'!AT57,'BIZ kWh ENTRY'!BJ57)</f>
        <v>0</v>
      </c>
      <c r="O57" s="79">
        <f t="shared" si="9"/>
        <v>0</v>
      </c>
    </row>
    <row r="58" spans="1:15" x14ac:dyDescent="0.3">
      <c r="A58" s="721"/>
      <c r="B58" s="11" t="s">
        <v>60</v>
      </c>
      <c r="C58" s="3">
        <f>SUM('BIZ kWh ENTRY'!C58,'BIZ kWh ENTRY'!S58,'BIZ kWh ENTRY'!AI58,'BIZ kWh ENTRY'!AY58)</f>
        <v>0</v>
      </c>
      <c r="D58" s="3">
        <f>SUM('BIZ kWh ENTRY'!D58,'BIZ kWh ENTRY'!T58,'BIZ kWh ENTRY'!AJ58,'BIZ kWh ENTRY'!AZ58)</f>
        <v>0</v>
      </c>
      <c r="E58" s="3">
        <f>SUM('BIZ kWh ENTRY'!E58,'BIZ kWh ENTRY'!U58,'BIZ kWh ENTRY'!AK58,'BIZ kWh ENTRY'!BA58)</f>
        <v>397962</v>
      </c>
      <c r="F58" s="3">
        <f>SUM('BIZ kWh ENTRY'!F58,'BIZ kWh ENTRY'!V58,'BIZ kWh ENTRY'!AL58,'BIZ kWh ENTRY'!BB58)</f>
        <v>0</v>
      </c>
      <c r="G58" s="3">
        <f>SUM('BIZ kWh ENTRY'!G58,'BIZ kWh ENTRY'!W58,'BIZ kWh ENTRY'!AM58,'BIZ kWh ENTRY'!BC58)</f>
        <v>297172</v>
      </c>
      <c r="H58" s="3">
        <f>SUM('BIZ kWh ENTRY'!H58,'BIZ kWh ENTRY'!X58,'BIZ kWh ENTRY'!AN58,'BIZ kWh ENTRY'!BD58)</f>
        <v>0</v>
      </c>
      <c r="I58" s="3">
        <f>SUM('BIZ kWh ENTRY'!I58,'BIZ kWh ENTRY'!Y58,'BIZ kWh ENTRY'!AO58,'BIZ kWh ENTRY'!BE58)</f>
        <v>0</v>
      </c>
      <c r="J58" s="3">
        <f>SUM('BIZ kWh ENTRY'!J58,'BIZ kWh ENTRY'!Z58,'BIZ kWh ENTRY'!AP58,'BIZ kWh ENTRY'!BF58)</f>
        <v>0</v>
      </c>
      <c r="K58" s="3">
        <f>SUM('BIZ kWh ENTRY'!K58,'BIZ kWh ENTRY'!AA58,'BIZ kWh ENTRY'!AQ58,'BIZ kWh ENTRY'!BG58)</f>
        <v>0</v>
      </c>
      <c r="L58" s="3">
        <f>SUM('BIZ kWh ENTRY'!L58,'BIZ kWh ENTRY'!AB58,'BIZ kWh ENTRY'!AR58,'BIZ kWh ENTRY'!BH58)</f>
        <v>606887</v>
      </c>
      <c r="M58" s="3">
        <f>SUM('BIZ kWh ENTRY'!M58,'BIZ kWh ENTRY'!AC58,'BIZ kWh ENTRY'!AS58,'BIZ kWh ENTRY'!BI58)</f>
        <v>643760.45399259042</v>
      </c>
      <c r="N58" s="3">
        <f>SUM('BIZ kWh ENTRY'!N58,'BIZ kWh ENTRY'!AD58,'BIZ kWh ENTRY'!AT58,'BIZ kWh ENTRY'!BJ58)</f>
        <v>3986021.5240350682</v>
      </c>
      <c r="O58" s="79">
        <f t="shared" si="9"/>
        <v>5931802.9780276585</v>
      </c>
    </row>
    <row r="59" spans="1:15" x14ac:dyDescent="0.3">
      <c r="A59" s="721"/>
      <c r="B59" s="11" t="s">
        <v>59</v>
      </c>
      <c r="C59" s="3">
        <f>SUM('BIZ kWh ENTRY'!C59,'BIZ kWh ENTRY'!S59,'BIZ kWh ENTRY'!AI59,'BIZ kWh ENTRY'!AY59)</f>
        <v>0</v>
      </c>
      <c r="D59" s="3">
        <f>SUM('BIZ kWh ENTRY'!D59,'BIZ kWh ENTRY'!T59,'BIZ kWh ENTRY'!AJ59,'BIZ kWh ENTRY'!AZ59)</f>
        <v>0</v>
      </c>
      <c r="E59" s="3">
        <f>SUM('BIZ kWh ENTRY'!E59,'BIZ kWh ENTRY'!U59,'BIZ kWh ENTRY'!AK59,'BIZ kWh ENTRY'!BA59)</f>
        <v>0</v>
      </c>
      <c r="F59" s="3">
        <f>SUM('BIZ kWh ENTRY'!F59,'BIZ kWh ENTRY'!V59,'BIZ kWh ENTRY'!AL59,'BIZ kWh ENTRY'!BB59)</f>
        <v>0</v>
      </c>
      <c r="G59" s="3">
        <f>SUM('BIZ kWh ENTRY'!G59,'BIZ kWh ENTRY'!W59,'BIZ kWh ENTRY'!AM59,'BIZ kWh ENTRY'!BC59)</f>
        <v>0</v>
      </c>
      <c r="H59" s="3">
        <f>SUM('BIZ kWh ENTRY'!H59,'BIZ kWh ENTRY'!X59,'BIZ kWh ENTRY'!AN59,'BIZ kWh ENTRY'!BD59)</f>
        <v>0</v>
      </c>
      <c r="I59" s="3">
        <f>SUM('BIZ kWh ENTRY'!I59,'BIZ kWh ENTRY'!Y59,'BIZ kWh ENTRY'!AO59,'BIZ kWh ENTRY'!BE59)</f>
        <v>0</v>
      </c>
      <c r="J59" s="3">
        <f>SUM('BIZ kWh ENTRY'!J59,'BIZ kWh ENTRY'!Z59,'BIZ kWh ENTRY'!AP59,'BIZ kWh ENTRY'!BF59)</f>
        <v>0</v>
      </c>
      <c r="K59" s="3">
        <f>SUM('BIZ kWh ENTRY'!K59,'BIZ kWh ENTRY'!AA59,'BIZ kWh ENTRY'!AQ59,'BIZ kWh ENTRY'!BG59)</f>
        <v>0</v>
      </c>
      <c r="L59" s="3">
        <f>SUM('BIZ kWh ENTRY'!L59,'BIZ kWh ENTRY'!AB59,'BIZ kWh ENTRY'!AR59,'BIZ kWh ENTRY'!BH59)</f>
        <v>0</v>
      </c>
      <c r="M59" s="3">
        <f>SUM('BIZ kWh ENTRY'!M59,'BIZ kWh ENTRY'!AC59,'BIZ kWh ENTRY'!AS59,'BIZ kWh ENTRY'!BI59)</f>
        <v>0</v>
      </c>
      <c r="N59" s="3">
        <f>SUM('BIZ kWh ENTRY'!N59,'BIZ kWh ENTRY'!AD59,'BIZ kWh ENTRY'!AT59,'BIZ kWh ENTRY'!BJ59)</f>
        <v>0</v>
      </c>
      <c r="O59" s="79">
        <f t="shared" si="9"/>
        <v>0</v>
      </c>
    </row>
    <row r="60" spans="1:15" x14ac:dyDescent="0.3">
      <c r="A60" s="721"/>
      <c r="B60" s="11" t="s">
        <v>58</v>
      </c>
      <c r="C60" s="3">
        <f>SUM('BIZ kWh ENTRY'!C60,'BIZ kWh ENTRY'!S60,'BIZ kWh ENTRY'!AI60,'BIZ kWh ENTRY'!AY60)</f>
        <v>0</v>
      </c>
      <c r="D60" s="3">
        <f>SUM('BIZ kWh ENTRY'!D60,'BIZ kWh ENTRY'!T60,'BIZ kWh ENTRY'!AJ60,'BIZ kWh ENTRY'!AZ60)</f>
        <v>0</v>
      </c>
      <c r="E60" s="3">
        <f>SUM('BIZ kWh ENTRY'!E60,'BIZ kWh ENTRY'!U60,'BIZ kWh ENTRY'!AK60,'BIZ kWh ENTRY'!BA60)</f>
        <v>0</v>
      </c>
      <c r="F60" s="3">
        <f>SUM('BIZ kWh ENTRY'!F60,'BIZ kWh ENTRY'!V60,'BIZ kWh ENTRY'!AL60,'BIZ kWh ENTRY'!BB60)</f>
        <v>0</v>
      </c>
      <c r="G60" s="3">
        <f>SUM('BIZ kWh ENTRY'!G60,'BIZ kWh ENTRY'!W60,'BIZ kWh ENTRY'!AM60,'BIZ kWh ENTRY'!BC60)</f>
        <v>0</v>
      </c>
      <c r="H60" s="3">
        <f>SUM('BIZ kWh ENTRY'!H60,'BIZ kWh ENTRY'!X60,'BIZ kWh ENTRY'!AN60,'BIZ kWh ENTRY'!BD60)</f>
        <v>0</v>
      </c>
      <c r="I60" s="3">
        <f>SUM('BIZ kWh ENTRY'!I60,'BIZ kWh ENTRY'!Y60,'BIZ kWh ENTRY'!AO60,'BIZ kWh ENTRY'!BE60)</f>
        <v>0</v>
      </c>
      <c r="J60" s="3">
        <f>SUM('BIZ kWh ENTRY'!J60,'BIZ kWh ENTRY'!Z60,'BIZ kWh ENTRY'!AP60,'BIZ kWh ENTRY'!BF60)</f>
        <v>0</v>
      </c>
      <c r="K60" s="3">
        <f>SUM('BIZ kWh ENTRY'!K60,'BIZ kWh ENTRY'!AA60,'BIZ kWh ENTRY'!AQ60,'BIZ kWh ENTRY'!BG60)</f>
        <v>0</v>
      </c>
      <c r="L60" s="3">
        <f>SUM('BIZ kWh ENTRY'!L60,'BIZ kWh ENTRY'!AB60,'BIZ kWh ENTRY'!AR60,'BIZ kWh ENTRY'!BH60)</f>
        <v>0</v>
      </c>
      <c r="M60" s="3">
        <f>SUM('BIZ kWh ENTRY'!M60,'BIZ kWh ENTRY'!AC60,'BIZ kWh ENTRY'!AS60,'BIZ kWh ENTRY'!BI60)</f>
        <v>0</v>
      </c>
      <c r="N60" s="3">
        <f>SUM('BIZ kWh ENTRY'!N60,'BIZ kWh ENTRY'!AD60,'BIZ kWh ENTRY'!AT60,'BIZ kWh ENTRY'!BJ60)</f>
        <v>0</v>
      </c>
      <c r="O60" s="79">
        <f t="shared" si="9"/>
        <v>0</v>
      </c>
    </row>
    <row r="61" spans="1:15" x14ac:dyDescent="0.3">
      <c r="A61" s="721"/>
      <c r="B61" s="11" t="s">
        <v>57</v>
      </c>
      <c r="C61" s="3">
        <f>SUM('BIZ kWh ENTRY'!C61,'BIZ kWh ENTRY'!S61,'BIZ kWh ENTRY'!AI61,'BIZ kWh ENTRY'!AY61)</f>
        <v>0</v>
      </c>
      <c r="D61" s="3">
        <f>SUM('BIZ kWh ENTRY'!D61,'BIZ kWh ENTRY'!T61,'BIZ kWh ENTRY'!AJ61,'BIZ kWh ENTRY'!AZ61)</f>
        <v>0</v>
      </c>
      <c r="E61" s="3">
        <f>SUM('BIZ kWh ENTRY'!E61,'BIZ kWh ENTRY'!U61,'BIZ kWh ENTRY'!AK61,'BIZ kWh ENTRY'!BA61)</f>
        <v>0</v>
      </c>
      <c r="F61" s="3">
        <f>SUM('BIZ kWh ENTRY'!F61,'BIZ kWh ENTRY'!V61,'BIZ kWh ENTRY'!AL61,'BIZ kWh ENTRY'!BB61)</f>
        <v>0</v>
      </c>
      <c r="G61" s="3">
        <f>SUM('BIZ kWh ENTRY'!G61,'BIZ kWh ENTRY'!W61,'BIZ kWh ENTRY'!AM61,'BIZ kWh ENTRY'!BC61)</f>
        <v>0</v>
      </c>
      <c r="H61" s="3">
        <f>SUM('BIZ kWh ENTRY'!H61,'BIZ kWh ENTRY'!X61,'BIZ kWh ENTRY'!AN61,'BIZ kWh ENTRY'!BD61)</f>
        <v>0</v>
      </c>
      <c r="I61" s="3">
        <f>SUM('BIZ kWh ENTRY'!I61,'BIZ kWh ENTRY'!Y61,'BIZ kWh ENTRY'!AO61,'BIZ kWh ENTRY'!BE61)</f>
        <v>0</v>
      </c>
      <c r="J61" s="3">
        <f>SUM('BIZ kWh ENTRY'!J61,'BIZ kWh ENTRY'!Z61,'BIZ kWh ENTRY'!AP61,'BIZ kWh ENTRY'!BF61)</f>
        <v>0</v>
      </c>
      <c r="K61" s="3">
        <f>SUM('BIZ kWh ENTRY'!K61,'BIZ kWh ENTRY'!AA61,'BIZ kWh ENTRY'!AQ61,'BIZ kWh ENTRY'!BG61)</f>
        <v>0</v>
      </c>
      <c r="L61" s="3">
        <f>SUM('BIZ kWh ENTRY'!L61,'BIZ kWh ENTRY'!AB61,'BIZ kWh ENTRY'!AR61,'BIZ kWh ENTRY'!BH61)</f>
        <v>0</v>
      </c>
      <c r="M61" s="3">
        <f>SUM('BIZ kWh ENTRY'!M61,'BIZ kWh ENTRY'!AC61,'BIZ kWh ENTRY'!AS61,'BIZ kWh ENTRY'!BI61)</f>
        <v>0</v>
      </c>
      <c r="N61" s="3">
        <f>SUM('BIZ kWh ENTRY'!N61,'BIZ kWh ENTRY'!AD61,'BIZ kWh ENTRY'!AT61,'BIZ kWh ENTRY'!BJ61)</f>
        <v>0</v>
      </c>
      <c r="O61" s="79">
        <f t="shared" si="9"/>
        <v>0</v>
      </c>
    </row>
    <row r="62" spans="1:15" x14ac:dyDescent="0.3">
      <c r="A62" s="721"/>
      <c r="B62" s="11" t="s">
        <v>56</v>
      </c>
      <c r="C62" s="3">
        <f>SUM('BIZ kWh ENTRY'!C62,'BIZ kWh ENTRY'!S62,'BIZ kWh ENTRY'!AI62,'BIZ kWh ENTRY'!AY62)</f>
        <v>0</v>
      </c>
      <c r="D62" s="3">
        <f>SUM('BIZ kWh ENTRY'!D62,'BIZ kWh ENTRY'!T62,'BIZ kWh ENTRY'!AJ62,'BIZ kWh ENTRY'!AZ62)</f>
        <v>0</v>
      </c>
      <c r="E62" s="3">
        <f>SUM('BIZ kWh ENTRY'!E62,'BIZ kWh ENTRY'!U62,'BIZ kWh ENTRY'!AK62,'BIZ kWh ENTRY'!BA62)</f>
        <v>0</v>
      </c>
      <c r="F62" s="3">
        <f>SUM('BIZ kWh ENTRY'!F62,'BIZ kWh ENTRY'!V62,'BIZ kWh ENTRY'!AL62,'BIZ kWh ENTRY'!BB62)</f>
        <v>0</v>
      </c>
      <c r="G62" s="3">
        <f>SUM('BIZ kWh ENTRY'!G62,'BIZ kWh ENTRY'!W62,'BIZ kWh ENTRY'!AM62,'BIZ kWh ENTRY'!BC62)</f>
        <v>0</v>
      </c>
      <c r="H62" s="3">
        <f>SUM('BIZ kWh ENTRY'!H62,'BIZ kWh ENTRY'!X62,'BIZ kWh ENTRY'!AN62,'BIZ kWh ENTRY'!BD62)</f>
        <v>0</v>
      </c>
      <c r="I62" s="3">
        <f>SUM('BIZ kWh ENTRY'!I62,'BIZ kWh ENTRY'!Y62,'BIZ kWh ENTRY'!AO62,'BIZ kWh ENTRY'!BE62)</f>
        <v>0</v>
      </c>
      <c r="J62" s="3">
        <f>SUM('BIZ kWh ENTRY'!J62,'BIZ kWh ENTRY'!Z62,'BIZ kWh ENTRY'!AP62,'BIZ kWh ENTRY'!BF62)</f>
        <v>0</v>
      </c>
      <c r="K62" s="3">
        <f>SUM('BIZ kWh ENTRY'!K62,'BIZ kWh ENTRY'!AA62,'BIZ kWh ENTRY'!AQ62,'BIZ kWh ENTRY'!BG62)</f>
        <v>0</v>
      </c>
      <c r="L62" s="3">
        <f>SUM('BIZ kWh ENTRY'!L62,'BIZ kWh ENTRY'!AB62,'BIZ kWh ENTRY'!AR62,'BIZ kWh ENTRY'!BH62)</f>
        <v>0</v>
      </c>
      <c r="M62" s="3">
        <f>SUM('BIZ kWh ENTRY'!M62,'BIZ kWh ENTRY'!AC62,'BIZ kWh ENTRY'!AS62,'BIZ kWh ENTRY'!BI62)</f>
        <v>0</v>
      </c>
      <c r="N62" s="3">
        <f>SUM('BIZ kWh ENTRY'!N62,'BIZ kWh ENTRY'!AD62,'BIZ kWh ENTRY'!AT62,'BIZ kWh ENTRY'!BJ62)</f>
        <v>0</v>
      </c>
      <c r="O62" s="79">
        <f t="shared" si="9"/>
        <v>0</v>
      </c>
    </row>
    <row r="63" spans="1:15" x14ac:dyDescent="0.3">
      <c r="A63" s="721"/>
      <c r="B63" s="11" t="s">
        <v>55</v>
      </c>
      <c r="C63" s="3">
        <f>SUM('BIZ kWh ENTRY'!C63,'BIZ kWh ENTRY'!S63,'BIZ kWh ENTRY'!AI63,'BIZ kWh ENTRY'!AY63)</f>
        <v>0</v>
      </c>
      <c r="D63" s="3">
        <f>SUM('BIZ kWh ENTRY'!D63,'BIZ kWh ENTRY'!T63,'BIZ kWh ENTRY'!AJ63,'BIZ kWh ENTRY'!AZ63)</f>
        <v>0</v>
      </c>
      <c r="E63" s="3">
        <f>SUM('BIZ kWh ENTRY'!E63,'BIZ kWh ENTRY'!U63,'BIZ kWh ENTRY'!AK63,'BIZ kWh ENTRY'!BA63)</f>
        <v>0</v>
      </c>
      <c r="F63" s="3">
        <f>SUM('BIZ kWh ENTRY'!F63,'BIZ kWh ENTRY'!V63,'BIZ kWh ENTRY'!AL63,'BIZ kWh ENTRY'!BB63)</f>
        <v>0</v>
      </c>
      <c r="G63" s="3">
        <f>SUM('BIZ kWh ENTRY'!G63,'BIZ kWh ENTRY'!W63,'BIZ kWh ENTRY'!AM63,'BIZ kWh ENTRY'!BC63)</f>
        <v>0</v>
      </c>
      <c r="H63" s="3">
        <f>SUM('BIZ kWh ENTRY'!H63,'BIZ kWh ENTRY'!X63,'BIZ kWh ENTRY'!AN63,'BIZ kWh ENTRY'!BD63)</f>
        <v>0</v>
      </c>
      <c r="I63" s="3">
        <f>SUM('BIZ kWh ENTRY'!I63,'BIZ kWh ENTRY'!Y63,'BIZ kWh ENTRY'!AO63,'BIZ kWh ENTRY'!BE63)</f>
        <v>0</v>
      </c>
      <c r="J63" s="3">
        <f>SUM('BIZ kWh ENTRY'!J63,'BIZ kWh ENTRY'!Z63,'BIZ kWh ENTRY'!AP63,'BIZ kWh ENTRY'!BF63)</f>
        <v>0</v>
      </c>
      <c r="K63" s="3">
        <f>SUM('BIZ kWh ENTRY'!K63,'BIZ kWh ENTRY'!AA63,'BIZ kWh ENTRY'!AQ63,'BIZ kWh ENTRY'!BG63)</f>
        <v>0</v>
      </c>
      <c r="L63" s="3">
        <f>SUM('BIZ kWh ENTRY'!L63,'BIZ kWh ENTRY'!AB63,'BIZ kWh ENTRY'!AR63,'BIZ kWh ENTRY'!BH63)</f>
        <v>0</v>
      </c>
      <c r="M63" s="3">
        <f>SUM('BIZ kWh ENTRY'!M63,'BIZ kWh ENTRY'!AC63,'BIZ kWh ENTRY'!AS63,'BIZ kWh ENTRY'!BI63)</f>
        <v>0</v>
      </c>
      <c r="N63" s="3">
        <f>SUM('BIZ kWh ENTRY'!N63,'BIZ kWh ENTRY'!AD63,'BIZ kWh ENTRY'!AT63,'BIZ kWh ENTRY'!BJ63)</f>
        <v>0</v>
      </c>
      <c r="O63" s="79">
        <f t="shared" si="9"/>
        <v>0</v>
      </c>
    </row>
    <row r="64" spans="1:15" ht="15" thickBot="1" x14ac:dyDescent="0.35">
      <c r="A64" s="722"/>
      <c r="B64" s="11" t="s">
        <v>54</v>
      </c>
      <c r="C64" s="3">
        <f>SUM('BIZ kWh ENTRY'!C64,'BIZ kWh ENTRY'!S64,'BIZ kWh ENTRY'!AI64,'BIZ kWh ENTRY'!AY64)</f>
        <v>0</v>
      </c>
      <c r="D64" s="3">
        <f>SUM('BIZ kWh ENTRY'!D64,'BIZ kWh ENTRY'!T64,'BIZ kWh ENTRY'!AJ64,'BIZ kWh ENTRY'!AZ64)</f>
        <v>0</v>
      </c>
      <c r="E64" s="3">
        <f>SUM('BIZ kWh ENTRY'!E64,'BIZ kWh ENTRY'!U64,'BIZ kWh ENTRY'!AK64,'BIZ kWh ENTRY'!BA64)</f>
        <v>0</v>
      </c>
      <c r="F64" s="3">
        <f>SUM('BIZ kWh ENTRY'!F64,'BIZ kWh ENTRY'!V64,'BIZ kWh ENTRY'!AL64,'BIZ kWh ENTRY'!BB64)</f>
        <v>0</v>
      </c>
      <c r="G64" s="3">
        <f>SUM('BIZ kWh ENTRY'!G64,'BIZ kWh ENTRY'!W64,'BIZ kWh ENTRY'!AM64,'BIZ kWh ENTRY'!BC64)</f>
        <v>0</v>
      </c>
      <c r="H64" s="3">
        <f>SUM('BIZ kWh ENTRY'!H64,'BIZ kWh ENTRY'!X64,'BIZ kWh ENTRY'!AN64,'BIZ kWh ENTRY'!BD64)</f>
        <v>0</v>
      </c>
      <c r="I64" s="3">
        <f>SUM('BIZ kWh ENTRY'!I64,'BIZ kWh ENTRY'!Y64,'BIZ kWh ENTRY'!AO64,'BIZ kWh ENTRY'!BE64)</f>
        <v>0</v>
      </c>
      <c r="J64" s="3">
        <f>SUM('BIZ kWh ENTRY'!J64,'BIZ kWh ENTRY'!Z64,'BIZ kWh ENTRY'!AP64,'BIZ kWh ENTRY'!BF64)</f>
        <v>0</v>
      </c>
      <c r="K64" s="3">
        <f>SUM('BIZ kWh ENTRY'!K64,'BIZ kWh ENTRY'!AA64,'BIZ kWh ENTRY'!AQ64,'BIZ kWh ENTRY'!BG64)</f>
        <v>0</v>
      </c>
      <c r="L64" s="3">
        <f>SUM('BIZ kWh ENTRY'!L64,'BIZ kWh ENTRY'!AB64,'BIZ kWh ENTRY'!AR64,'BIZ kWh ENTRY'!BH64)</f>
        <v>0</v>
      </c>
      <c r="M64" s="3">
        <f>SUM('BIZ kWh ENTRY'!M64,'BIZ kWh ENTRY'!AC64,'BIZ kWh ENTRY'!AS64,'BIZ kWh ENTRY'!BI64)</f>
        <v>0</v>
      </c>
      <c r="N64" s="3">
        <f>SUM('BIZ kWh ENTRY'!N64,'BIZ kWh ENTRY'!AD64,'BIZ kWh ENTRY'!AT64,'BIZ kWh ENTRY'!BJ64)</f>
        <v>0</v>
      </c>
      <c r="O64" s="79">
        <f t="shared" si="9"/>
        <v>0</v>
      </c>
    </row>
    <row r="65" spans="1:15" ht="15" thickBot="1" x14ac:dyDescent="0.35">
      <c r="A65" s="83"/>
      <c r="B65" s="209" t="s">
        <v>43</v>
      </c>
      <c r="C65" s="210">
        <f t="shared" ref="C65:N65" si="10">SUM(C52:C64)</f>
        <v>0</v>
      </c>
      <c r="D65" s="210">
        <f t="shared" si="10"/>
        <v>0</v>
      </c>
      <c r="E65" s="210">
        <f t="shared" si="10"/>
        <v>489822</v>
      </c>
      <c r="F65" s="210">
        <f t="shared" si="10"/>
        <v>0</v>
      </c>
      <c r="G65" s="210">
        <f t="shared" si="10"/>
        <v>297172</v>
      </c>
      <c r="H65" s="210">
        <f t="shared" si="10"/>
        <v>98156</v>
      </c>
      <c r="I65" s="210">
        <f t="shared" si="10"/>
        <v>12464</v>
      </c>
      <c r="J65" s="210">
        <f t="shared" si="10"/>
        <v>127165</v>
      </c>
      <c r="K65" s="210">
        <f t="shared" si="10"/>
        <v>0</v>
      </c>
      <c r="L65" s="210">
        <f t="shared" si="10"/>
        <v>606887</v>
      </c>
      <c r="M65" s="210">
        <f t="shared" si="10"/>
        <v>1030972</v>
      </c>
      <c r="N65" s="210">
        <f t="shared" si="10"/>
        <v>6383549.2801562827</v>
      </c>
      <c r="O65" s="82">
        <f t="shared" si="9"/>
        <v>9046187.2801562827</v>
      </c>
    </row>
    <row r="66" spans="1:15" ht="21.6" thickBot="1" x14ac:dyDescent="0.45">
      <c r="A66" s="85"/>
    </row>
    <row r="67" spans="1:15" ht="21.6" thickBot="1" x14ac:dyDescent="0.45">
      <c r="A67" s="85"/>
      <c r="B67" s="205" t="s">
        <v>36</v>
      </c>
      <c r="C67" s="206">
        <f>C$3</f>
        <v>44197</v>
      </c>
      <c r="D67" s="206">
        <f t="shared" ref="D67:N67" si="11">D$3</f>
        <v>44228</v>
      </c>
      <c r="E67" s="206">
        <f t="shared" si="11"/>
        <v>44256</v>
      </c>
      <c r="F67" s="206">
        <f t="shared" si="11"/>
        <v>44287</v>
      </c>
      <c r="G67" s="206">
        <f t="shared" si="11"/>
        <v>44317</v>
      </c>
      <c r="H67" s="206">
        <f t="shared" si="11"/>
        <v>44348</v>
      </c>
      <c r="I67" s="206">
        <f t="shared" si="11"/>
        <v>44378</v>
      </c>
      <c r="J67" s="206">
        <f t="shared" si="11"/>
        <v>44409</v>
      </c>
      <c r="K67" s="206">
        <f t="shared" si="11"/>
        <v>44440</v>
      </c>
      <c r="L67" s="206">
        <f t="shared" si="11"/>
        <v>44470</v>
      </c>
      <c r="M67" s="206">
        <f t="shared" si="11"/>
        <v>44501</v>
      </c>
      <c r="N67" s="206" t="str">
        <f t="shared" si="11"/>
        <v>Dec-21 +</v>
      </c>
      <c r="O67" s="207" t="s">
        <v>34</v>
      </c>
    </row>
    <row r="68" spans="1:15" ht="15" customHeight="1" x14ac:dyDescent="0.3">
      <c r="A68" s="732" t="s">
        <v>70</v>
      </c>
      <c r="B68" s="11" t="s">
        <v>66</v>
      </c>
      <c r="C68" s="3">
        <f>SUM('BIZ kWh ENTRY'!C68,'BIZ kWh ENTRY'!S68,'BIZ kWh ENTRY'!AI68,'BIZ kWh ENTRY'!AY68)</f>
        <v>0</v>
      </c>
      <c r="D68" s="3">
        <f>SUM('BIZ kWh ENTRY'!D68,'BIZ kWh ENTRY'!T68,'BIZ kWh ENTRY'!AJ68,'BIZ kWh ENTRY'!AZ68)</f>
        <v>0</v>
      </c>
      <c r="E68" s="3">
        <f>SUM('BIZ kWh ENTRY'!E68,'BIZ kWh ENTRY'!U68,'BIZ kWh ENTRY'!AK68,'BIZ kWh ENTRY'!BA68)</f>
        <v>0</v>
      </c>
      <c r="F68" s="3">
        <f>SUM('BIZ kWh ENTRY'!F68,'BIZ kWh ENTRY'!V68,'BIZ kWh ENTRY'!AL68,'BIZ kWh ENTRY'!BB68)</f>
        <v>0</v>
      </c>
      <c r="G68" s="3">
        <f>SUM('BIZ kWh ENTRY'!G68,'BIZ kWh ENTRY'!W68,'BIZ kWh ENTRY'!AM68,'BIZ kWh ENTRY'!BC68)</f>
        <v>0</v>
      </c>
      <c r="H68" s="3">
        <f>SUM('BIZ kWh ENTRY'!H68,'BIZ kWh ENTRY'!X68,'BIZ kWh ENTRY'!AN68,'BIZ kWh ENTRY'!BD68)</f>
        <v>0</v>
      </c>
      <c r="I68" s="3">
        <f>SUM('BIZ kWh ENTRY'!I68,'BIZ kWh ENTRY'!Y68,'BIZ kWh ENTRY'!AO68,'BIZ kWh ENTRY'!BE68)</f>
        <v>0</v>
      </c>
      <c r="J68" s="3">
        <f>SUM('BIZ kWh ENTRY'!J68,'BIZ kWh ENTRY'!Z68,'BIZ kWh ENTRY'!AP68,'BIZ kWh ENTRY'!BF68)</f>
        <v>0</v>
      </c>
      <c r="K68" s="3">
        <f>SUM('BIZ kWh ENTRY'!K68,'BIZ kWh ENTRY'!AA68,'BIZ kWh ENTRY'!AQ68,'BIZ kWh ENTRY'!BG68)</f>
        <v>0</v>
      </c>
      <c r="L68" s="3">
        <f>SUM('BIZ kWh ENTRY'!L68,'BIZ kWh ENTRY'!AB68,'BIZ kWh ENTRY'!AR68,'BIZ kWh ENTRY'!BH68)</f>
        <v>0</v>
      </c>
      <c r="M68" s="3">
        <f>SUM('BIZ kWh ENTRY'!M68,'BIZ kWh ENTRY'!AC68,'BIZ kWh ENTRY'!AS68,'BIZ kWh ENTRY'!BI68)</f>
        <v>0</v>
      </c>
      <c r="N68" s="3">
        <f>SUM('BIZ kWh ENTRY'!N68,'BIZ kWh ENTRY'!AD68,'BIZ kWh ENTRY'!AT68,'BIZ kWh ENTRY'!BJ68)</f>
        <v>0</v>
      </c>
      <c r="O68" s="79">
        <f t="shared" ref="O68:O81" si="12">SUM(C68:N68)</f>
        <v>0</v>
      </c>
    </row>
    <row r="69" spans="1:15" x14ac:dyDescent="0.3">
      <c r="A69" s="733"/>
      <c r="B69" s="12" t="s">
        <v>65</v>
      </c>
      <c r="C69" s="3">
        <f>SUM('BIZ kWh ENTRY'!C69,'BIZ kWh ENTRY'!S69,'BIZ kWh ENTRY'!AI69,'BIZ kWh ENTRY'!AY69)</f>
        <v>0</v>
      </c>
      <c r="D69" s="3">
        <f>SUM('BIZ kWh ENTRY'!D69,'BIZ kWh ENTRY'!T69,'BIZ kWh ENTRY'!AJ69,'BIZ kWh ENTRY'!AZ69)</f>
        <v>0</v>
      </c>
      <c r="E69" s="3">
        <f>SUM('BIZ kWh ENTRY'!E69,'BIZ kWh ENTRY'!U69,'BIZ kWh ENTRY'!AK69,'BIZ kWh ENTRY'!BA69)</f>
        <v>0</v>
      </c>
      <c r="F69" s="3">
        <f>SUM('BIZ kWh ENTRY'!F69,'BIZ kWh ENTRY'!V69,'BIZ kWh ENTRY'!AL69,'BIZ kWh ENTRY'!BB69)</f>
        <v>0</v>
      </c>
      <c r="G69" s="3">
        <f>SUM('BIZ kWh ENTRY'!G69,'BIZ kWh ENTRY'!W69,'BIZ kWh ENTRY'!AM69,'BIZ kWh ENTRY'!BC69)</f>
        <v>0</v>
      </c>
      <c r="H69" s="3">
        <f>SUM('BIZ kWh ENTRY'!H69,'BIZ kWh ENTRY'!X69,'BIZ kWh ENTRY'!AN69,'BIZ kWh ENTRY'!BD69)</f>
        <v>0</v>
      </c>
      <c r="I69" s="3">
        <f>SUM('BIZ kWh ENTRY'!I69,'BIZ kWh ENTRY'!Y69,'BIZ kWh ENTRY'!AO69,'BIZ kWh ENTRY'!BE69)</f>
        <v>0</v>
      </c>
      <c r="J69" s="3">
        <f>SUM('BIZ kWh ENTRY'!J69,'BIZ kWh ENTRY'!Z69,'BIZ kWh ENTRY'!AP69,'BIZ kWh ENTRY'!BF69)</f>
        <v>0</v>
      </c>
      <c r="K69" s="3">
        <f>SUM('BIZ kWh ENTRY'!K69,'BIZ kWh ENTRY'!AA69,'BIZ kWh ENTRY'!AQ69,'BIZ kWh ENTRY'!BG69)</f>
        <v>0</v>
      </c>
      <c r="L69" s="3">
        <f>SUM('BIZ kWh ENTRY'!L69,'BIZ kWh ENTRY'!AB69,'BIZ kWh ENTRY'!AR69,'BIZ kWh ENTRY'!BH69)</f>
        <v>0</v>
      </c>
      <c r="M69" s="3">
        <f>SUM('BIZ kWh ENTRY'!M69,'BIZ kWh ENTRY'!AC69,'BIZ kWh ENTRY'!AS69,'BIZ kWh ENTRY'!BI69)</f>
        <v>0</v>
      </c>
      <c r="N69" s="3">
        <f>SUM('BIZ kWh ENTRY'!N69,'BIZ kWh ENTRY'!AD69,'BIZ kWh ENTRY'!AT69,'BIZ kWh ENTRY'!BJ69)</f>
        <v>0</v>
      </c>
      <c r="O69" s="79">
        <f t="shared" si="12"/>
        <v>0</v>
      </c>
    </row>
    <row r="70" spans="1:15" x14ac:dyDescent="0.3">
      <c r="A70" s="733"/>
      <c r="B70" s="11" t="s">
        <v>64</v>
      </c>
      <c r="C70" s="3">
        <f>SUM('BIZ kWh ENTRY'!C70,'BIZ kWh ENTRY'!S70,'BIZ kWh ENTRY'!AI70,'BIZ kWh ENTRY'!AY70)</f>
        <v>0</v>
      </c>
      <c r="D70" s="3">
        <f>SUM('BIZ kWh ENTRY'!D70,'BIZ kWh ENTRY'!T70,'BIZ kWh ENTRY'!AJ70,'BIZ kWh ENTRY'!AZ70)</f>
        <v>0</v>
      </c>
      <c r="E70" s="3">
        <f>SUM('BIZ kWh ENTRY'!E70,'BIZ kWh ENTRY'!U70,'BIZ kWh ENTRY'!AK70,'BIZ kWh ENTRY'!BA70)</f>
        <v>0</v>
      </c>
      <c r="F70" s="3">
        <f>SUM('BIZ kWh ENTRY'!F70,'BIZ kWh ENTRY'!V70,'BIZ kWh ENTRY'!AL70,'BIZ kWh ENTRY'!BB70)</f>
        <v>0</v>
      </c>
      <c r="G70" s="3">
        <f>SUM('BIZ kWh ENTRY'!G70,'BIZ kWh ENTRY'!W70,'BIZ kWh ENTRY'!AM70,'BIZ kWh ENTRY'!BC70)</f>
        <v>0</v>
      </c>
      <c r="H70" s="3">
        <f>SUM('BIZ kWh ENTRY'!H70,'BIZ kWh ENTRY'!X70,'BIZ kWh ENTRY'!AN70,'BIZ kWh ENTRY'!BD70)</f>
        <v>0</v>
      </c>
      <c r="I70" s="3">
        <f>SUM('BIZ kWh ENTRY'!I70,'BIZ kWh ENTRY'!Y70,'BIZ kWh ENTRY'!AO70,'BIZ kWh ENTRY'!BE70)</f>
        <v>0</v>
      </c>
      <c r="J70" s="3">
        <f>SUM('BIZ kWh ENTRY'!J70,'BIZ kWh ENTRY'!Z70,'BIZ kWh ENTRY'!AP70,'BIZ kWh ENTRY'!BF70)</f>
        <v>0</v>
      </c>
      <c r="K70" s="3">
        <f>SUM('BIZ kWh ENTRY'!K70,'BIZ kWh ENTRY'!AA70,'BIZ kWh ENTRY'!AQ70,'BIZ kWh ENTRY'!BG70)</f>
        <v>0</v>
      </c>
      <c r="L70" s="3">
        <f>SUM('BIZ kWh ENTRY'!L70,'BIZ kWh ENTRY'!AB70,'BIZ kWh ENTRY'!AR70,'BIZ kWh ENTRY'!BH70)</f>
        <v>0</v>
      </c>
      <c r="M70" s="3">
        <f>SUM('BIZ kWh ENTRY'!M70,'BIZ kWh ENTRY'!AC70,'BIZ kWh ENTRY'!AS70,'BIZ kWh ENTRY'!BI70)</f>
        <v>0</v>
      </c>
      <c r="N70" s="3">
        <f>SUM('BIZ kWh ENTRY'!N70,'BIZ kWh ENTRY'!AD70,'BIZ kWh ENTRY'!AT70,'BIZ kWh ENTRY'!BJ70)</f>
        <v>0</v>
      </c>
      <c r="O70" s="79">
        <f t="shared" si="12"/>
        <v>0</v>
      </c>
    </row>
    <row r="71" spans="1:15" x14ac:dyDescent="0.3">
      <c r="A71" s="733"/>
      <c r="B71" s="11" t="s">
        <v>63</v>
      </c>
      <c r="C71" s="3">
        <f>SUM('BIZ kWh ENTRY'!C71,'BIZ kWh ENTRY'!S71,'BIZ kWh ENTRY'!AI71,'BIZ kWh ENTRY'!AY71)</f>
        <v>0</v>
      </c>
      <c r="D71" s="3">
        <f>SUM('BIZ kWh ENTRY'!D71,'BIZ kWh ENTRY'!T71,'BIZ kWh ENTRY'!AJ71,'BIZ kWh ENTRY'!AZ71)</f>
        <v>0</v>
      </c>
      <c r="E71" s="3">
        <f>SUM('BIZ kWh ENTRY'!E71,'BIZ kWh ENTRY'!U71,'BIZ kWh ENTRY'!AK71,'BIZ kWh ENTRY'!BA71)</f>
        <v>0</v>
      </c>
      <c r="F71" s="3">
        <f>SUM('BIZ kWh ENTRY'!F71,'BIZ kWh ENTRY'!V71,'BIZ kWh ENTRY'!AL71,'BIZ kWh ENTRY'!BB71)</f>
        <v>0</v>
      </c>
      <c r="G71" s="3">
        <f>SUM('BIZ kWh ENTRY'!G71,'BIZ kWh ENTRY'!W71,'BIZ kWh ENTRY'!AM71,'BIZ kWh ENTRY'!BC71)</f>
        <v>0</v>
      </c>
      <c r="H71" s="3">
        <f>SUM('BIZ kWh ENTRY'!H71,'BIZ kWh ENTRY'!X71,'BIZ kWh ENTRY'!AN71,'BIZ kWh ENTRY'!BD71)</f>
        <v>0</v>
      </c>
      <c r="I71" s="3">
        <f>SUM('BIZ kWh ENTRY'!I71,'BIZ kWh ENTRY'!Y71,'BIZ kWh ENTRY'!AO71,'BIZ kWh ENTRY'!BE71)</f>
        <v>0</v>
      </c>
      <c r="J71" s="3">
        <f>SUM('BIZ kWh ENTRY'!J71,'BIZ kWh ENTRY'!Z71,'BIZ kWh ENTRY'!AP71,'BIZ kWh ENTRY'!BF71)</f>
        <v>0</v>
      </c>
      <c r="K71" s="3">
        <f>SUM('BIZ kWh ENTRY'!K71,'BIZ kWh ENTRY'!AA71,'BIZ kWh ENTRY'!AQ71,'BIZ kWh ENTRY'!BG71)</f>
        <v>0</v>
      </c>
      <c r="L71" s="3">
        <f>SUM('BIZ kWh ENTRY'!L71,'BIZ kWh ENTRY'!AB71,'BIZ kWh ENTRY'!AR71,'BIZ kWh ENTRY'!BH71)</f>
        <v>0</v>
      </c>
      <c r="M71" s="3">
        <f>SUM('BIZ kWh ENTRY'!M71,'BIZ kWh ENTRY'!AC71,'BIZ kWh ENTRY'!AS71,'BIZ kWh ENTRY'!BI71)</f>
        <v>0</v>
      </c>
      <c r="N71" s="3">
        <f>SUM('BIZ kWh ENTRY'!N71,'BIZ kWh ENTRY'!AD71,'BIZ kWh ENTRY'!AT71,'BIZ kWh ENTRY'!BJ71)</f>
        <v>0</v>
      </c>
      <c r="O71" s="79">
        <f t="shared" si="12"/>
        <v>0</v>
      </c>
    </row>
    <row r="72" spans="1:15" x14ac:dyDescent="0.3">
      <c r="A72" s="733"/>
      <c r="B72" s="12" t="s">
        <v>62</v>
      </c>
      <c r="C72" s="3">
        <f>SUM('BIZ kWh ENTRY'!C72,'BIZ kWh ENTRY'!S72,'BIZ kWh ENTRY'!AI72,'BIZ kWh ENTRY'!AY72)</f>
        <v>0</v>
      </c>
      <c r="D72" s="3">
        <f>SUM('BIZ kWh ENTRY'!D72,'BIZ kWh ENTRY'!T72,'BIZ kWh ENTRY'!AJ72,'BIZ kWh ENTRY'!AZ72)</f>
        <v>0</v>
      </c>
      <c r="E72" s="3">
        <f>SUM('BIZ kWh ENTRY'!E72,'BIZ kWh ENTRY'!U72,'BIZ kWh ENTRY'!AK72,'BIZ kWh ENTRY'!BA72)</f>
        <v>0</v>
      </c>
      <c r="F72" s="3">
        <f>SUM('BIZ kWh ENTRY'!F72,'BIZ kWh ENTRY'!V72,'BIZ kWh ENTRY'!AL72,'BIZ kWh ENTRY'!BB72)</f>
        <v>0</v>
      </c>
      <c r="G72" s="3">
        <f>SUM('BIZ kWh ENTRY'!G72,'BIZ kWh ENTRY'!W72,'BIZ kWh ENTRY'!AM72,'BIZ kWh ENTRY'!BC72)</f>
        <v>0</v>
      </c>
      <c r="H72" s="3">
        <f>SUM('BIZ kWh ENTRY'!H72,'BIZ kWh ENTRY'!X72,'BIZ kWh ENTRY'!AN72,'BIZ kWh ENTRY'!BD72)</f>
        <v>0</v>
      </c>
      <c r="I72" s="3">
        <f>SUM('BIZ kWh ENTRY'!I72,'BIZ kWh ENTRY'!Y72,'BIZ kWh ENTRY'!AO72,'BIZ kWh ENTRY'!BE72)</f>
        <v>0</v>
      </c>
      <c r="J72" s="3">
        <f>SUM('BIZ kWh ENTRY'!J72,'BIZ kWh ENTRY'!Z72,'BIZ kWh ENTRY'!AP72,'BIZ kWh ENTRY'!BF72)</f>
        <v>0</v>
      </c>
      <c r="K72" s="3">
        <f>SUM('BIZ kWh ENTRY'!K72,'BIZ kWh ENTRY'!AA72,'BIZ kWh ENTRY'!AQ72,'BIZ kWh ENTRY'!BG72)</f>
        <v>0</v>
      </c>
      <c r="L72" s="3">
        <f>SUM('BIZ kWh ENTRY'!L72,'BIZ kWh ENTRY'!AB72,'BIZ kWh ENTRY'!AR72,'BIZ kWh ENTRY'!BH72)</f>
        <v>0</v>
      </c>
      <c r="M72" s="3">
        <f>SUM('BIZ kWh ENTRY'!M72,'BIZ kWh ENTRY'!AC72,'BIZ kWh ENTRY'!AS72,'BIZ kWh ENTRY'!BI72)</f>
        <v>0</v>
      </c>
      <c r="N72" s="3">
        <f>SUM('BIZ kWh ENTRY'!N72,'BIZ kWh ENTRY'!AD72,'BIZ kWh ENTRY'!AT72,'BIZ kWh ENTRY'!BJ72)</f>
        <v>0</v>
      </c>
      <c r="O72" s="79">
        <f t="shared" si="12"/>
        <v>0</v>
      </c>
    </row>
    <row r="73" spans="1:15" x14ac:dyDescent="0.3">
      <c r="A73" s="733"/>
      <c r="B73" s="11" t="s">
        <v>61</v>
      </c>
      <c r="C73" s="3">
        <f>SUM('BIZ kWh ENTRY'!C73,'BIZ kWh ENTRY'!S73,'BIZ kWh ENTRY'!AI73,'BIZ kWh ENTRY'!AY73)</f>
        <v>0</v>
      </c>
      <c r="D73" s="3">
        <f>SUM('BIZ kWh ENTRY'!D73,'BIZ kWh ENTRY'!T73,'BIZ kWh ENTRY'!AJ73,'BIZ kWh ENTRY'!AZ73)</f>
        <v>0</v>
      </c>
      <c r="E73" s="3">
        <f>SUM('BIZ kWh ENTRY'!E73,'BIZ kWh ENTRY'!U73,'BIZ kWh ENTRY'!AK73,'BIZ kWh ENTRY'!BA73)</f>
        <v>0</v>
      </c>
      <c r="F73" s="3">
        <f>SUM('BIZ kWh ENTRY'!F73,'BIZ kWh ENTRY'!V73,'BIZ kWh ENTRY'!AL73,'BIZ kWh ENTRY'!BB73)</f>
        <v>0</v>
      </c>
      <c r="G73" s="3">
        <f>SUM('BIZ kWh ENTRY'!G73,'BIZ kWh ENTRY'!W73,'BIZ kWh ENTRY'!AM73,'BIZ kWh ENTRY'!BC73)</f>
        <v>0</v>
      </c>
      <c r="H73" s="3">
        <f>SUM('BIZ kWh ENTRY'!H73,'BIZ kWh ENTRY'!X73,'BIZ kWh ENTRY'!AN73,'BIZ kWh ENTRY'!BD73)</f>
        <v>0</v>
      </c>
      <c r="I73" s="3">
        <f>SUM('BIZ kWh ENTRY'!I73,'BIZ kWh ENTRY'!Y73,'BIZ kWh ENTRY'!AO73,'BIZ kWh ENTRY'!BE73)</f>
        <v>0</v>
      </c>
      <c r="J73" s="3">
        <f>SUM('BIZ kWh ENTRY'!J73,'BIZ kWh ENTRY'!Z73,'BIZ kWh ENTRY'!AP73,'BIZ kWh ENTRY'!BF73)</f>
        <v>0</v>
      </c>
      <c r="K73" s="3">
        <f>SUM('BIZ kWh ENTRY'!K73,'BIZ kWh ENTRY'!AA73,'BIZ kWh ENTRY'!AQ73,'BIZ kWh ENTRY'!BG73)</f>
        <v>0</v>
      </c>
      <c r="L73" s="3">
        <f>SUM('BIZ kWh ENTRY'!L73,'BIZ kWh ENTRY'!AB73,'BIZ kWh ENTRY'!AR73,'BIZ kWh ENTRY'!BH73)</f>
        <v>0</v>
      </c>
      <c r="M73" s="3">
        <f>SUM('BIZ kWh ENTRY'!M73,'BIZ kWh ENTRY'!AC73,'BIZ kWh ENTRY'!AS73,'BIZ kWh ENTRY'!BI73)</f>
        <v>0</v>
      </c>
      <c r="N73" s="3">
        <f>SUM('BIZ kWh ENTRY'!N73,'BIZ kWh ENTRY'!AD73,'BIZ kWh ENTRY'!AT73,'BIZ kWh ENTRY'!BJ73)</f>
        <v>0</v>
      </c>
      <c r="O73" s="79">
        <f t="shared" si="12"/>
        <v>0</v>
      </c>
    </row>
    <row r="74" spans="1:15" x14ac:dyDescent="0.3">
      <c r="A74" s="733"/>
      <c r="B74" s="11" t="s">
        <v>60</v>
      </c>
      <c r="C74" s="3">
        <f>SUM('BIZ kWh ENTRY'!C74,'BIZ kWh ENTRY'!S74,'BIZ kWh ENTRY'!AI74,'BIZ kWh ENTRY'!AY74)</f>
        <v>0</v>
      </c>
      <c r="D74" s="3">
        <f>SUM('BIZ kWh ENTRY'!D74,'BIZ kWh ENTRY'!T74,'BIZ kWh ENTRY'!AJ74,'BIZ kWh ENTRY'!AZ74)</f>
        <v>0</v>
      </c>
      <c r="E74" s="3">
        <f>SUM('BIZ kWh ENTRY'!E74,'BIZ kWh ENTRY'!U74,'BIZ kWh ENTRY'!AK74,'BIZ kWh ENTRY'!BA74)</f>
        <v>0</v>
      </c>
      <c r="F74" s="3">
        <f>SUM('BIZ kWh ENTRY'!F74,'BIZ kWh ENTRY'!V74,'BIZ kWh ENTRY'!AL74,'BIZ kWh ENTRY'!BB74)</f>
        <v>0</v>
      </c>
      <c r="G74" s="3">
        <f>SUM('BIZ kWh ENTRY'!G74,'BIZ kWh ENTRY'!W74,'BIZ kWh ENTRY'!AM74,'BIZ kWh ENTRY'!BC74)</f>
        <v>0</v>
      </c>
      <c r="H74" s="3">
        <f>SUM('BIZ kWh ENTRY'!H74,'BIZ kWh ENTRY'!X74,'BIZ kWh ENTRY'!AN74,'BIZ kWh ENTRY'!BD74)</f>
        <v>0</v>
      </c>
      <c r="I74" s="3">
        <f>SUM('BIZ kWh ENTRY'!I74,'BIZ kWh ENTRY'!Y74,'BIZ kWh ENTRY'!AO74,'BIZ kWh ENTRY'!BE74)</f>
        <v>0</v>
      </c>
      <c r="J74" s="3">
        <f>SUM('BIZ kWh ENTRY'!J74,'BIZ kWh ENTRY'!Z74,'BIZ kWh ENTRY'!AP74,'BIZ kWh ENTRY'!BF74)</f>
        <v>0</v>
      </c>
      <c r="K74" s="3">
        <f>SUM('BIZ kWh ENTRY'!K74,'BIZ kWh ENTRY'!AA74,'BIZ kWh ENTRY'!AQ74,'BIZ kWh ENTRY'!BG74)</f>
        <v>0</v>
      </c>
      <c r="L74" s="3">
        <f>SUM('BIZ kWh ENTRY'!L74,'BIZ kWh ENTRY'!AB74,'BIZ kWh ENTRY'!AR74,'BIZ kWh ENTRY'!BH74)</f>
        <v>0</v>
      </c>
      <c r="M74" s="3">
        <f>SUM('BIZ kWh ENTRY'!M74,'BIZ kWh ENTRY'!AC74,'BIZ kWh ENTRY'!AS74,'BIZ kWh ENTRY'!BI74)</f>
        <v>239.51412445702087</v>
      </c>
      <c r="N74" s="3">
        <f>SUM('BIZ kWh ENTRY'!N74,'BIZ kWh ENTRY'!AD74,'BIZ kWh ENTRY'!AT74,'BIZ kWh ENTRY'!BJ74)</f>
        <v>1730.7694503161267</v>
      </c>
      <c r="O74" s="79">
        <f t="shared" si="12"/>
        <v>1970.2835747731476</v>
      </c>
    </row>
    <row r="75" spans="1:15" x14ac:dyDescent="0.3">
      <c r="A75" s="733"/>
      <c r="B75" s="11" t="s">
        <v>59</v>
      </c>
      <c r="C75" s="3">
        <f>SUM('BIZ kWh ENTRY'!C75,'BIZ kWh ENTRY'!S75,'BIZ kWh ENTRY'!AI75,'BIZ kWh ENTRY'!AY75)</f>
        <v>0</v>
      </c>
      <c r="D75" s="3">
        <f>SUM('BIZ kWh ENTRY'!D75,'BIZ kWh ENTRY'!T75,'BIZ kWh ENTRY'!AJ75,'BIZ kWh ENTRY'!AZ75)</f>
        <v>486075</v>
      </c>
      <c r="E75" s="3">
        <f>SUM('BIZ kWh ENTRY'!E75,'BIZ kWh ENTRY'!U75,'BIZ kWh ENTRY'!AK75,'BIZ kWh ENTRY'!BA75)</f>
        <v>311952</v>
      </c>
      <c r="F75" s="3">
        <f>SUM('BIZ kWh ENTRY'!F75,'BIZ kWh ENTRY'!V75,'BIZ kWh ENTRY'!AL75,'BIZ kWh ENTRY'!BB75)</f>
        <v>1363169</v>
      </c>
      <c r="G75" s="3">
        <f>SUM('BIZ kWh ENTRY'!G75,'BIZ kWh ENTRY'!W75,'BIZ kWh ENTRY'!AM75,'BIZ kWh ENTRY'!BC75)</f>
        <v>452828</v>
      </c>
      <c r="H75" s="3">
        <f>SUM('BIZ kWh ENTRY'!H75,'BIZ kWh ENTRY'!X75,'BIZ kWh ENTRY'!AN75,'BIZ kWh ENTRY'!BD75)</f>
        <v>566421</v>
      </c>
      <c r="I75" s="3">
        <f>SUM('BIZ kWh ENTRY'!I75,'BIZ kWh ENTRY'!Y75,'BIZ kWh ENTRY'!AO75,'BIZ kWh ENTRY'!BE75)</f>
        <v>495266</v>
      </c>
      <c r="J75" s="3">
        <f>SUM('BIZ kWh ENTRY'!J75,'BIZ kWh ENTRY'!Z75,'BIZ kWh ENTRY'!AP75,'BIZ kWh ENTRY'!BF75)</f>
        <v>185191</v>
      </c>
      <c r="K75" s="3">
        <f>SUM('BIZ kWh ENTRY'!K75,'BIZ kWh ENTRY'!AA75,'BIZ kWh ENTRY'!AQ75,'BIZ kWh ENTRY'!BG75)</f>
        <v>206403</v>
      </c>
      <c r="L75" s="3">
        <f>SUM('BIZ kWh ENTRY'!L75,'BIZ kWh ENTRY'!AB75,'BIZ kWh ENTRY'!AR75,'BIZ kWh ENTRY'!BH75)</f>
        <v>324234</v>
      </c>
      <c r="M75" s="3">
        <f>SUM('BIZ kWh ENTRY'!M75,'BIZ kWh ENTRY'!AC75,'BIZ kWh ENTRY'!AS75,'BIZ kWh ENTRY'!BI75)</f>
        <v>292263.48587554297</v>
      </c>
      <c r="N75" s="3">
        <f>SUM('BIZ kWh ENTRY'!N75,'BIZ kWh ENTRY'!AD75,'BIZ kWh ENTRY'!AT75,'BIZ kWh ENTRY'!BJ75)</f>
        <v>2111945.2305496838</v>
      </c>
      <c r="O75" s="79">
        <f t="shared" si="12"/>
        <v>6795747.716425227</v>
      </c>
    </row>
    <row r="76" spans="1:15" x14ac:dyDescent="0.3">
      <c r="A76" s="733"/>
      <c r="B76" s="11" t="s">
        <v>58</v>
      </c>
      <c r="C76" s="3">
        <f>SUM('BIZ kWh ENTRY'!C76,'BIZ kWh ENTRY'!S76,'BIZ kWh ENTRY'!AI76,'BIZ kWh ENTRY'!AY76)</f>
        <v>0</v>
      </c>
      <c r="D76" s="3">
        <f>SUM('BIZ kWh ENTRY'!D76,'BIZ kWh ENTRY'!T76,'BIZ kWh ENTRY'!AJ76,'BIZ kWh ENTRY'!AZ76)</f>
        <v>0</v>
      </c>
      <c r="E76" s="3">
        <f>SUM('BIZ kWh ENTRY'!E76,'BIZ kWh ENTRY'!U76,'BIZ kWh ENTRY'!AK76,'BIZ kWh ENTRY'!BA76)</f>
        <v>0</v>
      </c>
      <c r="F76" s="3">
        <f>SUM('BIZ kWh ENTRY'!F76,'BIZ kWh ENTRY'!V76,'BIZ kWh ENTRY'!AL76,'BIZ kWh ENTRY'!BB76)</f>
        <v>0</v>
      </c>
      <c r="G76" s="3">
        <f>SUM('BIZ kWh ENTRY'!G76,'BIZ kWh ENTRY'!W76,'BIZ kWh ENTRY'!AM76,'BIZ kWh ENTRY'!BC76)</f>
        <v>0</v>
      </c>
      <c r="H76" s="3">
        <f>SUM('BIZ kWh ENTRY'!H76,'BIZ kWh ENTRY'!X76,'BIZ kWh ENTRY'!AN76,'BIZ kWh ENTRY'!BD76)</f>
        <v>0</v>
      </c>
      <c r="I76" s="3">
        <f>SUM('BIZ kWh ENTRY'!I76,'BIZ kWh ENTRY'!Y76,'BIZ kWh ENTRY'!AO76,'BIZ kWh ENTRY'!BE76)</f>
        <v>0</v>
      </c>
      <c r="J76" s="3">
        <f>SUM('BIZ kWh ENTRY'!J76,'BIZ kWh ENTRY'!Z76,'BIZ kWh ENTRY'!AP76,'BIZ kWh ENTRY'!BF76)</f>
        <v>0</v>
      </c>
      <c r="K76" s="3">
        <f>SUM('BIZ kWh ENTRY'!K76,'BIZ kWh ENTRY'!AA76,'BIZ kWh ENTRY'!AQ76,'BIZ kWh ENTRY'!BG76)</f>
        <v>0</v>
      </c>
      <c r="L76" s="3">
        <f>SUM('BIZ kWh ENTRY'!L76,'BIZ kWh ENTRY'!AB76,'BIZ kWh ENTRY'!AR76,'BIZ kWh ENTRY'!BH76)</f>
        <v>0</v>
      </c>
      <c r="M76" s="3">
        <f>SUM('BIZ kWh ENTRY'!M76,'BIZ kWh ENTRY'!AC76,'BIZ kWh ENTRY'!AS76,'BIZ kWh ENTRY'!BI76)</f>
        <v>0</v>
      </c>
      <c r="N76" s="3">
        <f>SUM('BIZ kWh ENTRY'!N76,'BIZ kWh ENTRY'!AD76,'BIZ kWh ENTRY'!AT76,'BIZ kWh ENTRY'!BJ76)</f>
        <v>0</v>
      </c>
      <c r="O76" s="79">
        <f t="shared" si="12"/>
        <v>0</v>
      </c>
    </row>
    <row r="77" spans="1:15" x14ac:dyDescent="0.3">
      <c r="A77" s="733"/>
      <c r="B77" s="11" t="s">
        <v>57</v>
      </c>
      <c r="C77" s="3">
        <f>SUM('BIZ kWh ENTRY'!C77,'BIZ kWh ENTRY'!S77,'BIZ kWh ENTRY'!AI77,'BIZ kWh ENTRY'!AY77)</f>
        <v>0</v>
      </c>
      <c r="D77" s="3">
        <f>SUM('BIZ kWh ENTRY'!D77,'BIZ kWh ENTRY'!T77,'BIZ kWh ENTRY'!AJ77,'BIZ kWh ENTRY'!AZ77)</f>
        <v>0</v>
      </c>
      <c r="E77" s="3">
        <f>SUM('BIZ kWh ENTRY'!E77,'BIZ kWh ENTRY'!U77,'BIZ kWh ENTRY'!AK77,'BIZ kWh ENTRY'!BA77)</f>
        <v>0</v>
      </c>
      <c r="F77" s="3">
        <f>SUM('BIZ kWh ENTRY'!F77,'BIZ kWh ENTRY'!V77,'BIZ kWh ENTRY'!AL77,'BIZ kWh ENTRY'!BB77)</f>
        <v>0</v>
      </c>
      <c r="G77" s="3">
        <f>SUM('BIZ kWh ENTRY'!G77,'BIZ kWh ENTRY'!W77,'BIZ kWh ENTRY'!AM77,'BIZ kWh ENTRY'!BC77)</f>
        <v>0</v>
      </c>
      <c r="H77" s="3">
        <f>SUM('BIZ kWh ENTRY'!H77,'BIZ kWh ENTRY'!X77,'BIZ kWh ENTRY'!AN77,'BIZ kWh ENTRY'!BD77)</f>
        <v>0</v>
      </c>
      <c r="I77" s="3">
        <f>SUM('BIZ kWh ENTRY'!I77,'BIZ kWh ENTRY'!Y77,'BIZ kWh ENTRY'!AO77,'BIZ kWh ENTRY'!BE77)</f>
        <v>0</v>
      </c>
      <c r="J77" s="3">
        <f>SUM('BIZ kWh ENTRY'!J77,'BIZ kWh ENTRY'!Z77,'BIZ kWh ENTRY'!AP77,'BIZ kWh ENTRY'!BF77)</f>
        <v>0</v>
      </c>
      <c r="K77" s="3">
        <f>SUM('BIZ kWh ENTRY'!K77,'BIZ kWh ENTRY'!AA77,'BIZ kWh ENTRY'!AQ77,'BIZ kWh ENTRY'!BG77)</f>
        <v>0</v>
      </c>
      <c r="L77" s="3">
        <f>SUM('BIZ kWh ENTRY'!L77,'BIZ kWh ENTRY'!AB77,'BIZ kWh ENTRY'!AR77,'BIZ kWh ENTRY'!BH77)</f>
        <v>0</v>
      </c>
      <c r="M77" s="3">
        <f>SUM('BIZ kWh ENTRY'!M77,'BIZ kWh ENTRY'!AC77,'BIZ kWh ENTRY'!AS77,'BIZ kWh ENTRY'!BI77)</f>
        <v>0</v>
      </c>
      <c r="N77" s="3">
        <f>SUM('BIZ kWh ENTRY'!N77,'BIZ kWh ENTRY'!AD77,'BIZ kWh ENTRY'!AT77,'BIZ kWh ENTRY'!BJ77)</f>
        <v>0</v>
      </c>
      <c r="O77" s="79">
        <f t="shared" si="12"/>
        <v>0</v>
      </c>
    </row>
    <row r="78" spans="1:15" x14ac:dyDescent="0.3">
      <c r="A78" s="733"/>
      <c r="B78" s="11" t="s">
        <v>56</v>
      </c>
      <c r="C78" s="3">
        <f>SUM('BIZ kWh ENTRY'!C78,'BIZ kWh ENTRY'!S78,'BIZ kWh ENTRY'!AI78,'BIZ kWh ENTRY'!AY78)</f>
        <v>0</v>
      </c>
      <c r="D78" s="3">
        <f>SUM('BIZ kWh ENTRY'!D78,'BIZ kWh ENTRY'!T78,'BIZ kWh ENTRY'!AJ78,'BIZ kWh ENTRY'!AZ78)</f>
        <v>0</v>
      </c>
      <c r="E78" s="3">
        <f>SUM('BIZ kWh ENTRY'!E78,'BIZ kWh ENTRY'!U78,'BIZ kWh ENTRY'!AK78,'BIZ kWh ENTRY'!BA78)</f>
        <v>0</v>
      </c>
      <c r="F78" s="3">
        <f>SUM('BIZ kWh ENTRY'!F78,'BIZ kWh ENTRY'!V78,'BIZ kWh ENTRY'!AL78,'BIZ kWh ENTRY'!BB78)</f>
        <v>0</v>
      </c>
      <c r="G78" s="3">
        <f>SUM('BIZ kWh ENTRY'!G78,'BIZ kWh ENTRY'!W78,'BIZ kWh ENTRY'!AM78,'BIZ kWh ENTRY'!BC78)</f>
        <v>0</v>
      </c>
      <c r="H78" s="3">
        <f>SUM('BIZ kWh ENTRY'!H78,'BIZ kWh ENTRY'!X78,'BIZ kWh ENTRY'!AN78,'BIZ kWh ENTRY'!BD78)</f>
        <v>0</v>
      </c>
      <c r="I78" s="3">
        <f>SUM('BIZ kWh ENTRY'!I78,'BIZ kWh ENTRY'!Y78,'BIZ kWh ENTRY'!AO78,'BIZ kWh ENTRY'!BE78)</f>
        <v>0</v>
      </c>
      <c r="J78" s="3">
        <f>SUM('BIZ kWh ENTRY'!J78,'BIZ kWh ENTRY'!Z78,'BIZ kWh ENTRY'!AP78,'BIZ kWh ENTRY'!BF78)</f>
        <v>0</v>
      </c>
      <c r="K78" s="3">
        <f>SUM('BIZ kWh ENTRY'!K78,'BIZ kWh ENTRY'!AA78,'BIZ kWh ENTRY'!AQ78,'BIZ kWh ENTRY'!BG78)</f>
        <v>0</v>
      </c>
      <c r="L78" s="3">
        <f>SUM('BIZ kWh ENTRY'!L78,'BIZ kWh ENTRY'!AB78,'BIZ kWh ENTRY'!AR78,'BIZ kWh ENTRY'!BH78)</f>
        <v>0</v>
      </c>
      <c r="M78" s="3">
        <f>SUM('BIZ kWh ENTRY'!M78,'BIZ kWh ENTRY'!AC78,'BIZ kWh ENTRY'!AS78,'BIZ kWh ENTRY'!BI78)</f>
        <v>0</v>
      </c>
      <c r="N78" s="3">
        <f>SUM('BIZ kWh ENTRY'!N78,'BIZ kWh ENTRY'!AD78,'BIZ kWh ENTRY'!AT78,'BIZ kWh ENTRY'!BJ78)</f>
        <v>0</v>
      </c>
      <c r="O78" s="79">
        <f t="shared" si="12"/>
        <v>0</v>
      </c>
    </row>
    <row r="79" spans="1:15" x14ac:dyDescent="0.3">
      <c r="A79" s="733"/>
      <c r="B79" s="11" t="s">
        <v>55</v>
      </c>
      <c r="C79" s="3">
        <f>SUM('BIZ kWh ENTRY'!C79,'BIZ kWh ENTRY'!S79,'BIZ kWh ENTRY'!AI79,'BIZ kWh ENTRY'!AY79)</f>
        <v>0</v>
      </c>
      <c r="D79" s="3">
        <f>SUM('BIZ kWh ENTRY'!D79,'BIZ kWh ENTRY'!T79,'BIZ kWh ENTRY'!AJ79,'BIZ kWh ENTRY'!AZ79)</f>
        <v>0</v>
      </c>
      <c r="E79" s="3">
        <f>SUM('BIZ kWh ENTRY'!E79,'BIZ kWh ENTRY'!U79,'BIZ kWh ENTRY'!AK79,'BIZ kWh ENTRY'!BA79)</f>
        <v>0</v>
      </c>
      <c r="F79" s="3">
        <f>SUM('BIZ kWh ENTRY'!F79,'BIZ kWh ENTRY'!V79,'BIZ kWh ENTRY'!AL79,'BIZ kWh ENTRY'!BB79)</f>
        <v>0</v>
      </c>
      <c r="G79" s="3">
        <f>SUM('BIZ kWh ENTRY'!G79,'BIZ kWh ENTRY'!W79,'BIZ kWh ENTRY'!AM79,'BIZ kWh ENTRY'!BC79)</f>
        <v>0</v>
      </c>
      <c r="H79" s="3">
        <f>SUM('BIZ kWh ENTRY'!H79,'BIZ kWh ENTRY'!X79,'BIZ kWh ENTRY'!AN79,'BIZ kWh ENTRY'!BD79)</f>
        <v>0</v>
      </c>
      <c r="I79" s="3">
        <f>SUM('BIZ kWh ENTRY'!I79,'BIZ kWh ENTRY'!Y79,'BIZ kWh ENTRY'!AO79,'BIZ kWh ENTRY'!BE79)</f>
        <v>0</v>
      </c>
      <c r="J79" s="3">
        <f>SUM('BIZ kWh ENTRY'!J79,'BIZ kWh ENTRY'!Z79,'BIZ kWh ENTRY'!AP79,'BIZ kWh ENTRY'!BF79)</f>
        <v>0</v>
      </c>
      <c r="K79" s="3">
        <f>SUM('BIZ kWh ENTRY'!K79,'BIZ kWh ENTRY'!AA79,'BIZ kWh ENTRY'!AQ79,'BIZ kWh ENTRY'!BG79)</f>
        <v>0</v>
      </c>
      <c r="L79" s="3">
        <f>SUM('BIZ kWh ENTRY'!L79,'BIZ kWh ENTRY'!AB79,'BIZ kWh ENTRY'!AR79,'BIZ kWh ENTRY'!BH79)</f>
        <v>0</v>
      </c>
      <c r="M79" s="3">
        <f>SUM('BIZ kWh ENTRY'!M79,'BIZ kWh ENTRY'!AC79,'BIZ kWh ENTRY'!AS79,'BIZ kWh ENTRY'!BI79)</f>
        <v>0</v>
      </c>
      <c r="N79" s="3">
        <f>SUM('BIZ kWh ENTRY'!N79,'BIZ kWh ENTRY'!AD79,'BIZ kWh ENTRY'!AT79,'BIZ kWh ENTRY'!BJ79)</f>
        <v>0</v>
      </c>
      <c r="O79" s="79">
        <f t="shared" si="12"/>
        <v>0</v>
      </c>
    </row>
    <row r="80" spans="1:15" ht="15" thickBot="1" x14ac:dyDescent="0.35">
      <c r="A80" s="734"/>
      <c r="B80" s="11" t="s">
        <v>54</v>
      </c>
      <c r="C80" s="3">
        <f>SUM('BIZ kWh ENTRY'!C80,'BIZ kWh ENTRY'!S80,'BIZ kWh ENTRY'!AI80,'BIZ kWh ENTRY'!AY80)</f>
        <v>0</v>
      </c>
      <c r="D80" s="3">
        <f>SUM('BIZ kWh ENTRY'!D80,'BIZ kWh ENTRY'!T80,'BIZ kWh ENTRY'!AJ80,'BIZ kWh ENTRY'!AZ80)</f>
        <v>0</v>
      </c>
      <c r="E80" s="3">
        <f>SUM('BIZ kWh ENTRY'!E80,'BIZ kWh ENTRY'!U80,'BIZ kWh ENTRY'!AK80,'BIZ kWh ENTRY'!BA80)</f>
        <v>0</v>
      </c>
      <c r="F80" s="3">
        <f>SUM('BIZ kWh ENTRY'!F80,'BIZ kWh ENTRY'!V80,'BIZ kWh ENTRY'!AL80,'BIZ kWh ENTRY'!BB80)</f>
        <v>0</v>
      </c>
      <c r="G80" s="3">
        <f>SUM('BIZ kWh ENTRY'!G80,'BIZ kWh ENTRY'!W80,'BIZ kWh ENTRY'!AM80,'BIZ kWh ENTRY'!BC80)</f>
        <v>0</v>
      </c>
      <c r="H80" s="3">
        <f>SUM('BIZ kWh ENTRY'!H80,'BIZ kWh ENTRY'!X80,'BIZ kWh ENTRY'!AN80,'BIZ kWh ENTRY'!BD80)</f>
        <v>0</v>
      </c>
      <c r="I80" s="3">
        <f>SUM('BIZ kWh ENTRY'!I80,'BIZ kWh ENTRY'!Y80,'BIZ kWh ENTRY'!AO80,'BIZ kWh ENTRY'!BE80)</f>
        <v>0</v>
      </c>
      <c r="J80" s="3">
        <f>SUM('BIZ kWh ENTRY'!J80,'BIZ kWh ENTRY'!Z80,'BIZ kWh ENTRY'!AP80,'BIZ kWh ENTRY'!BF80)</f>
        <v>0</v>
      </c>
      <c r="K80" s="3">
        <f>SUM('BIZ kWh ENTRY'!K80,'BIZ kWh ENTRY'!AA80,'BIZ kWh ENTRY'!AQ80,'BIZ kWh ENTRY'!BG80)</f>
        <v>0</v>
      </c>
      <c r="L80" s="3">
        <f>SUM('BIZ kWh ENTRY'!L80,'BIZ kWh ENTRY'!AB80,'BIZ kWh ENTRY'!AR80,'BIZ kWh ENTRY'!BH80)</f>
        <v>0</v>
      </c>
      <c r="M80" s="3">
        <f>SUM('BIZ kWh ENTRY'!M80,'BIZ kWh ENTRY'!AC80,'BIZ kWh ENTRY'!AS80,'BIZ kWh ENTRY'!BI80)</f>
        <v>0</v>
      </c>
      <c r="N80" s="3">
        <f>SUM('BIZ kWh ENTRY'!N80,'BIZ kWh ENTRY'!AD80,'BIZ kWh ENTRY'!AT80,'BIZ kWh ENTRY'!BJ80)</f>
        <v>0</v>
      </c>
      <c r="O80" s="79">
        <f t="shared" si="12"/>
        <v>0</v>
      </c>
    </row>
    <row r="81" spans="1:15" ht="15" thickBot="1" x14ac:dyDescent="0.35">
      <c r="A81" s="83"/>
      <c r="B81" s="209" t="s">
        <v>43</v>
      </c>
      <c r="C81" s="210">
        <f t="shared" ref="C81:N81" si="13">SUM(C68:C80)</f>
        <v>0</v>
      </c>
      <c r="D81" s="210">
        <f t="shared" si="13"/>
        <v>486075</v>
      </c>
      <c r="E81" s="210">
        <f t="shared" si="13"/>
        <v>311952</v>
      </c>
      <c r="F81" s="210">
        <f t="shared" si="13"/>
        <v>1363169</v>
      </c>
      <c r="G81" s="210">
        <f t="shared" si="13"/>
        <v>452828</v>
      </c>
      <c r="H81" s="210">
        <f t="shared" si="13"/>
        <v>566421</v>
      </c>
      <c r="I81" s="210">
        <f t="shared" si="13"/>
        <v>495266</v>
      </c>
      <c r="J81" s="210">
        <f t="shared" si="13"/>
        <v>185191</v>
      </c>
      <c r="K81" s="210">
        <f t="shared" si="13"/>
        <v>206403</v>
      </c>
      <c r="L81" s="210">
        <f t="shared" si="13"/>
        <v>324234</v>
      </c>
      <c r="M81" s="210">
        <f t="shared" si="13"/>
        <v>292503</v>
      </c>
      <c r="N81" s="210">
        <f t="shared" si="13"/>
        <v>2113676</v>
      </c>
      <c r="O81" s="82">
        <f t="shared" si="12"/>
        <v>6797718</v>
      </c>
    </row>
    <row r="82" spans="1:15" ht="21.6" thickBot="1" x14ac:dyDescent="0.45">
      <c r="A82" s="85"/>
    </row>
    <row r="83" spans="1:15" ht="21.6" thickBot="1" x14ac:dyDescent="0.45">
      <c r="A83" s="85"/>
      <c r="B83" s="205" t="s">
        <v>36</v>
      </c>
      <c r="C83" s="206">
        <f>C$3</f>
        <v>44197</v>
      </c>
      <c r="D83" s="206">
        <f t="shared" ref="D83:N83" si="14">D$3</f>
        <v>44228</v>
      </c>
      <c r="E83" s="206">
        <f t="shared" si="14"/>
        <v>44256</v>
      </c>
      <c r="F83" s="206">
        <f t="shared" si="14"/>
        <v>44287</v>
      </c>
      <c r="G83" s="206">
        <f t="shared" si="14"/>
        <v>44317</v>
      </c>
      <c r="H83" s="206">
        <f t="shared" si="14"/>
        <v>44348</v>
      </c>
      <c r="I83" s="206">
        <f t="shared" si="14"/>
        <v>44378</v>
      </c>
      <c r="J83" s="206">
        <f t="shared" si="14"/>
        <v>44409</v>
      </c>
      <c r="K83" s="206">
        <f t="shared" si="14"/>
        <v>44440</v>
      </c>
      <c r="L83" s="206">
        <f t="shared" si="14"/>
        <v>44470</v>
      </c>
      <c r="M83" s="206">
        <f t="shared" si="14"/>
        <v>44501</v>
      </c>
      <c r="N83" s="206" t="str">
        <f t="shared" si="14"/>
        <v>Dec-21 +</v>
      </c>
      <c r="O83" s="207" t="s">
        <v>34</v>
      </c>
    </row>
    <row r="84" spans="1:15" ht="15" customHeight="1" x14ac:dyDescent="0.3">
      <c r="A84" s="720" t="s">
        <v>69</v>
      </c>
      <c r="B84" s="11" t="s">
        <v>66</v>
      </c>
      <c r="C84" s="3">
        <f>SUM('BIZ kWh ENTRY'!C84,'BIZ kWh ENTRY'!S84,'BIZ kWh ENTRY'!AI84,'BIZ kWh ENTRY'!AY84)</f>
        <v>0</v>
      </c>
      <c r="D84" s="3">
        <f>SUM('BIZ kWh ENTRY'!D84,'BIZ kWh ENTRY'!T84,'BIZ kWh ENTRY'!AJ84,'BIZ kWh ENTRY'!AZ84)</f>
        <v>4639</v>
      </c>
      <c r="E84" s="3">
        <f>SUM('BIZ kWh ENTRY'!E84,'BIZ kWh ENTRY'!U84,'BIZ kWh ENTRY'!AK84,'BIZ kWh ENTRY'!BA84)</f>
        <v>0</v>
      </c>
      <c r="F84" s="3">
        <f>SUM('BIZ kWh ENTRY'!F84,'BIZ kWh ENTRY'!V84,'BIZ kWh ENTRY'!AL84,'BIZ kWh ENTRY'!BB84)</f>
        <v>0</v>
      </c>
      <c r="G84" s="3">
        <f>SUM('BIZ kWh ENTRY'!G84,'BIZ kWh ENTRY'!W84,'BIZ kWh ENTRY'!AM84,'BIZ kWh ENTRY'!BC84)</f>
        <v>0</v>
      </c>
      <c r="H84" s="3">
        <f>SUM('BIZ kWh ENTRY'!H84,'BIZ kWh ENTRY'!X84,'BIZ kWh ENTRY'!AN84,'BIZ kWh ENTRY'!BD84)</f>
        <v>0</v>
      </c>
      <c r="I84" s="3">
        <f>SUM('BIZ kWh ENTRY'!I84,'BIZ kWh ENTRY'!Y84,'BIZ kWh ENTRY'!AO84,'BIZ kWh ENTRY'!BE84)</f>
        <v>0</v>
      </c>
      <c r="J84" s="3">
        <f>SUM('BIZ kWh ENTRY'!J84,'BIZ kWh ENTRY'!Z84,'BIZ kWh ENTRY'!AP84,'BIZ kWh ENTRY'!BF84)</f>
        <v>0</v>
      </c>
      <c r="K84" s="3">
        <f>SUM('BIZ kWh ENTRY'!K84,'BIZ kWh ENTRY'!AA84,'BIZ kWh ENTRY'!AQ84,'BIZ kWh ENTRY'!BG84)</f>
        <v>0</v>
      </c>
      <c r="L84" s="3">
        <f>SUM('BIZ kWh ENTRY'!L84,'BIZ kWh ENTRY'!AB84,'BIZ kWh ENTRY'!AR84,'BIZ kWh ENTRY'!BH84)</f>
        <v>2320</v>
      </c>
      <c r="M84" s="3">
        <f>SUM('BIZ kWh ENTRY'!M84,'BIZ kWh ENTRY'!AC84,'BIZ kWh ENTRY'!AS84,'BIZ kWh ENTRY'!BI84)</f>
        <v>129176.78000000001</v>
      </c>
      <c r="N84" s="3">
        <f>SUM('BIZ kWh ENTRY'!N84,'BIZ kWh ENTRY'!AD84,'BIZ kWh ENTRY'!AT84,'BIZ kWh ENTRY'!BJ84)</f>
        <v>600298.1283559266</v>
      </c>
      <c r="O84" s="79">
        <f t="shared" ref="O84:O97" si="15">SUM(C84:N84)</f>
        <v>736433.90835592663</v>
      </c>
    </row>
    <row r="85" spans="1:15" x14ac:dyDescent="0.3">
      <c r="A85" s="721"/>
      <c r="B85" s="12" t="s">
        <v>65</v>
      </c>
      <c r="C85" s="3">
        <f>SUM('BIZ kWh ENTRY'!C85,'BIZ kWh ENTRY'!S85,'BIZ kWh ENTRY'!AI85,'BIZ kWh ENTRY'!AY85)</f>
        <v>0</v>
      </c>
      <c r="D85" s="3">
        <f>SUM('BIZ kWh ENTRY'!D85,'BIZ kWh ENTRY'!T85,'BIZ kWh ENTRY'!AJ85,'BIZ kWh ENTRY'!AZ85)</f>
        <v>0</v>
      </c>
      <c r="E85" s="3">
        <f>SUM('BIZ kWh ENTRY'!E85,'BIZ kWh ENTRY'!U85,'BIZ kWh ENTRY'!AK85,'BIZ kWh ENTRY'!BA85)</f>
        <v>0</v>
      </c>
      <c r="F85" s="3">
        <f>SUM('BIZ kWh ENTRY'!F85,'BIZ kWh ENTRY'!V85,'BIZ kWh ENTRY'!AL85,'BIZ kWh ENTRY'!BB85)</f>
        <v>0</v>
      </c>
      <c r="G85" s="3">
        <f>SUM('BIZ kWh ENTRY'!G85,'BIZ kWh ENTRY'!W85,'BIZ kWh ENTRY'!AM85,'BIZ kWh ENTRY'!BC85)</f>
        <v>0</v>
      </c>
      <c r="H85" s="3">
        <f>SUM('BIZ kWh ENTRY'!H85,'BIZ kWh ENTRY'!X85,'BIZ kWh ENTRY'!AN85,'BIZ kWh ENTRY'!BD85)</f>
        <v>0</v>
      </c>
      <c r="I85" s="3">
        <f>SUM('BIZ kWh ENTRY'!I85,'BIZ kWh ENTRY'!Y85,'BIZ kWh ENTRY'!AO85,'BIZ kWh ENTRY'!BE85)</f>
        <v>0</v>
      </c>
      <c r="J85" s="3">
        <f>SUM('BIZ kWh ENTRY'!J85,'BIZ kWh ENTRY'!Z85,'BIZ kWh ENTRY'!AP85,'BIZ kWh ENTRY'!BF85)</f>
        <v>0</v>
      </c>
      <c r="K85" s="3">
        <f>SUM('BIZ kWh ENTRY'!K85,'BIZ kWh ENTRY'!AA85,'BIZ kWh ENTRY'!AQ85,'BIZ kWh ENTRY'!BG85)</f>
        <v>0</v>
      </c>
      <c r="L85" s="3">
        <f>SUM('BIZ kWh ENTRY'!L85,'BIZ kWh ENTRY'!AB85,'BIZ kWh ENTRY'!AR85,'BIZ kWh ENTRY'!BH85)</f>
        <v>0</v>
      </c>
      <c r="M85" s="3">
        <f>SUM('BIZ kWh ENTRY'!M85,'BIZ kWh ENTRY'!AC85,'BIZ kWh ENTRY'!AS85,'BIZ kWh ENTRY'!BI85)</f>
        <v>0</v>
      </c>
      <c r="N85" s="3">
        <f>SUM('BIZ kWh ENTRY'!N85,'BIZ kWh ENTRY'!AD85,'BIZ kWh ENTRY'!AT85,'BIZ kWh ENTRY'!BJ85)</f>
        <v>0</v>
      </c>
      <c r="O85" s="79">
        <f t="shared" si="15"/>
        <v>0</v>
      </c>
    </row>
    <row r="86" spans="1:15" x14ac:dyDescent="0.3">
      <c r="A86" s="721"/>
      <c r="B86" s="11" t="s">
        <v>64</v>
      </c>
      <c r="C86" s="3">
        <f>SUM('BIZ kWh ENTRY'!C86,'BIZ kWh ENTRY'!S86,'BIZ kWh ENTRY'!AI86,'BIZ kWh ENTRY'!AY86)</f>
        <v>0</v>
      </c>
      <c r="D86" s="3">
        <f>SUM('BIZ kWh ENTRY'!D86,'BIZ kWh ENTRY'!T86,'BIZ kWh ENTRY'!AJ86,'BIZ kWh ENTRY'!AZ86)</f>
        <v>0</v>
      </c>
      <c r="E86" s="3">
        <f>SUM('BIZ kWh ENTRY'!E86,'BIZ kWh ENTRY'!U86,'BIZ kWh ENTRY'!AK86,'BIZ kWh ENTRY'!BA86)</f>
        <v>0</v>
      </c>
      <c r="F86" s="3">
        <f>SUM('BIZ kWh ENTRY'!F86,'BIZ kWh ENTRY'!V86,'BIZ kWh ENTRY'!AL86,'BIZ kWh ENTRY'!BB86)</f>
        <v>0</v>
      </c>
      <c r="G86" s="3">
        <f>SUM('BIZ kWh ENTRY'!G86,'BIZ kWh ENTRY'!W86,'BIZ kWh ENTRY'!AM86,'BIZ kWh ENTRY'!BC86)</f>
        <v>0</v>
      </c>
      <c r="H86" s="3">
        <f>SUM('BIZ kWh ENTRY'!H86,'BIZ kWh ENTRY'!X86,'BIZ kWh ENTRY'!AN86,'BIZ kWh ENTRY'!BD86)</f>
        <v>8394</v>
      </c>
      <c r="I86" s="3">
        <f>SUM('BIZ kWh ENTRY'!I86,'BIZ kWh ENTRY'!Y86,'BIZ kWh ENTRY'!AO86,'BIZ kWh ENTRY'!BE86)</f>
        <v>0</v>
      </c>
      <c r="J86" s="3">
        <f>SUM('BIZ kWh ENTRY'!J86,'BIZ kWh ENTRY'!Z86,'BIZ kWh ENTRY'!AP86,'BIZ kWh ENTRY'!BF86)</f>
        <v>0</v>
      </c>
      <c r="K86" s="3">
        <f>SUM('BIZ kWh ENTRY'!K86,'BIZ kWh ENTRY'!AA86,'BIZ kWh ENTRY'!AQ86,'BIZ kWh ENTRY'!BG86)</f>
        <v>0</v>
      </c>
      <c r="L86" s="3">
        <f>SUM('BIZ kWh ENTRY'!L86,'BIZ kWh ENTRY'!AB86,'BIZ kWh ENTRY'!AR86,'BIZ kWh ENTRY'!BH86)</f>
        <v>0</v>
      </c>
      <c r="M86" s="3">
        <f>SUM('BIZ kWh ENTRY'!M86,'BIZ kWh ENTRY'!AC86,'BIZ kWh ENTRY'!AS86,'BIZ kWh ENTRY'!BI86)</f>
        <v>6458.8389999999999</v>
      </c>
      <c r="N86" s="3">
        <f>SUM('BIZ kWh ENTRY'!N86,'BIZ kWh ENTRY'!AD86,'BIZ kWh ENTRY'!AT86,'BIZ kWh ENTRY'!BJ86)</f>
        <v>30014.906417796326</v>
      </c>
      <c r="O86" s="79">
        <f t="shared" si="15"/>
        <v>44867.745417796323</v>
      </c>
    </row>
    <row r="87" spans="1:15" x14ac:dyDescent="0.3">
      <c r="A87" s="721"/>
      <c r="B87" s="11" t="s">
        <v>63</v>
      </c>
      <c r="C87" s="3">
        <f>SUM('BIZ kWh ENTRY'!C87,'BIZ kWh ENTRY'!S87,'BIZ kWh ENTRY'!AI87,'BIZ kWh ENTRY'!AY87)</f>
        <v>0</v>
      </c>
      <c r="D87" s="3">
        <f>SUM('BIZ kWh ENTRY'!D87,'BIZ kWh ENTRY'!T87,'BIZ kWh ENTRY'!AJ87,'BIZ kWh ENTRY'!AZ87)</f>
        <v>79086</v>
      </c>
      <c r="E87" s="3">
        <f>SUM('BIZ kWh ENTRY'!E87,'BIZ kWh ENTRY'!U87,'BIZ kWh ENTRY'!AK87,'BIZ kWh ENTRY'!BA87)</f>
        <v>124580</v>
      </c>
      <c r="F87" s="3">
        <f>SUM('BIZ kWh ENTRY'!F87,'BIZ kWh ENTRY'!V87,'BIZ kWh ENTRY'!AL87,'BIZ kWh ENTRY'!BB87)</f>
        <v>613442</v>
      </c>
      <c r="G87" s="3">
        <f>SUM('BIZ kWh ENTRY'!G87,'BIZ kWh ENTRY'!W87,'BIZ kWh ENTRY'!AM87,'BIZ kWh ENTRY'!BC87)</f>
        <v>362924</v>
      </c>
      <c r="H87" s="3">
        <f>SUM('BIZ kWh ENTRY'!H87,'BIZ kWh ENTRY'!X87,'BIZ kWh ENTRY'!AN87,'BIZ kWh ENTRY'!BD87)</f>
        <v>265993</v>
      </c>
      <c r="I87" s="3">
        <f>SUM('BIZ kWh ENTRY'!I87,'BIZ kWh ENTRY'!Y87,'BIZ kWh ENTRY'!AO87,'BIZ kWh ENTRY'!BE87)</f>
        <v>800068</v>
      </c>
      <c r="J87" s="3">
        <f>SUM('BIZ kWh ENTRY'!J87,'BIZ kWh ENTRY'!Z87,'BIZ kWh ENTRY'!AP87,'BIZ kWh ENTRY'!BF87)</f>
        <v>281746</v>
      </c>
      <c r="K87" s="3">
        <f>SUM('BIZ kWh ENTRY'!K87,'BIZ kWh ENTRY'!AA87,'BIZ kWh ENTRY'!AQ87,'BIZ kWh ENTRY'!BG87)</f>
        <v>209258</v>
      </c>
      <c r="L87" s="3">
        <f>SUM('BIZ kWh ENTRY'!L87,'BIZ kWh ENTRY'!AB87,'BIZ kWh ENTRY'!AR87,'BIZ kWh ENTRY'!BH87)</f>
        <v>301251</v>
      </c>
      <c r="M87" s="3">
        <f>SUM('BIZ kWh ENTRY'!M87,'BIZ kWh ENTRY'!AC87,'BIZ kWh ENTRY'!AS87,'BIZ kWh ENTRY'!BI87)</f>
        <v>516707.12000000005</v>
      </c>
      <c r="N87" s="3">
        <f>SUM('BIZ kWh ENTRY'!N87,'BIZ kWh ENTRY'!AD87,'BIZ kWh ENTRY'!AT87,'BIZ kWh ENTRY'!BJ87)</f>
        <v>2401192.5134237064</v>
      </c>
      <c r="O87" s="79">
        <f t="shared" si="15"/>
        <v>5956247.6334237065</v>
      </c>
    </row>
    <row r="88" spans="1:15" x14ac:dyDescent="0.3">
      <c r="A88" s="721"/>
      <c r="B88" s="12" t="s">
        <v>62</v>
      </c>
      <c r="C88" s="3">
        <f>SUM('BIZ kWh ENTRY'!C88,'BIZ kWh ENTRY'!S88,'BIZ kWh ENTRY'!AI88,'BIZ kWh ENTRY'!AY88)</f>
        <v>0</v>
      </c>
      <c r="D88" s="3">
        <f>SUM('BIZ kWh ENTRY'!D88,'BIZ kWh ENTRY'!T88,'BIZ kWh ENTRY'!AJ88,'BIZ kWh ENTRY'!AZ88)</f>
        <v>0</v>
      </c>
      <c r="E88" s="3">
        <f>SUM('BIZ kWh ENTRY'!E88,'BIZ kWh ENTRY'!U88,'BIZ kWh ENTRY'!AK88,'BIZ kWh ENTRY'!BA88)</f>
        <v>0</v>
      </c>
      <c r="F88" s="3">
        <f>SUM('BIZ kWh ENTRY'!F88,'BIZ kWh ENTRY'!V88,'BIZ kWh ENTRY'!AL88,'BIZ kWh ENTRY'!BB88)</f>
        <v>0</v>
      </c>
      <c r="G88" s="3">
        <f>SUM('BIZ kWh ENTRY'!G88,'BIZ kWh ENTRY'!W88,'BIZ kWh ENTRY'!AM88,'BIZ kWh ENTRY'!BC88)</f>
        <v>0</v>
      </c>
      <c r="H88" s="3">
        <f>SUM('BIZ kWh ENTRY'!H88,'BIZ kWh ENTRY'!X88,'BIZ kWh ENTRY'!AN88,'BIZ kWh ENTRY'!BD88)</f>
        <v>0</v>
      </c>
      <c r="I88" s="3">
        <f>SUM('BIZ kWh ENTRY'!I88,'BIZ kWh ENTRY'!Y88,'BIZ kWh ENTRY'!AO88,'BIZ kWh ENTRY'!BE88)</f>
        <v>0</v>
      </c>
      <c r="J88" s="3">
        <f>SUM('BIZ kWh ENTRY'!J88,'BIZ kWh ENTRY'!Z88,'BIZ kWh ENTRY'!AP88,'BIZ kWh ENTRY'!BF88)</f>
        <v>0</v>
      </c>
      <c r="K88" s="3">
        <f>SUM('BIZ kWh ENTRY'!K88,'BIZ kWh ENTRY'!AA88,'BIZ kWh ENTRY'!AQ88,'BIZ kWh ENTRY'!BG88)</f>
        <v>0</v>
      </c>
      <c r="L88" s="3">
        <f>SUM('BIZ kWh ENTRY'!L88,'BIZ kWh ENTRY'!AB88,'BIZ kWh ENTRY'!AR88,'BIZ kWh ENTRY'!BH88)</f>
        <v>0</v>
      </c>
      <c r="M88" s="3">
        <f>SUM('BIZ kWh ENTRY'!M88,'BIZ kWh ENTRY'!AC88,'BIZ kWh ENTRY'!AS88,'BIZ kWh ENTRY'!BI88)</f>
        <v>0</v>
      </c>
      <c r="N88" s="3">
        <f>SUM('BIZ kWh ENTRY'!N88,'BIZ kWh ENTRY'!AD88,'BIZ kWh ENTRY'!AT88,'BIZ kWh ENTRY'!BJ88)</f>
        <v>0</v>
      </c>
      <c r="O88" s="79">
        <f t="shared" si="15"/>
        <v>0</v>
      </c>
    </row>
    <row r="89" spans="1:15" x14ac:dyDescent="0.3">
      <c r="A89" s="721"/>
      <c r="B89" s="11" t="s">
        <v>61</v>
      </c>
      <c r="C89" s="3">
        <f>SUM('BIZ kWh ENTRY'!C89,'BIZ kWh ENTRY'!S89,'BIZ kWh ENTRY'!AI89,'BIZ kWh ENTRY'!AY89)</f>
        <v>0</v>
      </c>
      <c r="D89" s="3">
        <f>SUM('BIZ kWh ENTRY'!D89,'BIZ kWh ENTRY'!T89,'BIZ kWh ENTRY'!AJ89,'BIZ kWh ENTRY'!AZ89)</f>
        <v>0</v>
      </c>
      <c r="E89" s="3">
        <f>SUM('BIZ kWh ENTRY'!E89,'BIZ kWh ENTRY'!U89,'BIZ kWh ENTRY'!AK89,'BIZ kWh ENTRY'!BA89)</f>
        <v>0</v>
      </c>
      <c r="F89" s="3">
        <f>SUM('BIZ kWh ENTRY'!F89,'BIZ kWh ENTRY'!V89,'BIZ kWh ENTRY'!AL89,'BIZ kWh ENTRY'!BB89)</f>
        <v>0</v>
      </c>
      <c r="G89" s="3">
        <f>SUM('BIZ kWh ENTRY'!G89,'BIZ kWh ENTRY'!W89,'BIZ kWh ENTRY'!AM89,'BIZ kWh ENTRY'!BC89)</f>
        <v>0</v>
      </c>
      <c r="H89" s="3">
        <f>SUM('BIZ kWh ENTRY'!H89,'BIZ kWh ENTRY'!X89,'BIZ kWh ENTRY'!AN89,'BIZ kWh ENTRY'!BD89)</f>
        <v>0</v>
      </c>
      <c r="I89" s="3">
        <f>SUM('BIZ kWh ENTRY'!I89,'BIZ kWh ENTRY'!Y89,'BIZ kWh ENTRY'!AO89,'BIZ kWh ENTRY'!BE89)</f>
        <v>0</v>
      </c>
      <c r="J89" s="3">
        <f>SUM('BIZ kWh ENTRY'!J89,'BIZ kWh ENTRY'!Z89,'BIZ kWh ENTRY'!AP89,'BIZ kWh ENTRY'!BF89)</f>
        <v>0</v>
      </c>
      <c r="K89" s="3">
        <f>SUM('BIZ kWh ENTRY'!K89,'BIZ kWh ENTRY'!AA89,'BIZ kWh ENTRY'!AQ89,'BIZ kWh ENTRY'!BG89)</f>
        <v>0</v>
      </c>
      <c r="L89" s="3">
        <f>SUM('BIZ kWh ENTRY'!L89,'BIZ kWh ENTRY'!AB89,'BIZ kWh ENTRY'!AR89,'BIZ kWh ENTRY'!BH89)</f>
        <v>0</v>
      </c>
      <c r="M89" s="3">
        <f>SUM('BIZ kWh ENTRY'!M89,'BIZ kWh ENTRY'!AC89,'BIZ kWh ENTRY'!AS89,'BIZ kWh ENTRY'!BI89)</f>
        <v>0</v>
      </c>
      <c r="N89" s="3">
        <f>SUM('BIZ kWh ENTRY'!N89,'BIZ kWh ENTRY'!AD89,'BIZ kWh ENTRY'!AT89,'BIZ kWh ENTRY'!BJ89)</f>
        <v>0</v>
      </c>
      <c r="O89" s="79">
        <f t="shared" si="15"/>
        <v>0</v>
      </c>
    </row>
    <row r="90" spans="1:15" x14ac:dyDescent="0.3">
      <c r="A90" s="721"/>
      <c r="B90" s="11" t="s">
        <v>60</v>
      </c>
      <c r="C90" s="3">
        <f>SUM('BIZ kWh ENTRY'!C90,'BIZ kWh ENTRY'!S90,'BIZ kWh ENTRY'!AI90,'BIZ kWh ENTRY'!AY90)</f>
        <v>0</v>
      </c>
      <c r="D90" s="3">
        <f>SUM('BIZ kWh ENTRY'!D90,'BIZ kWh ENTRY'!T90,'BIZ kWh ENTRY'!AJ90,'BIZ kWh ENTRY'!AZ90)</f>
        <v>0</v>
      </c>
      <c r="E90" s="3">
        <f>SUM('BIZ kWh ENTRY'!E90,'BIZ kWh ENTRY'!U90,'BIZ kWh ENTRY'!AK90,'BIZ kWh ENTRY'!BA90)</f>
        <v>510</v>
      </c>
      <c r="F90" s="3">
        <f>SUM('BIZ kWh ENTRY'!F90,'BIZ kWh ENTRY'!V90,'BIZ kWh ENTRY'!AL90,'BIZ kWh ENTRY'!BB90)</f>
        <v>100625</v>
      </c>
      <c r="G90" s="3">
        <f>SUM('BIZ kWh ENTRY'!G90,'BIZ kWh ENTRY'!W90,'BIZ kWh ENTRY'!AM90,'BIZ kWh ENTRY'!BC90)</f>
        <v>40023</v>
      </c>
      <c r="H90" s="3">
        <f>SUM('BIZ kWh ENTRY'!H90,'BIZ kWh ENTRY'!X90,'BIZ kWh ENTRY'!AN90,'BIZ kWh ENTRY'!BD90)</f>
        <v>217362</v>
      </c>
      <c r="I90" s="3">
        <f>SUM('BIZ kWh ENTRY'!I90,'BIZ kWh ENTRY'!Y90,'BIZ kWh ENTRY'!AO90,'BIZ kWh ENTRY'!BE90)</f>
        <v>481371</v>
      </c>
      <c r="J90" s="3">
        <f>SUM('BIZ kWh ENTRY'!J90,'BIZ kWh ENTRY'!Z90,'BIZ kWh ENTRY'!AP90,'BIZ kWh ENTRY'!BF90)</f>
        <v>285993</v>
      </c>
      <c r="K90" s="3">
        <f>SUM('BIZ kWh ENTRY'!K90,'BIZ kWh ENTRY'!AA90,'BIZ kWh ENTRY'!AQ90,'BIZ kWh ENTRY'!BG90)</f>
        <v>136263</v>
      </c>
      <c r="L90" s="3">
        <f>SUM('BIZ kWh ENTRY'!L90,'BIZ kWh ENTRY'!AB90,'BIZ kWh ENTRY'!AR90,'BIZ kWh ENTRY'!BH90)</f>
        <v>85628</v>
      </c>
      <c r="M90" s="3">
        <f>SUM('BIZ kWh ENTRY'!M90,'BIZ kWh ENTRY'!AC90,'BIZ kWh ENTRY'!AS90,'BIZ kWh ENTRY'!BI90)</f>
        <v>258353.56000000003</v>
      </c>
      <c r="N90" s="3">
        <f>SUM('BIZ kWh ENTRY'!N90,'BIZ kWh ENTRY'!AD90,'BIZ kWh ENTRY'!AT90,'BIZ kWh ENTRY'!BJ90)</f>
        <v>1200596.2567118532</v>
      </c>
      <c r="O90" s="79">
        <f t="shared" si="15"/>
        <v>2806724.8167118533</v>
      </c>
    </row>
    <row r="91" spans="1:15" x14ac:dyDescent="0.3">
      <c r="A91" s="721"/>
      <c r="B91" s="11" t="s">
        <v>59</v>
      </c>
      <c r="C91" s="3">
        <f>SUM('BIZ kWh ENTRY'!C91,'BIZ kWh ENTRY'!S91,'BIZ kWh ENTRY'!AI91,'BIZ kWh ENTRY'!AY91)</f>
        <v>0</v>
      </c>
      <c r="D91" s="3">
        <f>SUM('BIZ kWh ENTRY'!D91,'BIZ kWh ENTRY'!T91,'BIZ kWh ENTRY'!AJ91,'BIZ kWh ENTRY'!AZ91)</f>
        <v>3268516</v>
      </c>
      <c r="E91" s="3">
        <f>SUM('BIZ kWh ENTRY'!E91,'BIZ kWh ENTRY'!U91,'BIZ kWh ENTRY'!AK91,'BIZ kWh ENTRY'!BA91)</f>
        <v>5039393</v>
      </c>
      <c r="F91" s="3">
        <f>SUM('BIZ kWh ENTRY'!F91,'BIZ kWh ENTRY'!V91,'BIZ kWh ENTRY'!AL91,'BIZ kWh ENTRY'!BB91)</f>
        <v>3914451</v>
      </c>
      <c r="G91" s="3">
        <f>SUM('BIZ kWh ENTRY'!G91,'BIZ kWh ENTRY'!W91,'BIZ kWh ENTRY'!AM91,'BIZ kWh ENTRY'!BC91)</f>
        <v>3910044</v>
      </c>
      <c r="H91" s="3">
        <f>SUM('BIZ kWh ENTRY'!H91,'BIZ kWh ENTRY'!X91,'BIZ kWh ENTRY'!AN91,'BIZ kWh ENTRY'!BD91)</f>
        <v>3915051</v>
      </c>
      <c r="I91" s="3">
        <f>SUM('BIZ kWh ENTRY'!I91,'BIZ kWh ENTRY'!Y91,'BIZ kWh ENTRY'!AO91,'BIZ kWh ENTRY'!BE91)</f>
        <v>6431781</v>
      </c>
      <c r="J91" s="3">
        <f>SUM('BIZ kWh ENTRY'!J91,'BIZ kWh ENTRY'!Z91,'BIZ kWh ENTRY'!AP91,'BIZ kWh ENTRY'!BF91)</f>
        <v>5925153</v>
      </c>
      <c r="K91" s="3">
        <f>SUM('BIZ kWh ENTRY'!K91,'BIZ kWh ENTRY'!AA91,'BIZ kWh ENTRY'!AQ91,'BIZ kWh ENTRY'!BG91)</f>
        <v>4050425</v>
      </c>
      <c r="L91" s="3">
        <f>SUM('BIZ kWh ENTRY'!L91,'BIZ kWh ENTRY'!AB91,'BIZ kWh ENTRY'!AR91,'BIZ kWh ENTRY'!BH91)</f>
        <v>5925244</v>
      </c>
      <c r="M91" s="3">
        <f>SUM('BIZ kWh ENTRY'!M91,'BIZ kWh ENTRY'!AC91,'BIZ kWh ENTRY'!AS91,'BIZ kWh ENTRY'!BI91)</f>
        <v>5380212.8870000001</v>
      </c>
      <c r="N91" s="3">
        <f>SUM('BIZ kWh ENTRY'!N91,'BIZ kWh ENTRY'!AD91,'BIZ kWh ENTRY'!AT91,'BIZ kWh ENTRY'!BJ91)</f>
        <v>25002417.046024337</v>
      </c>
      <c r="O91" s="79">
        <f t="shared" si="15"/>
        <v>72762687.933024347</v>
      </c>
    </row>
    <row r="92" spans="1:15" x14ac:dyDescent="0.3">
      <c r="A92" s="721"/>
      <c r="B92" s="11" t="s">
        <v>58</v>
      </c>
      <c r="C92" s="3">
        <f>SUM('BIZ kWh ENTRY'!C92,'BIZ kWh ENTRY'!S92,'BIZ kWh ENTRY'!AI92,'BIZ kWh ENTRY'!AY92)</f>
        <v>0</v>
      </c>
      <c r="D92" s="3">
        <f>SUM('BIZ kWh ENTRY'!D92,'BIZ kWh ENTRY'!T92,'BIZ kWh ENTRY'!AJ92,'BIZ kWh ENTRY'!AZ92)</f>
        <v>0</v>
      </c>
      <c r="E92" s="3">
        <f>SUM('BIZ kWh ENTRY'!E92,'BIZ kWh ENTRY'!U92,'BIZ kWh ENTRY'!AK92,'BIZ kWh ENTRY'!BA92)</f>
        <v>0</v>
      </c>
      <c r="F92" s="3">
        <f>SUM('BIZ kWh ENTRY'!F92,'BIZ kWh ENTRY'!V92,'BIZ kWh ENTRY'!AL92,'BIZ kWh ENTRY'!BB92)</f>
        <v>0</v>
      </c>
      <c r="G92" s="3">
        <f>SUM('BIZ kWh ENTRY'!G92,'BIZ kWh ENTRY'!W92,'BIZ kWh ENTRY'!AM92,'BIZ kWh ENTRY'!BC92)</f>
        <v>0</v>
      </c>
      <c r="H92" s="3">
        <f>SUM('BIZ kWh ENTRY'!H92,'BIZ kWh ENTRY'!X92,'BIZ kWh ENTRY'!AN92,'BIZ kWh ENTRY'!BD92)</f>
        <v>2818</v>
      </c>
      <c r="I92" s="3">
        <f>SUM('BIZ kWh ENTRY'!I92,'BIZ kWh ENTRY'!Y92,'BIZ kWh ENTRY'!AO92,'BIZ kWh ENTRY'!BE92)</f>
        <v>42270</v>
      </c>
      <c r="J92" s="3">
        <f>SUM('BIZ kWh ENTRY'!J92,'BIZ kWh ENTRY'!Z92,'BIZ kWh ENTRY'!AP92,'BIZ kWh ENTRY'!BF92)</f>
        <v>0</v>
      </c>
      <c r="K92" s="3">
        <f>SUM('BIZ kWh ENTRY'!K92,'BIZ kWh ENTRY'!AA92,'BIZ kWh ENTRY'!AQ92,'BIZ kWh ENTRY'!BG92)</f>
        <v>0</v>
      </c>
      <c r="L92" s="3">
        <f>SUM('BIZ kWh ENTRY'!L92,'BIZ kWh ENTRY'!AB92,'BIZ kWh ENTRY'!AR92,'BIZ kWh ENTRY'!BH92)</f>
        <v>0</v>
      </c>
      <c r="M92" s="3">
        <f>SUM('BIZ kWh ENTRY'!M92,'BIZ kWh ENTRY'!AC92,'BIZ kWh ENTRY'!AS92,'BIZ kWh ENTRY'!BI92)</f>
        <v>0</v>
      </c>
      <c r="N92" s="3">
        <f>SUM('BIZ kWh ENTRY'!N92,'BIZ kWh ENTRY'!AD92,'BIZ kWh ENTRY'!AT92,'BIZ kWh ENTRY'!BJ92)</f>
        <v>0</v>
      </c>
      <c r="O92" s="79">
        <f t="shared" si="15"/>
        <v>45088</v>
      </c>
    </row>
    <row r="93" spans="1:15" x14ac:dyDescent="0.3">
      <c r="A93" s="721"/>
      <c r="B93" s="11" t="s">
        <v>57</v>
      </c>
      <c r="C93" s="3">
        <f>SUM('BIZ kWh ENTRY'!C93,'BIZ kWh ENTRY'!S93,'BIZ kWh ENTRY'!AI93,'BIZ kWh ENTRY'!AY93)</f>
        <v>0</v>
      </c>
      <c r="D93" s="3">
        <f>SUM('BIZ kWh ENTRY'!D93,'BIZ kWh ENTRY'!T93,'BIZ kWh ENTRY'!AJ93,'BIZ kWh ENTRY'!AZ93)</f>
        <v>0</v>
      </c>
      <c r="E93" s="3">
        <f>SUM('BIZ kWh ENTRY'!E93,'BIZ kWh ENTRY'!U93,'BIZ kWh ENTRY'!AK93,'BIZ kWh ENTRY'!BA93)</f>
        <v>0</v>
      </c>
      <c r="F93" s="3">
        <f>SUM('BIZ kWh ENTRY'!F93,'BIZ kWh ENTRY'!V93,'BIZ kWh ENTRY'!AL93,'BIZ kWh ENTRY'!BB93)</f>
        <v>0</v>
      </c>
      <c r="G93" s="3">
        <f>SUM('BIZ kWh ENTRY'!G93,'BIZ kWh ENTRY'!W93,'BIZ kWh ENTRY'!AM93,'BIZ kWh ENTRY'!BC93)</f>
        <v>0</v>
      </c>
      <c r="H93" s="3">
        <f>SUM('BIZ kWh ENTRY'!H93,'BIZ kWh ENTRY'!X93,'BIZ kWh ENTRY'!AN93,'BIZ kWh ENTRY'!BD93)</f>
        <v>0</v>
      </c>
      <c r="I93" s="3">
        <f>SUM('BIZ kWh ENTRY'!I93,'BIZ kWh ENTRY'!Y93,'BIZ kWh ENTRY'!AO93,'BIZ kWh ENTRY'!BE93)</f>
        <v>139760</v>
      </c>
      <c r="J93" s="3">
        <f>SUM('BIZ kWh ENTRY'!J93,'BIZ kWh ENTRY'!Z93,'BIZ kWh ENTRY'!AP93,'BIZ kWh ENTRY'!BF93)</f>
        <v>0</v>
      </c>
      <c r="K93" s="3">
        <f>SUM('BIZ kWh ENTRY'!K93,'BIZ kWh ENTRY'!AA93,'BIZ kWh ENTRY'!AQ93,'BIZ kWh ENTRY'!BG93)</f>
        <v>0</v>
      </c>
      <c r="L93" s="3">
        <f>SUM('BIZ kWh ENTRY'!L93,'BIZ kWh ENTRY'!AB93,'BIZ kWh ENTRY'!AR93,'BIZ kWh ENTRY'!BH93)</f>
        <v>0</v>
      </c>
      <c r="M93" s="3">
        <f>SUM('BIZ kWh ENTRY'!M93,'BIZ kWh ENTRY'!AC93,'BIZ kWh ENTRY'!AS93,'BIZ kWh ENTRY'!BI93)</f>
        <v>96882.585000000006</v>
      </c>
      <c r="N93" s="3">
        <f>SUM('BIZ kWh ENTRY'!N93,'BIZ kWh ENTRY'!AD93,'BIZ kWh ENTRY'!AT93,'BIZ kWh ENTRY'!BJ93)</f>
        <v>450223.59626694489</v>
      </c>
      <c r="O93" s="79">
        <f t="shared" si="15"/>
        <v>686866.18126694486</v>
      </c>
    </row>
    <row r="94" spans="1:15" x14ac:dyDescent="0.3">
      <c r="A94" s="721"/>
      <c r="B94" s="11" t="s">
        <v>56</v>
      </c>
      <c r="C94" s="3">
        <f>SUM('BIZ kWh ENTRY'!C94,'BIZ kWh ENTRY'!S94,'BIZ kWh ENTRY'!AI94,'BIZ kWh ENTRY'!AY94)</f>
        <v>0</v>
      </c>
      <c r="D94" s="3">
        <f>SUM('BIZ kWh ENTRY'!D94,'BIZ kWh ENTRY'!T94,'BIZ kWh ENTRY'!AJ94,'BIZ kWh ENTRY'!AZ94)</f>
        <v>0</v>
      </c>
      <c r="E94" s="3">
        <f>SUM('BIZ kWh ENTRY'!E94,'BIZ kWh ENTRY'!U94,'BIZ kWh ENTRY'!AK94,'BIZ kWh ENTRY'!BA94)</f>
        <v>0</v>
      </c>
      <c r="F94" s="3">
        <f>SUM('BIZ kWh ENTRY'!F94,'BIZ kWh ENTRY'!V94,'BIZ kWh ENTRY'!AL94,'BIZ kWh ENTRY'!BB94)</f>
        <v>0</v>
      </c>
      <c r="G94" s="3">
        <f>SUM('BIZ kWh ENTRY'!G94,'BIZ kWh ENTRY'!W94,'BIZ kWh ENTRY'!AM94,'BIZ kWh ENTRY'!BC94)</f>
        <v>0</v>
      </c>
      <c r="H94" s="3">
        <f>SUM('BIZ kWh ENTRY'!H94,'BIZ kWh ENTRY'!X94,'BIZ kWh ENTRY'!AN94,'BIZ kWh ENTRY'!BD94)</f>
        <v>0</v>
      </c>
      <c r="I94" s="3">
        <f>SUM('BIZ kWh ENTRY'!I94,'BIZ kWh ENTRY'!Y94,'BIZ kWh ENTRY'!AO94,'BIZ kWh ENTRY'!BE94)</f>
        <v>0</v>
      </c>
      <c r="J94" s="3">
        <f>SUM('BIZ kWh ENTRY'!J94,'BIZ kWh ENTRY'!Z94,'BIZ kWh ENTRY'!AP94,'BIZ kWh ENTRY'!BF94)</f>
        <v>0</v>
      </c>
      <c r="K94" s="3">
        <f>SUM('BIZ kWh ENTRY'!K94,'BIZ kWh ENTRY'!AA94,'BIZ kWh ENTRY'!AQ94,'BIZ kWh ENTRY'!BG94)</f>
        <v>0</v>
      </c>
      <c r="L94" s="3">
        <f>SUM('BIZ kWh ENTRY'!L94,'BIZ kWh ENTRY'!AB94,'BIZ kWh ENTRY'!AR94,'BIZ kWh ENTRY'!BH94)</f>
        <v>0</v>
      </c>
      <c r="M94" s="3">
        <f>SUM('BIZ kWh ENTRY'!M94,'BIZ kWh ENTRY'!AC94,'BIZ kWh ENTRY'!AS94,'BIZ kWh ENTRY'!BI94)</f>
        <v>0</v>
      </c>
      <c r="N94" s="3">
        <f>SUM('BIZ kWh ENTRY'!N94,'BIZ kWh ENTRY'!AD94,'BIZ kWh ENTRY'!AT94,'BIZ kWh ENTRY'!BJ94)</f>
        <v>0</v>
      </c>
      <c r="O94" s="79">
        <f t="shared" si="15"/>
        <v>0</v>
      </c>
    </row>
    <row r="95" spans="1:15" x14ac:dyDescent="0.3">
      <c r="A95" s="721"/>
      <c r="B95" s="11" t="s">
        <v>55</v>
      </c>
      <c r="C95" s="3">
        <f>SUM('BIZ kWh ENTRY'!C95,'BIZ kWh ENTRY'!S95,'BIZ kWh ENTRY'!AI95,'BIZ kWh ENTRY'!AY95)</f>
        <v>0</v>
      </c>
      <c r="D95" s="3">
        <f>SUM('BIZ kWh ENTRY'!D95,'BIZ kWh ENTRY'!T95,'BIZ kWh ENTRY'!AJ95,'BIZ kWh ENTRY'!AZ95)</f>
        <v>5265</v>
      </c>
      <c r="E95" s="3">
        <f>SUM('BIZ kWh ENTRY'!E95,'BIZ kWh ENTRY'!U95,'BIZ kWh ENTRY'!AK95,'BIZ kWh ENTRY'!BA95)</f>
        <v>0</v>
      </c>
      <c r="F95" s="3">
        <f>SUM('BIZ kWh ENTRY'!F95,'BIZ kWh ENTRY'!V95,'BIZ kWh ENTRY'!AL95,'BIZ kWh ENTRY'!BB95)</f>
        <v>0</v>
      </c>
      <c r="G95" s="3">
        <f>SUM('BIZ kWh ENTRY'!G95,'BIZ kWh ENTRY'!W95,'BIZ kWh ENTRY'!AM95,'BIZ kWh ENTRY'!BC95)</f>
        <v>0</v>
      </c>
      <c r="H95" s="3">
        <f>SUM('BIZ kWh ENTRY'!H95,'BIZ kWh ENTRY'!X95,'BIZ kWh ENTRY'!AN95,'BIZ kWh ENTRY'!BD95)</f>
        <v>380</v>
      </c>
      <c r="I95" s="3">
        <f>SUM('BIZ kWh ENTRY'!I95,'BIZ kWh ENTRY'!Y95,'BIZ kWh ENTRY'!AO95,'BIZ kWh ENTRY'!BE95)</f>
        <v>38980</v>
      </c>
      <c r="J95" s="3">
        <f>SUM('BIZ kWh ENTRY'!J95,'BIZ kWh ENTRY'!Z95,'BIZ kWh ENTRY'!AP95,'BIZ kWh ENTRY'!BF95)</f>
        <v>0</v>
      </c>
      <c r="K95" s="3">
        <f>SUM('BIZ kWh ENTRY'!K95,'BIZ kWh ENTRY'!AA95,'BIZ kWh ENTRY'!AQ95,'BIZ kWh ENTRY'!BG95)</f>
        <v>9888</v>
      </c>
      <c r="L95" s="3">
        <f>SUM('BIZ kWh ENTRY'!L95,'BIZ kWh ENTRY'!AB95,'BIZ kWh ENTRY'!AR95,'BIZ kWh ENTRY'!BH95)</f>
        <v>0</v>
      </c>
      <c r="M95" s="3">
        <f>SUM('BIZ kWh ENTRY'!M95,'BIZ kWh ENTRY'!AC95,'BIZ kWh ENTRY'!AS95,'BIZ kWh ENTRY'!BI95)</f>
        <v>64588.390000000007</v>
      </c>
      <c r="N95" s="3">
        <f>SUM('BIZ kWh ENTRY'!N95,'BIZ kWh ENTRY'!AD95,'BIZ kWh ENTRY'!AT95,'BIZ kWh ENTRY'!BJ95)</f>
        <v>300149.0641779633</v>
      </c>
      <c r="O95" s="79">
        <f t="shared" si="15"/>
        <v>419250.45417796331</v>
      </c>
    </row>
    <row r="96" spans="1:15" ht="15" thickBot="1" x14ac:dyDescent="0.35">
      <c r="A96" s="722"/>
      <c r="B96" s="11" t="s">
        <v>54</v>
      </c>
      <c r="C96" s="3">
        <f>SUM('BIZ kWh ENTRY'!C96,'BIZ kWh ENTRY'!S96,'BIZ kWh ENTRY'!AI96,'BIZ kWh ENTRY'!AY96)</f>
        <v>0</v>
      </c>
      <c r="D96" s="3">
        <f>SUM('BIZ kWh ENTRY'!D96,'BIZ kWh ENTRY'!T96,'BIZ kWh ENTRY'!AJ96,'BIZ kWh ENTRY'!AZ96)</f>
        <v>0</v>
      </c>
      <c r="E96" s="3">
        <f>SUM('BIZ kWh ENTRY'!E96,'BIZ kWh ENTRY'!U96,'BIZ kWh ENTRY'!AK96,'BIZ kWh ENTRY'!BA96)</f>
        <v>0</v>
      </c>
      <c r="F96" s="3">
        <f>SUM('BIZ kWh ENTRY'!F96,'BIZ kWh ENTRY'!V96,'BIZ kWh ENTRY'!AL96,'BIZ kWh ENTRY'!BB96)</f>
        <v>0</v>
      </c>
      <c r="G96" s="3">
        <f>SUM('BIZ kWh ENTRY'!G96,'BIZ kWh ENTRY'!W96,'BIZ kWh ENTRY'!AM96,'BIZ kWh ENTRY'!BC96)</f>
        <v>0</v>
      </c>
      <c r="H96" s="3">
        <f>SUM('BIZ kWh ENTRY'!H96,'BIZ kWh ENTRY'!X96,'BIZ kWh ENTRY'!AN96,'BIZ kWh ENTRY'!BD96)</f>
        <v>0</v>
      </c>
      <c r="I96" s="3">
        <f>SUM('BIZ kWh ENTRY'!I96,'BIZ kWh ENTRY'!Y96,'BIZ kWh ENTRY'!AO96,'BIZ kWh ENTRY'!BE96)</f>
        <v>0</v>
      </c>
      <c r="J96" s="3">
        <f>SUM('BIZ kWh ENTRY'!J96,'BIZ kWh ENTRY'!Z96,'BIZ kWh ENTRY'!AP96,'BIZ kWh ENTRY'!BF96)</f>
        <v>0</v>
      </c>
      <c r="K96" s="3">
        <f>SUM('BIZ kWh ENTRY'!K96,'BIZ kWh ENTRY'!AA96,'BIZ kWh ENTRY'!AQ96,'BIZ kWh ENTRY'!BG96)</f>
        <v>0</v>
      </c>
      <c r="L96" s="3">
        <f>SUM('BIZ kWh ENTRY'!L96,'BIZ kWh ENTRY'!AB96,'BIZ kWh ENTRY'!AR96,'BIZ kWh ENTRY'!BH96)</f>
        <v>0</v>
      </c>
      <c r="M96" s="3">
        <f>SUM('BIZ kWh ENTRY'!M96,'BIZ kWh ENTRY'!AC96,'BIZ kWh ENTRY'!AS96,'BIZ kWh ENTRY'!BI96)</f>
        <v>6458.8389999999999</v>
      </c>
      <c r="N96" s="3">
        <f>SUM('BIZ kWh ENTRY'!N96,'BIZ kWh ENTRY'!AD96,'BIZ kWh ENTRY'!AT96,'BIZ kWh ENTRY'!BJ96)</f>
        <v>30014.906417796326</v>
      </c>
      <c r="O96" s="79">
        <f t="shared" si="15"/>
        <v>36473.745417796323</v>
      </c>
    </row>
    <row r="97" spans="1:15" ht="15" thickBot="1" x14ac:dyDescent="0.35">
      <c r="A97" s="83"/>
      <c r="B97" s="209" t="s">
        <v>43</v>
      </c>
      <c r="C97" s="210">
        <f t="shared" ref="C97:N97" si="16">SUM(C84:C96)</f>
        <v>0</v>
      </c>
      <c r="D97" s="210">
        <f t="shared" si="16"/>
        <v>3357506</v>
      </c>
      <c r="E97" s="210">
        <f t="shared" si="16"/>
        <v>5164483</v>
      </c>
      <c r="F97" s="210">
        <f t="shared" si="16"/>
        <v>4628518</v>
      </c>
      <c r="G97" s="210">
        <f t="shared" si="16"/>
        <v>4312991</v>
      </c>
      <c r="H97" s="210">
        <f t="shared" si="16"/>
        <v>4409998</v>
      </c>
      <c r="I97" s="210">
        <f t="shared" si="16"/>
        <v>7934230</v>
      </c>
      <c r="J97" s="210">
        <f t="shared" si="16"/>
        <v>6492892</v>
      </c>
      <c r="K97" s="210">
        <f t="shared" si="16"/>
        <v>4405834</v>
      </c>
      <c r="L97" s="210">
        <f t="shared" si="16"/>
        <v>6314443</v>
      </c>
      <c r="M97" s="210">
        <f t="shared" si="16"/>
        <v>6458839</v>
      </c>
      <c r="N97" s="210">
        <f t="shared" si="16"/>
        <v>30014906.417796321</v>
      </c>
      <c r="O97" s="82">
        <f t="shared" si="15"/>
        <v>83494640.417796314</v>
      </c>
    </row>
    <row r="98" spans="1:15" ht="21.6" thickBot="1" x14ac:dyDescent="0.45">
      <c r="A98" s="85"/>
    </row>
    <row r="99" spans="1:15" ht="21.6" thickBot="1" x14ac:dyDescent="0.45">
      <c r="A99" s="85"/>
      <c r="B99" s="205" t="s">
        <v>36</v>
      </c>
      <c r="C99" s="206">
        <f>C$3</f>
        <v>44197</v>
      </c>
      <c r="D99" s="206">
        <f t="shared" ref="D99:N99" si="17">D$3</f>
        <v>44228</v>
      </c>
      <c r="E99" s="206">
        <f t="shared" si="17"/>
        <v>44256</v>
      </c>
      <c r="F99" s="206">
        <f t="shared" si="17"/>
        <v>44287</v>
      </c>
      <c r="G99" s="206">
        <f t="shared" si="17"/>
        <v>44317</v>
      </c>
      <c r="H99" s="206">
        <f t="shared" si="17"/>
        <v>44348</v>
      </c>
      <c r="I99" s="206">
        <f t="shared" si="17"/>
        <v>44378</v>
      </c>
      <c r="J99" s="206">
        <f t="shared" si="17"/>
        <v>44409</v>
      </c>
      <c r="K99" s="206">
        <f t="shared" si="17"/>
        <v>44440</v>
      </c>
      <c r="L99" s="206">
        <f t="shared" si="17"/>
        <v>44470</v>
      </c>
      <c r="M99" s="206">
        <f t="shared" si="17"/>
        <v>44501</v>
      </c>
      <c r="N99" s="206" t="str">
        <f t="shared" si="17"/>
        <v>Dec-21 +</v>
      </c>
      <c r="O99" s="207" t="s">
        <v>34</v>
      </c>
    </row>
    <row r="100" spans="1:15" ht="15" customHeight="1" x14ac:dyDescent="0.3">
      <c r="A100" s="729" t="s">
        <v>180</v>
      </c>
      <c r="B100" s="11" t="s">
        <v>66</v>
      </c>
      <c r="C100" s="3">
        <f>SUM('BIZ kWh ENTRY'!C100,'BIZ kWh ENTRY'!S100,'BIZ kWh ENTRY'!AI100,'BIZ kWh ENTRY'!AY100)</f>
        <v>0</v>
      </c>
      <c r="D100" s="3">
        <f>SUM('BIZ kWh ENTRY'!D100,'BIZ kWh ENTRY'!T100,'BIZ kWh ENTRY'!AJ100,'BIZ kWh ENTRY'!AZ100)</f>
        <v>0</v>
      </c>
      <c r="E100" s="3">
        <f>SUM('BIZ kWh ENTRY'!E100,'BIZ kWh ENTRY'!U100,'BIZ kWh ENTRY'!AK100,'BIZ kWh ENTRY'!BA100)</f>
        <v>0</v>
      </c>
      <c r="F100" s="3">
        <f>SUM('BIZ kWh ENTRY'!F100,'BIZ kWh ENTRY'!V100,'BIZ kWh ENTRY'!AL100,'BIZ kWh ENTRY'!BB100)</f>
        <v>0</v>
      </c>
      <c r="G100" s="3">
        <f>SUM('BIZ kWh ENTRY'!G100,'BIZ kWh ENTRY'!W100,'BIZ kWh ENTRY'!AM100,'BIZ kWh ENTRY'!BC100)</f>
        <v>0</v>
      </c>
      <c r="H100" s="3">
        <f>SUM('BIZ kWh ENTRY'!H100,'BIZ kWh ENTRY'!X100,'BIZ kWh ENTRY'!AN100,'BIZ kWh ENTRY'!BD100)</f>
        <v>0</v>
      </c>
      <c r="I100" s="3">
        <f>SUM('BIZ kWh ENTRY'!I100,'BIZ kWh ENTRY'!Y100,'BIZ kWh ENTRY'!AO100,'BIZ kWh ENTRY'!BE100)</f>
        <v>0</v>
      </c>
      <c r="J100" s="3">
        <f>SUM('BIZ kWh ENTRY'!J100,'BIZ kWh ENTRY'!Z100,'BIZ kWh ENTRY'!AP100,'BIZ kWh ENTRY'!BF100)</f>
        <v>0</v>
      </c>
      <c r="K100" s="3">
        <f>SUM('BIZ kWh ENTRY'!K100,'BIZ kWh ENTRY'!AA100,'BIZ kWh ENTRY'!AQ100,'BIZ kWh ENTRY'!BG100)</f>
        <v>0</v>
      </c>
      <c r="L100" s="3">
        <f>SUM('BIZ kWh ENTRY'!L100,'BIZ kWh ENTRY'!AB100,'BIZ kWh ENTRY'!AR100,'BIZ kWh ENTRY'!BH100)</f>
        <v>0</v>
      </c>
      <c r="M100" s="3">
        <f>SUM('BIZ kWh ENTRY'!M100,'BIZ kWh ENTRY'!AC100,'BIZ kWh ENTRY'!AS100,'BIZ kWh ENTRY'!BI100)</f>
        <v>0</v>
      </c>
      <c r="N100" s="3">
        <f>SUM('BIZ kWh ENTRY'!N100,'BIZ kWh ENTRY'!AD100,'BIZ kWh ENTRY'!AT100,'BIZ kWh ENTRY'!BJ100)</f>
        <v>0</v>
      </c>
      <c r="O100" s="79">
        <f t="shared" ref="O100:O113" si="18">SUM(C100:N100)</f>
        <v>0</v>
      </c>
    </row>
    <row r="101" spans="1:15" x14ac:dyDescent="0.3">
      <c r="A101" s="730"/>
      <c r="B101" s="12" t="s">
        <v>65</v>
      </c>
      <c r="C101" s="3">
        <f>SUM('BIZ kWh ENTRY'!C101,'BIZ kWh ENTRY'!S101,'BIZ kWh ENTRY'!AI101,'BIZ kWh ENTRY'!AY101)</f>
        <v>0</v>
      </c>
      <c r="D101" s="3">
        <f>SUM('BIZ kWh ENTRY'!D101,'BIZ kWh ENTRY'!T101,'BIZ kWh ENTRY'!AJ101,'BIZ kWh ENTRY'!AZ101)</f>
        <v>0</v>
      </c>
      <c r="E101" s="3">
        <f>SUM('BIZ kWh ENTRY'!E101,'BIZ kWh ENTRY'!U101,'BIZ kWh ENTRY'!AK101,'BIZ kWh ENTRY'!BA101)</f>
        <v>0</v>
      </c>
      <c r="F101" s="3">
        <f>SUM('BIZ kWh ENTRY'!F101,'BIZ kWh ENTRY'!V101,'BIZ kWh ENTRY'!AL101,'BIZ kWh ENTRY'!BB101)</f>
        <v>0</v>
      </c>
      <c r="G101" s="3">
        <f>SUM('BIZ kWh ENTRY'!G101,'BIZ kWh ENTRY'!W101,'BIZ kWh ENTRY'!AM101,'BIZ kWh ENTRY'!BC101)</f>
        <v>0</v>
      </c>
      <c r="H101" s="3">
        <f>SUM('BIZ kWh ENTRY'!H101,'BIZ kWh ENTRY'!X101,'BIZ kWh ENTRY'!AN101,'BIZ kWh ENTRY'!BD101)</f>
        <v>0</v>
      </c>
      <c r="I101" s="3">
        <f>SUM('BIZ kWh ENTRY'!I101,'BIZ kWh ENTRY'!Y101,'BIZ kWh ENTRY'!AO101,'BIZ kWh ENTRY'!BE101)</f>
        <v>0</v>
      </c>
      <c r="J101" s="3">
        <f>SUM('BIZ kWh ENTRY'!J101,'BIZ kWh ENTRY'!Z101,'BIZ kWh ENTRY'!AP101,'BIZ kWh ENTRY'!BF101)</f>
        <v>0</v>
      </c>
      <c r="K101" s="3">
        <f>SUM('BIZ kWh ENTRY'!K101,'BIZ kWh ENTRY'!AA101,'BIZ kWh ENTRY'!AQ101,'BIZ kWh ENTRY'!BG101)</f>
        <v>0</v>
      </c>
      <c r="L101" s="3">
        <f>SUM('BIZ kWh ENTRY'!L101,'BIZ kWh ENTRY'!AB101,'BIZ kWh ENTRY'!AR101,'BIZ kWh ENTRY'!BH101)</f>
        <v>0</v>
      </c>
      <c r="M101" s="3">
        <f>SUM('BIZ kWh ENTRY'!M101,'BIZ kWh ENTRY'!AC101,'BIZ kWh ENTRY'!AS101,'BIZ kWh ENTRY'!BI101)</f>
        <v>0</v>
      </c>
      <c r="N101" s="3">
        <f>SUM('BIZ kWh ENTRY'!N101,'BIZ kWh ENTRY'!AD101,'BIZ kWh ENTRY'!AT101,'BIZ kWh ENTRY'!BJ101)</f>
        <v>0</v>
      </c>
      <c r="O101" s="79">
        <f t="shared" si="18"/>
        <v>0</v>
      </c>
    </row>
    <row r="102" spans="1:15" x14ac:dyDescent="0.3">
      <c r="A102" s="730"/>
      <c r="B102" s="11" t="s">
        <v>64</v>
      </c>
      <c r="C102" s="3">
        <f>SUM('BIZ kWh ENTRY'!C102,'BIZ kWh ENTRY'!S102,'BIZ kWh ENTRY'!AI102,'BIZ kWh ENTRY'!AY102)</f>
        <v>0</v>
      </c>
      <c r="D102" s="3">
        <f>SUM('BIZ kWh ENTRY'!D102,'BIZ kWh ENTRY'!T102,'BIZ kWh ENTRY'!AJ102,'BIZ kWh ENTRY'!AZ102)</f>
        <v>0</v>
      </c>
      <c r="E102" s="3">
        <f>SUM('BIZ kWh ENTRY'!E102,'BIZ kWh ENTRY'!U102,'BIZ kWh ENTRY'!AK102,'BIZ kWh ENTRY'!BA102)</f>
        <v>0</v>
      </c>
      <c r="F102" s="3">
        <f>SUM('BIZ kWh ENTRY'!F102,'BIZ kWh ENTRY'!V102,'BIZ kWh ENTRY'!AL102,'BIZ kWh ENTRY'!BB102)</f>
        <v>0</v>
      </c>
      <c r="G102" s="3">
        <f>SUM('BIZ kWh ENTRY'!G102,'BIZ kWh ENTRY'!W102,'BIZ kWh ENTRY'!AM102,'BIZ kWh ENTRY'!BC102)</f>
        <v>0</v>
      </c>
      <c r="H102" s="3">
        <f>SUM('BIZ kWh ENTRY'!H102,'BIZ kWh ENTRY'!X102,'BIZ kWh ENTRY'!AN102,'BIZ kWh ENTRY'!BD102)</f>
        <v>0</v>
      </c>
      <c r="I102" s="3">
        <f>SUM('BIZ kWh ENTRY'!I102,'BIZ kWh ENTRY'!Y102,'BIZ kWh ENTRY'!AO102,'BIZ kWh ENTRY'!BE102)</f>
        <v>0</v>
      </c>
      <c r="J102" s="3">
        <f>SUM('BIZ kWh ENTRY'!J102,'BIZ kWh ENTRY'!Z102,'BIZ kWh ENTRY'!AP102,'BIZ kWh ENTRY'!BF102)</f>
        <v>0</v>
      </c>
      <c r="K102" s="3">
        <f>SUM('BIZ kWh ENTRY'!K102,'BIZ kWh ENTRY'!AA102,'BIZ kWh ENTRY'!AQ102,'BIZ kWh ENTRY'!BG102)</f>
        <v>0</v>
      </c>
      <c r="L102" s="3">
        <f>SUM('BIZ kWh ENTRY'!L102,'BIZ kWh ENTRY'!AB102,'BIZ kWh ENTRY'!AR102,'BIZ kWh ENTRY'!BH102)</f>
        <v>0</v>
      </c>
      <c r="M102" s="3">
        <f>SUM('BIZ kWh ENTRY'!M102,'BIZ kWh ENTRY'!AC102,'BIZ kWh ENTRY'!AS102,'BIZ kWh ENTRY'!BI102)</f>
        <v>0</v>
      </c>
      <c r="N102" s="3">
        <f>SUM('BIZ kWh ENTRY'!N102,'BIZ kWh ENTRY'!AD102,'BIZ kWh ENTRY'!AT102,'BIZ kWh ENTRY'!BJ102)</f>
        <v>0</v>
      </c>
      <c r="O102" s="79">
        <f t="shared" si="18"/>
        <v>0</v>
      </c>
    </row>
    <row r="103" spans="1:15" x14ac:dyDescent="0.3">
      <c r="A103" s="730"/>
      <c r="B103" s="11" t="s">
        <v>63</v>
      </c>
      <c r="C103" s="3">
        <f>SUM('BIZ kWh ENTRY'!C103,'BIZ kWh ENTRY'!S103,'BIZ kWh ENTRY'!AI103,'BIZ kWh ENTRY'!AY103)</f>
        <v>0</v>
      </c>
      <c r="D103" s="3">
        <f>SUM('BIZ kWh ENTRY'!D103,'BIZ kWh ENTRY'!T103,'BIZ kWh ENTRY'!AJ103,'BIZ kWh ENTRY'!AZ103)</f>
        <v>0</v>
      </c>
      <c r="E103" s="3">
        <f>SUM('BIZ kWh ENTRY'!E103,'BIZ kWh ENTRY'!U103,'BIZ kWh ENTRY'!AK103,'BIZ kWh ENTRY'!BA103)</f>
        <v>0</v>
      </c>
      <c r="F103" s="3">
        <f>SUM('BIZ kWh ENTRY'!F103,'BIZ kWh ENTRY'!V103,'BIZ kWh ENTRY'!AL103,'BIZ kWh ENTRY'!BB103)</f>
        <v>0</v>
      </c>
      <c r="G103" s="3">
        <f>SUM('BIZ kWh ENTRY'!G103,'BIZ kWh ENTRY'!W103,'BIZ kWh ENTRY'!AM103,'BIZ kWh ENTRY'!BC103)</f>
        <v>0</v>
      </c>
      <c r="H103" s="3">
        <f>SUM('BIZ kWh ENTRY'!H103,'BIZ kWh ENTRY'!X103,'BIZ kWh ENTRY'!AN103,'BIZ kWh ENTRY'!BD103)</f>
        <v>0</v>
      </c>
      <c r="I103" s="3">
        <f>SUM('BIZ kWh ENTRY'!I103,'BIZ kWh ENTRY'!Y103,'BIZ kWh ENTRY'!AO103,'BIZ kWh ENTRY'!BE103)</f>
        <v>0</v>
      </c>
      <c r="J103" s="3">
        <f>SUM('BIZ kWh ENTRY'!J103,'BIZ kWh ENTRY'!Z103,'BIZ kWh ENTRY'!AP103,'BIZ kWh ENTRY'!BF103)</f>
        <v>0</v>
      </c>
      <c r="K103" s="3">
        <f>SUM('BIZ kWh ENTRY'!K103,'BIZ kWh ENTRY'!AA103,'BIZ kWh ENTRY'!AQ103,'BIZ kWh ENTRY'!BG103)</f>
        <v>0</v>
      </c>
      <c r="L103" s="3">
        <f>SUM('BIZ kWh ENTRY'!L103,'BIZ kWh ENTRY'!AB103,'BIZ kWh ENTRY'!AR103,'BIZ kWh ENTRY'!BH103)</f>
        <v>0</v>
      </c>
      <c r="M103" s="3">
        <f>SUM('BIZ kWh ENTRY'!M103,'BIZ kWh ENTRY'!AC103,'BIZ kWh ENTRY'!AS103,'BIZ kWh ENTRY'!BI103)</f>
        <v>0</v>
      </c>
      <c r="N103" s="3">
        <f>SUM('BIZ kWh ENTRY'!N103,'BIZ kWh ENTRY'!AD103,'BIZ kWh ENTRY'!AT103,'BIZ kWh ENTRY'!BJ103)</f>
        <v>0</v>
      </c>
      <c r="O103" s="79">
        <f t="shared" si="18"/>
        <v>0</v>
      </c>
    </row>
    <row r="104" spans="1:15" x14ac:dyDescent="0.3">
      <c r="A104" s="730"/>
      <c r="B104" s="12" t="s">
        <v>62</v>
      </c>
      <c r="C104" s="3">
        <f>SUM('BIZ kWh ENTRY'!C104,'BIZ kWh ENTRY'!S104,'BIZ kWh ENTRY'!AI104,'BIZ kWh ENTRY'!AY104)</f>
        <v>0</v>
      </c>
      <c r="D104" s="3">
        <f>SUM('BIZ kWh ENTRY'!D104,'BIZ kWh ENTRY'!T104,'BIZ kWh ENTRY'!AJ104,'BIZ kWh ENTRY'!AZ104)</f>
        <v>0</v>
      </c>
      <c r="E104" s="3">
        <f>SUM('BIZ kWh ENTRY'!E104,'BIZ kWh ENTRY'!U104,'BIZ kWh ENTRY'!AK104,'BIZ kWh ENTRY'!BA104)</f>
        <v>0</v>
      </c>
      <c r="F104" s="3">
        <f>SUM('BIZ kWh ENTRY'!F104,'BIZ kWh ENTRY'!V104,'BIZ kWh ENTRY'!AL104,'BIZ kWh ENTRY'!BB104)</f>
        <v>0</v>
      </c>
      <c r="G104" s="3">
        <f>SUM('BIZ kWh ENTRY'!G104,'BIZ kWh ENTRY'!W104,'BIZ kWh ENTRY'!AM104,'BIZ kWh ENTRY'!BC104)</f>
        <v>0</v>
      </c>
      <c r="H104" s="3">
        <f>SUM('BIZ kWh ENTRY'!H104,'BIZ kWh ENTRY'!X104,'BIZ kWh ENTRY'!AN104,'BIZ kWh ENTRY'!BD104)</f>
        <v>0</v>
      </c>
      <c r="I104" s="3">
        <f>SUM('BIZ kWh ENTRY'!I104,'BIZ kWh ENTRY'!Y104,'BIZ kWh ENTRY'!AO104,'BIZ kWh ENTRY'!BE104)</f>
        <v>0</v>
      </c>
      <c r="J104" s="3">
        <f>SUM('BIZ kWh ENTRY'!J104,'BIZ kWh ENTRY'!Z104,'BIZ kWh ENTRY'!AP104,'BIZ kWh ENTRY'!BF104)</f>
        <v>0</v>
      </c>
      <c r="K104" s="3">
        <f>SUM('BIZ kWh ENTRY'!K104,'BIZ kWh ENTRY'!AA104,'BIZ kWh ENTRY'!AQ104,'BIZ kWh ENTRY'!BG104)</f>
        <v>0</v>
      </c>
      <c r="L104" s="3">
        <f>SUM('BIZ kWh ENTRY'!L104,'BIZ kWh ENTRY'!AB104,'BIZ kWh ENTRY'!AR104,'BIZ kWh ENTRY'!BH104)</f>
        <v>0</v>
      </c>
      <c r="M104" s="3">
        <f>SUM('BIZ kWh ENTRY'!M104,'BIZ kWh ENTRY'!AC104,'BIZ kWh ENTRY'!AS104,'BIZ kWh ENTRY'!BI104)</f>
        <v>0</v>
      </c>
      <c r="N104" s="3">
        <f>SUM('BIZ kWh ENTRY'!N104,'BIZ kWh ENTRY'!AD104,'BIZ kWh ENTRY'!AT104,'BIZ kWh ENTRY'!BJ104)</f>
        <v>0</v>
      </c>
      <c r="O104" s="79">
        <f t="shared" si="18"/>
        <v>0</v>
      </c>
    </row>
    <row r="105" spans="1:15" x14ac:dyDescent="0.3">
      <c r="A105" s="730"/>
      <c r="B105" s="11" t="s">
        <v>61</v>
      </c>
      <c r="C105" s="3">
        <f>SUM('BIZ kWh ENTRY'!C105,'BIZ kWh ENTRY'!S105,'BIZ kWh ENTRY'!AI105,'BIZ kWh ENTRY'!AY105)</f>
        <v>0</v>
      </c>
      <c r="D105" s="3">
        <f>SUM('BIZ kWh ENTRY'!D105,'BIZ kWh ENTRY'!T105,'BIZ kWh ENTRY'!AJ105,'BIZ kWh ENTRY'!AZ105)</f>
        <v>0</v>
      </c>
      <c r="E105" s="3">
        <f>SUM('BIZ kWh ENTRY'!E105,'BIZ kWh ENTRY'!U105,'BIZ kWh ENTRY'!AK105,'BIZ kWh ENTRY'!BA105)</f>
        <v>0</v>
      </c>
      <c r="F105" s="3">
        <f>SUM('BIZ kWh ENTRY'!F105,'BIZ kWh ENTRY'!V105,'BIZ kWh ENTRY'!AL105,'BIZ kWh ENTRY'!BB105)</f>
        <v>0</v>
      </c>
      <c r="G105" s="3">
        <f>SUM('BIZ kWh ENTRY'!G105,'BIZ kWh ENTRY'!W105,'BIZ kWh ENTRY'!AM105,'BIZ kWh ENTRY'!BC105)</f>
        <v>0</v>
      </c>
      <c r="H105" s="3">
        <f>SUM('BIZ kWh ENTRY'!H105,'BIZ kWh ENTRY'!X105,'BIZ kWh ENTRY'!AN105,'BIZ kWh ENTRY'!BD105)</f>
        <v>0</v>
      </c>
      <c r="I105" s="3">
        <f>SUM('BIZ kWh ENTRY'!I105,'BIZ kWh ENTRY'!Y105,'BIZ kWh ENTRY'!AO105,'BIZ kWh ENTRY'!BE105)</f>
        <v>0</v>
      </c>
      <c r="J105" s="3">
        <f>SUM('BIZ kWh ENTRY'!J105,'BIZ kWh ENTRY'!Z105,'BIZ kWh ENTRY'!AP105,'BIZ kWh ENTRY'!BF105)</f>
        <v>0</v>
      </c>
      <c r="K105" s="3">
        <f>SUM('BIZ kWh ENTRY'!K105,'BIZ kWh ENTRY'!AA105,'BIZ kWh ENTRY'!AQ105,'BIZ kWh ENTRY'!BG105)</f>
        <v>0</v>
      </c>
      <c r="L105" s="3">
        <f>SUM('BIZ kWh ENTRY'!L105,'BIZ kWh ENTRY'!AB105,'BIZ kWh ENTRY'!AR105,'BIZ kWh ENTRY'!BH105)</f>
        <v>0</v>
      </c>
      <c r="M105" s="3">
        <f>SUM('BIZ kWh ENTRY'!M105,'BIZ kWh ENTRY'!AC105,'BIZ kWh ENTRY'!AS105,'BIZ kWh ENTRY'!BI105)</f>
        <v>0</v>
      </c>
      <c r="N105" s="3">
        <f>SUM('BIZ kWh ENTRY'!N105,'BIZ kWh ENTRY'!AD105,'BIZ kWh ENTRY'!AT105,'BIZ kWh ENTRY'!BJ105)</f>
        <v>0</v>
      </c>
      <c r="O105" s="79">
        <f t="shared" si="18"/>
        <v>0</v>
      </c>
    </row>
    <row r="106" spans="1:15" x14ac:dyDescent="0.3">
      <c r="A106" s="730"/>
      <c r="B106" s="11" t="s">
        <v>60</v>
      </c>
      <c r="C106" s="3">
        <f>SUM('BIZ kWh ENTRY'!C106,'BIZ kWh ENTRY'!S106,'BIZ kWh ENTRY'!AI106,'BIZ kWh ENTRY'!AY106)</f>
        <v>0</v>
      </c>
      <c r="D106" s="3">
        <f>SUM('BIZ kWh ENTRY'!D106,'BIZ kWh ENTRY'!T106,'BIZ kWh ENTRY'!AJ106,'BIZ kWh ENTRY'!AZ106)</f>
        <v>0</v>
      </c>
      <c r="E106" s="3">
        <f>SUM('BIZ kWh ENTRY'!E106,'BIZ kWh ENTRY'!U106,'BIZ kWh ENTRY'!AK106,'BIZ kWh ENTRY'!BA106)</f>
        <v>0</v>
      </c>
      <c r="F106" s="3">
        <f>SUM('BIZ kWh ENTRY'!F106,'BIZ kWh ENTRY'!V106,'BIZ kWh ENTRY'!AL106,'BIZ kWh ENTRY'!BB106)</f>
        <v>0</v>
      </c>
      <c r="G106" s="3">
        <f>SUM('BIZ kWh ENTRY'!G106,'BIZ kWh ENTRY'!W106,'BIZ kWh ENTRY'!AM106,'BIZ kWh ENTRY'!BC106)</f>
        <v>0</v>
      </c>
      <c r="H106" s="3">
        <f>SUM('BIZ kWh ENTRY'!H106,'BIZ kWh ENTRY'!X106,'BIZ kWh ENTRY'!AN106,'BIZ kWh ENTRY'!BD106)</f>
        <v>0</v>
      </c>
      <c r="I106" s="3">
        <f>SUM('BIZ kWh ENTRY'!I106,'BIZ kWh ENTRY'!Y106,'BIZ kWh ENTRY'!AO106,'BIZ kWh ENTRY'!BE106)</f>
        <v>0</v>
      </c>
      <c r="J106" s="3">
        <f>SUM('BIZ kWh ENTRY'!J106,'BIZ kWh ENTRY'!Z106,'BIZ kWh ENTRY'!AP106,'BIZ kWh ENTRY'!BF106)</f>
        <v>0</v>
      </c>
      <c r="K106" s="3">
        <f>SUM('BIZ kWh ENTRY'!K106,'BIZ kWh ENTRY'!AA106,'BIZ kWh ENTRY'!AQ106,'BIZ kWh ENTRY'!BG106)</f>
        <v>0</v>
      </c>
      <c r="L106" s="3">
        <f>SUM('BIZ kWh ENTRY'!L106,'BIZ kWh ENTRY'!AB106,'BIZ kWh ENTRY'!AR106,'BIZ kWh ENTRY'!BH106)</f>
        <v>0</v>
      </c>
      <c r="M106" s="3">
        <f>SUM('BIZ kWh ENTRY'!M106,'BIZ kWh ENTRY'!AC106,'BIZ kWh ENTRY'!AS106,'BIZ kWh ENTRY'!BI106)</f>
        <v>0</v>
      </c>
      <c r="N106" s="3">
        <f>SUM('BIZ kWh ENTRY'!N106,'BIZ kWh ENTRY'!AD106,'BIZ kWh ENTRY'!AT106,'BIZ kWh ENTRY'!BJ106)</f>
        <v>0</v>
      </c>
      <c r="O106" s="79">
        <f t="shared" si="18"/>
        <v>0</v>
      </c>
    </row>
    <row r="107" spans="1:15" x14ac:dyDescent="0.3">
      <c r="A107" s="730"/>
      <c r="B107" s="11" t="s">
        <v>59</v>
      </c>
      <c r="C107" s="3">
        <f>SUM('BIZ kWh ENTRY'!C107,'BIZ kWh ENTRY'!S107,'BIZ kWh ENTRY'!AI107,'BIZ kWh ENTRY'!AY107)</f>
        <v>0</v>
      </c>
      <c r="D107" s="3">
        <f>SUM('BIZ kWh ENTRY'!D107,'BIZ kWh ENTRY'!T107,'BIZ kWh ENTRY'!AJ107,'BIZ kWh ENTRY'!AZ107)</f>
        <v>0</v>
      </c>
      <c r="E107" s="3">
        <f>SUM('BIZ kWh ENTRY'!E107,'BIZ kWh ENTRY'!U107,'BIZ kWh ENTRY'!AK107,'BIZ kWh ENTRY'!BA107)</f>
        <v>0</v>
      </c>
      <c r="F107" s="3">
        <f>SUM('BIZ kWh ENTRY'!F107,'BIZ kWh ENTRY'!V107,'BIZ kWh ENTRY'!AL107,'BIZ kWh ENTRY'!BB107)</f>
        <v>0</v>
      </c>
      <c r="G107" s="3">
        <f>SUM('BIZ kWh ENTRY'!G107,'BIZ kWh ENTRY'!W107,'BIZ kWh ENTRY'!AM107,'BIZ kWh ENTRY'!BC107)</f>
        <v>0</v>
      </c>
      <c r="H107" s="3">
        <f>SUM('BIZ kWh ENTRY'!H107,'BIZ kWh ENTRY'!X107,'BIZ kWh ENTRY'!AN107,'BIZ kWh ENTRY'!BD107)</f>
        <v>0</v>
      </c>
      <c r="I107" s="3">
        <f>SUM('BIZ kWh ENTRY'!I107,'BIZ kWh ENTRY'!Y107,'BIZ kWh ENTRY'!AO107,'BIZ kWh ENTRY'!BE107)</f>
        <v>0</v>
      </c>
      <c r="J107" s="3">
        <f>SUM('BIZ kWh ENTRY'!J107,'BIZ kWh ENTRY'!Z107,'BIZ kWh ENTRY'!AP107,'BIZ kWh ENTRY'!BF107)</f>
        <v>0</v>
      </c>
      <c r="K107" s="3">
        <f>SUM('BIZ kWh ENTRY'!K107,'BIZ kWh ENTRY'!AA107,'BIZ kWh ENTRY'!AQ107,'BIZ kWh ENTRY'!BG107)</f>
        <v>0</v>
      </c>
      <c r="L107" s="3">
        <f>SUM('BIZ kWh ENTRY'!L107,'BIZ kWh ENTRY'!AB107,'BIZ kWh ENTRY'!AR107,'BIZ kWh ENTRY'!BH107)</f>
        <v>0</v>
      </c>
      <c r="M107" s="3">
        <f>SUM('BIZ kWh ENTRY'!M107,'BIZ kWh ENTRY'!AC107,'BIZ kWh ENTRY'!AS107,'BIZ kWh ENTRY'!BI107)</f>
        <v>0</v>
      </c>
      <c r="N107" s="3">
        <f>SUM('BIZ kWh ENTRY'!N107,'BIZ kWh ENTRY'!AD107,'BIZ kWh ENTRY'!AT107,'BIZ kWh ENTRY'!BJ107)</f>
        <v>0</v>
      </c>
      <c r="O107" s="79">
        <f t="shared" si="18"/>
        <v>0</v>
      </c>
    </row>
    <row r="108" spans="1:15" x14ac:dyDescent="0.3">
      <c r="A108" s="730"/>
      <c r="B108" s="11" t="s">
        <v>58</v>
      </c>
      <c r="C108" s="3">
        <f>SUM('BIZ kWh ENTRY'!C108,'BIZ kWh ENTRY'!S108,'BIZ kWh ENTRY'!AI108,'BIZ kWh ENTRY'!AY108)</f>
        <v>0</v>
      </c>
      <c r="D108" s="3">
        <f>SUM('BIZ kWh ENTRY'!D108,'BIZ kWh ENTRY'!T108,'BIZ kWh ENTRY'!AJ108,'BIZ kWh ENTRY'!AZ108)</f>
        <v>0</v>
      </c>
      <c r="E108" s="3">
        <f>SUM('BIZ kWh ENTRY'!E108,'BIZ kWh ENTRY'!U108,'BIZ kWh ENTRY'!AK108,'BIZ kWh ENTRY'!BA108)</f>
        <v>0</v>
      </c>
      <c r="F108" s="3">
        <f>SUM('BIZ kWh ENTRY'!F108,'BIZ kWh ENTRY'!V108,'BIZ kWh ENTRY'!AL108,'BIZ kWh ENTRY'!BB108)</f>
        <v>0</v>
      </c>
      <c r="G108" s="3">
        <f>SUM('BIZ kWh ENTRY'!G108,'BIZ kWh ENTRY'!W108,'BIZ kWh ENTRY'!AM108,'BIZ kWh ENTRY'!BC108)</f>
        <v>0</v>
      </c>
      <c r="H108" s="3">
        <f>SUM('BIZ kWh ENTRY'!H108,'BIZ kWh ENTRY'!X108,'BIZ kWh ENTRY'!AN108,'BIZ kWh ENTRY'!BD108)</f>
        <v>0</v>
      </c>
      <c r="I108" s="3">
        <f>SUM('BIZ kWh ENTRY'!I108,'BIZ kWh ENTRY'!Y108,'BIZ kWh ENTRY'!AO108,'BIZ kWh ENTRY'!BE108)</f>
        <v>0</v>
      </c>
      <c r="J108" s="3">
        <f>SUM('BIZ kWh ENTRY'!J108,'BIZ kWh ENTRY'!Z108,'BIZ kWh ENTRY'!AP108,'BIZ kWh ENTRY'!BF108)</f>
        <v>85799.76575000002</v>
      </c>
      <c r="K108" s="3">
        <f>SUM('BIZ kWh ENTRY'!K108,'BIZ kWh ENTRY'!AA108,'BIZ kWh ENTRY'!AQ108,'BIZ kWh ENTRY'!BG108)</f>
        <v>0</v>
      </c>
      <c r="L108" s="3">
        <f>SUM('BIZ kWh ENTRY'!L108,'BIZ kWh ENTRY'!AB108,'BIZ kWh ENTRY'!AR108,'BIZ kWh ENTRY'!BH108)</f>
        <v>782086.61985000002</v>
      </c>
      <c r="M108" s="3">
        <f>SUM('BIZ kWh ENTRY'!M108,'BIZ kWh ENTRY'!AC108,'BIZ kWh ENTRY'!AS108,'BIZ kWh ENTRY'!BI108)</f>
        <v>0</v>
      </c>
      <c r="N108" s="3">
        <f>SUM('BIZ kWh ENTRY'!N108,'BIZ kWh ENTRY'!AD108,'BIZ kWh ENTRY'!AT108,'BIZ kWh ENTRY'!BJ108)</f>
        <v>0</v>
      </c>
      <c r="O108" s="79">
        <f t="shared" si="18"/>
        <v>867886.38560000004</v>
      </c>
    </row>
    <row r="109" spans="1:15" x14ac:dyDescent="0.3">
      <c r="A109" s="730"/>
      <c r="B109" s="11" t="s">
        <v>57</v>
      </c>
      <c r="C109" s="3">
        <f>SUM('BIZ kWh ENTRY'!C109,'BIZ kWh ENTRY'!S109,'BIZ kWh ENTRY'!AI109,'BIZ kWh ENTRY'!AY109)</f>
        <v>0</v>
      </c>
      <c r="D109" s="3">
        <f>SUM('BIZ kWh ENTRY'!D109,'BIZ kWh ENTRY'!T109,'BIZ kWh ENTRY'!AJ109,'BIZ kWh ENTRY'!AZ109)</f>
        <v>0</v>
      </c>
      <c r="E109" s="3">
        <f>SUM('BIZ kWh ENTRY'!E109,'BIZ kWh ENTRY'!U109,'BIZ kWh ENTRY'!AK109,'BIZ kWh ENTRY'!BA109)</f>
        <v>0</v>
      </c>
      <c r="F109" s="3">
        <f>SUM('BIZ kWh ENTRY'!F109,'BIZ kWh ENTRY'!V109,'BIZ kWh ENTRY'!AL109,'BIZ kWh ENTRY'!BB109)</f>
        <v>0</v>
      </c>
      <c r="G109" s="3">
        <f>SUM('BIZ kWh ENTRY'!G109,'BIZ kWh ENTRY'!W109,'BIZ kWh ENTRY'!AM109,'BIZ kWh ENTRY'!BC109)</f>
        <v>0</v>
      </c>
      <c r="H109" s="3">
        <f>SUM('BIZ kWh ENTRY'!H109,'BIZ kWh ENTRY'!X109,'BIZ kWh ENTRY'!AN109,'BIZ kWh ENTRY'!BD109)</f>
        <v>0</v>
      </c>
      <c r="I109" s="3">
        <f>SUM('BIZ kWh ENTRY'!I109,'BIZ kWh ENTRY'!Y109,'BIZ kWh ENTRY'!AO109,'BIZ kWh ENTRY'!BE109)</f>
        <v>0</v>
      </c>
      <c r="J109" s="3">
        <f>SUM('BIZ kWh ENTRY'!J109,'BIZ kWh ENTRY'!Z109,'BIZ kWh ENTRY'!AP109,'BIZ kWh ENTRY'!BF109)</f>
        <v>0</v>
      </c>
      <c r="K109" s="3">
        <f>SUM('BIZ kWh ENTRY'!K109,'BIZ kWh ENTRY'!AA109,'BIZ kWh ENTRY'!AQ109,'BIZ kWh ENTRY'!BG109)</f>
        <v>0</v>
      </c>
      <c r="L109" s="3">
        <f>SUM('BIZ kWh ENTRY'!L109,'BIZ kWh ENTRY'!AB109,'BIZ kWh ENTRY'!AR109,'BIZ kWh ENTRY'!BH109)</f>
        <v>0</v>
      </c>
      <c r="M109" s="3">
        <f>SUM('BIZ kWh ENTRY'!M109,'BIZ kWh ENTRY'!AC109,'BIZ kWh ENTRY'!AS109,'BIZ kWh ENTRY'!BI109)</f>
        <v>0</v>
      </c>
      <c r="N109" s="3">
        <f>SUM('BIZ kWh ENTRY'!N109,'BIZ kWh ENTRY'!AD109,'BIZ kWh ENTRY'!AT109,'BIZ kWh ENTRY'!BJ109)</f>
        <v>0</v>
      </c>
      <c r="O109" s="79">
        <f t="shared" si="18"/>
        <v>0</v>
      </c>
    </row>
    <row r="110" spans="1:15" x14ac:dyDescent="0.3">
      <c r="A110" s="730"/>
      <c r="B110" s="11" t="s">
        <v>56</v>
      </c>
      <c r="C110" s="3">
        <f>SUM('BIZ kWh ENTRY'!C110,'BIZ kWh ENTRY'!S110,'BIZ kWh ENTRY'!AI110,'BIZ kWh ENTRY'!AY110)</f>
        <v>0</v>
      </c>
      <c r="D110" s="3">
        <f>SUM('BIZ kWh ENTRY'!D110,'BIZ kWh ENTRY'!T110,'BIZ kWh ENTRY'!AJ110,'BIZ kWh ENTRY'!AZ110)</f>
        <v>0</v>
      </c>
      <c r="E110" s="3">
        <f>SUM('BIZ kWh ENTRY'!E110,'BIZ kWh ENTRY'!U110,'BIZ kWh ENTRY'!AK110,'BIZ kWh ENTRY'!BA110)</f>
        <v>0</v>
      </c>
      <c r="F110" s="3">
        <f>SUM('BIZ kWh ENTRY'!F110,'BIZ kWh ENTRY'!V110,'BIZ kWh ENTRY'!AL110,'BIZ kWh ENTRY'!BB110)</f>
        <v>0</v>
      </c>
      <c r="G110" s="3">
        <f>SUM('BIZ kWh ENTRY'!G110,'BIZ kWh ENTRY'!W110,'BIZ kWh ENTRY'!AM110,'BIZ kWh ENTRY'!BC110)</f>
        <v>0</v>
      </c>
      <c r="H110" s="3">
        <f>SUM('BIZ kWh ENTRY'!H110,'BIZ kWh ENTRY'!X110,'BIZ kWh ENTRY'!AN110,'BIZ kWh ENTRY'!BD110)</f>
        <v>0</v>
      </c>
      <c r="I110" s="3">
        <f>SUM('BIZ kWh ENTRY'!I110,'BIZ kWh ENTRY'!Y110,'BIZ kWh ENTRY'!AO110,'BIZ kWh ENTRY'!BE110)</f>
        <v>0</v>
      </c>
      <c r="J110" s="3">
        <f>SUM('BIZ kWh ENTRY'!J110,'BIZ kWh ENTRY'!Z110,'BIZ kWh ENTRY'!AP110,'BIZ kWh ENTRY'!BF110)</f>
        <v>0</v>
      </c>
      <c r="K110" s="3">
        <f>SUM('BIZ kWh ENTRY'!K110,'BIZ kWh ENTRY'!AA110,'BIZ kWh ENTRY'!AQ110,'BIZ kWh ENTRY'!BG110)</f>
        <v>0</v>
      </c>
      <c r="L110" s="3">
        <f>SUM('BIZ kWh ENTRY'!L110,'BIZ kWh ENTRY'!AB110,'BIZ kWh ENTRY'!AR110,'BIZ kWh ENTRY'!BH110)</f>
        <v>0</v>
      </c>
      <c r="M110" s="3">
        <f>SUM('BIZ kWh ENTRY'!M110,'BIZ kWh ENTRY'!AC110,'BIZ kWh ENTRY'!AS110,'BIZ kWh ENTRY'!BI110)</f>
        <v>0</v>
      </c>
      <c r="N110" s="3">
        <f>SUM('BIZ kWh ENTRY'!N110,'BIZ kWh ENTRY'!AD110,'BIZ kWh ENTRY'!AT110,'BIZ kWh ENTRY'!BJ110)</f>
        <v>0</v>
      </c>
      <c r="O110" s="79">
        <f t="shared" si="18"/>
        <v>0</v>
      </c>
    </row>
    <row r="111" spans="1:15" x14ac:dyDescent="0.3">
      <c r="A111" s="730"/>
      <c r="B111" s="11" t="s">
        <v>55</v>
      </c>
      <c r="C111" s="3">
        <f>SUM('BIZ kWh ENTRY'!C111,'BIZ kWh ENTRY'!S111,'BIZ kWh ENTRY'!AI111,'BIZ kWh ENTRY'!AY111)</f>
        <v>0</v>
      </c>
      <c r="D111" s="3">
        <f>SUM('BIZ kWh ENTRY'!D111,'BIZ kWh ENTRY'!T111,'BIZ kWh ENTRY'!AJ111,'BIZ kWh ENTRY'!AZ111)</f>
        <v>0</v>
      </c>
      <c r="E111" s="3">
        <f>SUM('BIZ kWh ENTRY'!E111,'BIZ kWh ENTRY'!U111,'BIZ kWh ENTRY'!AK111,'BIZ kWh ENTRY'!BA111)</f>
        <v>0</v>
      </c>
      <c r="F111" s="3">
        <f>SUM('BIZ kWh ENTRY'!F111,'BIZ kWh ENTRY'!V111,'BIZ kWh ENTRY'!AL111,'BIZ kWh ENTRY'!BB111)</f>
        <v>0</v>
      </c>
      <c r="G111" s="3">
        <f>SUM('BIZ kWh ENTRY'!G111,'BIZ kWh ENTRY'!W111,'BIZ kWh ENTRY'!AM111,'BIZ kWh ENTRY'!BC111)</f>
        <v>0</v>
      </c>
      <c r="H111" s="3">
        <f>SUM('BIZ kWh ENTRY'!H111,'BIZ kWh ENTRY'!X111,'BIZ kWh ENTRY'!AN111,'BIZ kWh ENTRY'!BD111)</f>
        <v>0</v>
      </c>
      <c r="I111" s="3">
        <f>SUM('BIZ kWh ENTRY'!I111,'BIZ kWh ENTRY'!Y111,'BIZ kWh ENTRY'!AO111,'BIZ kWh ENTRY'!BE111)</f>
        <v>0</v>
      </c>
      <c r="J111" s="3">
        <f>SUM('BIZ kWh ENTRY'!J111,'BIZ kWh ENTRY'!Z111,'BIZ kWh ENTRY'!AP111,'BIZ kWh ENTRY'!BF111)</f>
        <v>0</v>
      </c>
      <c r="K111" s="3">
        <f>SUM('BIZ kWh ENTRY'!K111,'BIZ kWh ENTRY'!AA111,'BIZ kWh ENTRY'!AQ111,'BIZ kWh ENTRY'!BG111)</f>
        <v>0</v>
      </c>
      <c r="L111" s="3">
        <f>SUM('BIZ kWh ENTRY'!L111,'BIZ kWh ENTRY'!AB111,'BIZ kWh ENTRY'!AR111,'BIZ kWh ENTRY'!BH111)</f>
        <v>0</v>
      </c>
      <c r="M111" s="3">
        <f>SUM('BIZ kWh ENTRY'!M111,'BIZ kWh ENTRY'!AC111,'BIZ kWh ENTRY'!AS111,'BIZ kWh ENTRY'!BI111)</f>
        <v>0</v>
      </c>
      <c r="N111" s="3">
        <f>SUM('BIZ kWh ENTRY'!N111,'BIZ kWh ENTRY'!AD111,'BIZ kWh ENTRY'!AT111,'BIZ kWh ENTRY'!BJ111)</f>
        <v>0</v>
      </c>
      <c r="O111" s="79">
        <f t="shared" si="18"/>
        <v>0</v>
      </c>
    </row>
    <row r="112" spans="1:15" ht="15" thickBot="1" x14ac:dyDescent="0.35">
      <c r="A112" s="731"/>
      <c r="B112" s="11" t="s">
        <v>54</v>
      </c>
      <c r="C112" s="3">
        <f>SUM('BIZ kWh ENTRY'!C112,'BIZ kWh ENTRY'!S112,'BIZ kWh ENTRY'!AI112,'BIZ kWh ENTRY'!AY112)</f>
        <v>0</v>
      </c>
      <c r="D112" s="3">
        <f>SUM('BIZ kWh ENTRY'!D112,'BIZ kWh ENTRY'!T112,'BIZ kWh ENTRY'!AJ112,'BIZ kWh ENTRY'!AZ112)</f>
        <v>0</v>
      </c>
      <c r="E112" s="3">
        <f>SUM('BIZ kWh ENTRY'!E112,'BIZ kWh ENTRY'!U112,'BIZ kWh ENTRY'!AK112,'BIZ kWh ENTRY'!BA112)</f>
        <v>0</v>
      </c>
      <c r="F112" s="3">
        <f>SUM('BIZ kWh ENTRY'!F112,'BIZ kWh ENTRY'!V112,'BIZ kWh ENTRY'!AL112,'BIZ kWh ENTRY'!BB112)</f>
        <v>0</v>
      </c>
      <c r="G112" s="3">
        <f>SUM('BIZ kWh ENTRY'!G112,'BIZ kWh ENTRY'!W112,'BIZ kWh ENTRY'!AM112,'BIZ kWh ENTRY'!BC112)</f>
        <v>0</v>
      </c>
      <c r="H112" s="3">
        <f>SUM('BIZ kWh ENTRY'!H112,'BIZ kWh ENTRY'!X112,'BIZ kWh ENTRY'!AN112,'BIZ kWh ENTRY'!BD112)</f>
        <v>0</v>
      </c>
      <c r="I112" s="3">
        <f>SUM('BIZ kWh ENTRY'!I112,'BIZ kWh ENTRY'!Y112,'BIZ kWh ENTRY'!AO112,'BIZ kWh ENTRY'!BE112)</f>
        <v>0</v>
      </c>
      <c r="J112" s="3">
        <f>SUM('BIZ kWh ENTRY'!J112,'BIZ kWh ENTRY'!Z112,'BIZ kWh ENTRY'!AP112,'BIZ kWh ENTRY'!BF112)</f>
        <v>0</v>
      </c>
      <c r="K112" s="3">
        <f>SUM('BIZ kWh ENTRY'!K112,'BIZ kWh ENTRY'!AA112,'BIZ kWh ENTRY'!AQ112,'BIZ kWh ENTRY'!BG112)</f>
        <v>0</v>
      </c>
      <c r="L112" s="3">
        <f>SUM('BIZ kWh ENTRY'!L112,'BIZ kWh ENTRY'!AB112,'BIZ kWh ENTRY'!AR112,'BIZ kWh ENTRY'!BH112)</f>
        <v>0</v>
      </c>
      <c r="M112" s="3">
        <f>SUM('BIZ kWh ENTRY'!M112,'BIZ kWh ENTRY'!AC112,'BIZ kWh ENTRY'!AS112,'BIZ kWh ENTRY'!BI112)</f>
        <v>0</v>
      </c>
      <c r="N112" s="3">
        <f>SUM('BIZ kWh ENTRY'!N112,'BIZ kWh ENTRY'!AD112,'BIZ kWh ENTRY'!AT112,'BIZ kWh ENTRY'!BJ112)</f>
        <v>0</v>
      </c>
      <c r="O112" s="79">
        <f t="shared" si="18"/>
        <v>0</v>
      </c>
    </row>
    <row r="113" spans="1:16" ht="15" thickBot="1" x14ac:dyDescent="0.35">
      <c r="A113" s="83"/>
      <c r="B113" s="209" t="s">
        <v>43</v>
      </c>
      <c r="C113" s="210">
        <f t="shared" ref="C113:N113" si="19">SUM(C100:C112)</f>
        <v>0</v>
      </c>
      <c r="D113" s="210">
        <f t="shared" si="19"/>
        <v>0</v>
      </c>
      <c r="E113" s="210">
        <f t="shared" si="19"/>
        <v>0</v>
      </c>
      <c r="F113" s="210">
        <f t="shared" si="19"/>
        <v>0</v>
      </c>
      <c r="G113" s="210">
        <f t="shared" si="19"/>
        <v>0</v>
      </c>
      <c r="H113" s="210">
        <f t="shared" si="19"/>
        <v>0</v>
      </c>
      <c r="I113" s="210">
        <f t="shared" si="19"/>
        <v>0</v>
      </c>
      <c r="J113" s="210">
        <f t="shared" si="19"/>
        <v>85799.76575000002</v>
      </c>
      <c r="K113" s="210">
        <f t="shared" si="19"/>
        <v>0</v>
      </c>
      <c r="L113" s="210">
        <f t="shared" si="19"/>
        <v>782086.61985000002</v>
      </c>
      <c r="M113" s="210">
        <f t="shared" si="19"/>
        <v>0</v>
      </c>
      <c r="N113" s="210">
        <f t="shared" si="19"/>
        <v>0</v>
      </c>
      <c r="O113" s="82">
        <f t="shared" si="18"/>
        <v>867886.38560000004</v>
      </c>
      <c r="P113" s="370">
        <f>SUM(C100:N112)</f>
        <v>867886.38560000004</v>
      </c>
    </row>
    <row r="114" spans="1:16" ht="21.6" thickBot="1" x14ac:dyDescent="0.35">
      <c r="A114" s="84"/>
    </row>
    <row r="115" spans="1:16" ht="21.6" thickBot="1" x14ac:dyDescent="0.35">
      <c r="A115" s="84"/>
      <c r="B115" s="205" t="s">
        <v>36</v>
      </c>
      <c r="C115" s="206">
        <f>C$3</f>
        <v>44197</v>
      </c>
      <c r="D115" s="206">
        <f t="shared" ref="D115:N115" si="20">D$3</f>
        <v>44228</v>
      </c>
      <c r="E115" s="206">
        <f t="shared" si="20"/>
        <v>44256</v>
      </c>
      <c r="F115" s="206">
        <f t="shared" si="20"/>
        <v>44287</v>
      </c>
      <c r="G115" s="206">
        <f t="shared" si="20"/>
        <v>44317</v>
      </c>
      <c r="H115" s="206">
        <f t="shared" si="20"/>
        <v>44348</v>
      </c>
      <c r="I115" s="206">
        <f t="shared" si="20"/>
        <v>44378</v>
      </c>
      <c r="J115" s="206">
        <f t="shared" si="20"/>
        <v>44409</v>
      </c>
      <c r="K115" s="206">
        <f t="shared" si="20"/>
        <v>44440</v>
      </c>
      <c r="L115" s="206">
        <f t="shared" si="20"/>
        <v>44470</v>
      </c>
      <c r="M115" s="206">
        <f t="shared" si="20"/>
        <v>44501</v>
      </c>
      <c r="N115" s="206" t="str">
        <f t="shared" si="20"/>
        <v>Dec-21 +</v>
      </c>
      <c r="O115" s="207" t="s">
        <v>34</v>
      </c>
    </row>
    <row r="116" spans="1:16" ht="15" customHeight="1" x14ac:dyDescent="0.3">
      <c r="A116" s="723" t="s">
        <v>68</v>
      </c>
      <c r="B116" s="11" t="s">
        <v>66</v>
      </c>
      <c r="C116" s="3">
        <f>SUM('BIZ kWh ENTRY'!C116,'BIZ kWh ENTRY'!S116,'BIZ kWh ENTRY'!AI116,'BIZ kWh ENTRY'!AY116)</f>
        <v>0</v>
      </c>
      <c r="D116" s="3">
        <f>SUM('BIZ kWh ENTRY'!D116,'BIZ kWh ENTRY'!T116,'BIZ kWh ENTRY'!AJ116,'BIZ kWh ENTRY'!AZ116)</f>
        <v>0</v>
      </c>
      <c r="E116" s="3">
        <f>SUM('BIZ kWh ENTRY'!E116,'BIZ kWh ENTRY'!U116,'BIZ kWh ENTRY'!AK116,'BIZ kWh ENTRY'!BA116)</f>
        <v>0</v>
      </c>
      <c r="F116" s="3">
        <f>SUM('BIZ kWh ENTRY'!F116,'BIZ kWh ENTRY'!V116,'BIZ kWh ENTRY'!AL116,'BIZ kWh ENTRY'!BB116)</f>
        <v>0</v>
      </c>
      <c r="G116" s="3">
        <f>SUM('BIZ kWh ENTRY'!G116,'BIZ kWh ENTRY'!W116,'BIZ kWh ENTRY'!AM116,'BIZ kWh ENTRY'!BC116)</f>
        <v>0</v>
      </c>
      <c r="H116" s="3">
        <f>SUM('BIZ kWh ENTRY'!H116,'BIZ kWh ENTRY'!X116,'BIZ kWh ENTRY'!AN116,'BIZ kWh ENTRY'!BD116)</f>
        <v>0</v>
      </c>
      <c r="I116" s="3">
        <f>SUM('BIZ kWh ENTRY'!I116,'BIZ kWh ENTRY'!Y116,'BIZ kWh ENTRY'!AO116,'BIZ kWh ENTRY'!BE116)</f>
        <v>0</v>
      </c>
      <c r="J116" s="3">
        <f>SUM('BIZ kWh ENTRY'!J116,'BIZ kWh ENTRY'!Z116,'BIZ kWh ENTRY'!AP116,'BIZ kWh ENTRY'!BF116)</f>
        <v>0</v>
      </c>
      <c r="K116" s="3">
        <f>SUM('BIZ kWh ENTRY'!K116,'BIZ kWh ENTRY'!AA116,'BIZ kWh ENTRY'!AQ116,'BIZ kWh ENTRY'!BG116)</f>
        <v>0</v>
      </c>
      <c r="L116" s="3">
        <f>SUM('BIZ kWh ENTRY'!L116,'BIZ kWh ENTRY'!AB116,'BIZ kWh ENTRY'!AR116,'BIZ kWh ENTRY'!BH116)</f>
        <v>0</v>
      </c>
      <c r="M116" s="3">
        <f>SUM('BIZ kWh ENTRY'!M116,'BIZ kWh ENTRY'!AC116,'BIZ kWh ENTRY'!AS116,'BIZ kWh ENTRY'!BI116)</f>
        <v>0</v>
      </c>
      <c r="N116" s="3">
        <f>SUM('BIZ kWh ENTRY'!N116,'BIZ kWh ENTRY'!AD116,'BIZ kWh ENTRY'!AT116,'BIZ kWh ENTRY'!BJ116)</f>
        <v>0</v>
      </c>
      <c r="O116" s="79">
        <f t="shared" ref="O116:O129" si="21">SUM(C116:N116)</f>
        <v>0</v>
      </c>
    </row>
    <row r="117" spans="1:16" x14ac:dyDescent="0.3">
      <c r="A117" s="724"/>
      <c r="B117" s="12" t="s">
        <v>65</v>
      </c>
      <c r="C117" s="3">
        <f>SUM('BIZ kWh ENTRY'!C117,'BIZ kWh ENTRY'!S117,'BIZ kWh ENTRY'!AI117,'BIZ kWh ENTRY'!AY117)</f>
        <v>0</v>
      </c>
      <c r="D117" s="3">
        <f>SUM('BIZ kWh ENTRY'!D117,'BIZ kWh ENTRY'!T117,'BIZ kWh ENTRY'!AJ117,'BIZ kWh ENTRY'!AZ117)</f>
        <v>0</v>
      </c>
      <c r="E117" s="3">
        <f>SUM('BIZ kWh ENTRY'!E117,'BIZ kWh ENTRY'!U117,'BIZ kWh ENTRY'!AK117,'BIZ kWh ENTRY'!BA117)</f>
        <v>0</v>
      </c>
      <c r="F117" s="3">
        <f>SUM('BIZ kWh ENTRY'!F117,'BIZ kWh ENTRY'!V117,'BIZ kWh ENTRY'!AL117,'BIZ kWh ENTRY'!BB117)</f>
        <v>0</v>
      </c>
      <c r="G117" s="3">
        <f>SUM('BIZ kWh ENTRY'!G117,'BIZ kWh ENTRY'!W117,'BIZ kWh ENTRY'!AM117,'BIZ kWh ENTRY'!BC117)</f>
        <v>0</v>
      </c>
      <c r="H117" s="3">
        <f>SUM('BIZ kWh ENTRY'!H117,'BIZ kWh ENTRY'!X117,'BIZ kWh ENTRY'!AN117,'BIZ kWh ENTRY'!BD117)</f>
        <v>375.99</v>
      </c>
      <c r="I117" s="3">
        <f>SUM('BIZ kWh ENTRY'!I117,'BIZ kWh ENTRY'!Y117,'BIZ kWh ENTRY'!AO117,'BIZ kWh ENTRY'!BE117)</f>
        <v>0</v>
      </c>
      <c r="J117" s="3">
        <f>SUM('BIZ kWh ENTRY'!J117,'BIZ kWh ENTRY'!Z117,'BIZ kWh ENTRY'!AP117,'BIZ kWh ENTRY'!BF117)</f>
        <v>0</v>
      </c>
      <c r="K117" s="3">
        <f>SUM('BIZ kWh ENTRY'!K117,'BIZ kWh ENTRY'!AA117,'BIZ kWh ENTRY'!AQ117,'BIZ kWh ENTRY'!BG117)</f>
        <v>0</v>
      </c>
      <c r="L117" s="3">
        <f>SUM('BIZ kWh ENTRY'!L117,'BIZ kWh ENTRY'!AB117,'BIZ kWh ENTRY'!AR117,'BIZ kWh ENTRY'!BH117)</f>
        <v>0</v>
      </c>
      <c r="M117" s="3">
        <f>SUM('BIZ kWh ENTRY'!M117,'BIZ kWh ENTRY'!AC117,'BIZ kWh ENTRY'!AS117,'BIZ kWh ENTRY'!BI117)</f>
        <v>0</v>
      </c>
      <c r="N117" s="3">
        <f>SUM('BIZ kWh ENTRY'!N117,'BIZ kWh ENTRY'!AD117,'BIZ kWh ENTRY'!AT117,'BIZ kWh ENTRY'!BJ117)</f>
        <v>0</v>
      </c>
      <c r="O117" s="79">
        <f t="shared" si="21"/>
        <v>375.99</v>
      </c>
    </row>
    <row r="118" spans="1:16" x14ac:dyDescent="0.3">
      <c r="A118" s="724"/>
      <c r="B118" s="11" t="s">
        <v>64</v>
      </c>
      <c r="C118" s="3">
        <f>SUM('BIZ kWh ENTRY'!C118,'BIZ kWh ENTRY'!S118,'BIZ kWh ENTRY'!AI118,'BIZ kWh ENTRY'!AY118)</f>
        <v>0</v>
      </c>
      <c r="D118" s="3">
        <f>SUM('BIZ kWh ENTRY'!D118,'BIZ kWh ENTRY'!T118,'BIZ kWh ENTRY'!AJ118,'BIZ kWh ENTRY'!AZ118)</f>
        <v>0</v>
      </c>
      <c r="E118" s="3">
        <f>SUM('BIZ kWh ENTRY'!E118,'BIZ kWh ENTRY'!U118,'BIZ kWh ENTRY'!AK118,'BIZ kWh ENTRY'!BA118)</f>
        <v>0</v>
      </c>
      <c r="F118" s="3">
        <f>SUM('BIZ kWh ENTRY'!F118,'BIZ kWh ENTRY'!V118,'BIZ kWh ENTRY'!AL118,'BIZ kWh ENTRY'!BB118)</f>
        <v>0</v>
      </c>
      <c r="G118" s="3">
        <f>SUM('BIZ kWh ENTRY'!G118,'BIZ kWh ENTRY'!W118,'BIZ kWh ENTRY'!AM118,'BIZ kWh ENTRY'!BC118)</f>
        <v>0</v>
      </c>
      <c r="H118" s="3">
        <f>SUM('BIZ kWh ENTRY'!H118,'BIZ kWh ENTRY'!X118,'BIZ kWh ENTRY'!AN118,'BIZ kWh ENTRY'!BD118)</f>
        <v>0</v>
      </c>
      <c r="I118" s="3">
        <f>SUM('BIZ kWh ENTRY'!I118,'BIZ kWh ENTRY'!Y118,'BIZ kWh ENTRY'!AO118,'BIZ kWh ENTRY'!BE118)</f>
        <v>0</v>
      </c>
      <c r="J118" s="3">
        <f>SUM('BIZ kWh ENTRY'!J118,'BIZ kWh ENTRY'!Z118,'BIZ kWh ENTRY'!AP118,'BIZ kWh ENTRY'!BF118)</f>
        <v>0</v>
      </c>
      <c r="K118" s="3">
        <f>SUM('BIZ kWh ENTRY'!K118,'BIZ kWh ENTRY'!AA118,'BIZ kWh ENTRY'!AQ118,'BIZ kWh ENTRY'!BG118)</f>
        <v>0</v>
      </c>
      <c r="L118" s="3">
        <f>SUM('BIZ kWh ENTRY'!L118,'BIZ kWh ENTRY'!AB118,'BIZ kWh ENTRY'!AR118,'BIZ kWh ENTRY'!BH118)</f>
        <v>0</v>
      </c>
      <c r="M118" s="3">
        <f>SUM('BIZ kWh ENTRY'!M118,'BIZ kWh ENTRY'!AC118,'BIZ kWh ENTRY'!AS118,'BIZ kWh ENTRY'!BI118)</f>
        <v>0</v>
      </c>
      <c r="N118" s="3">
        <f>SUM('BIZ kWh ENTRY'!N118,'BIZ kWh ENTRY'!AD118,'BIZ kWh ENTRY'!AT118,'BIZ kWh ENTRY'!BJ118)</f>
        <v>0</v>
      </c>
      <c r="O118" s="79">
        <f t="shared" si="21"/>
        <v>0</v>
      </c>
    </row>
    <row r="119" spans="1:16" x14ac:dyDescent="0.3">
      <c r="A119" s="724"/>
      <c r="B119" s="11" t="s">
        <v>63</v>
      </c>
      <c r="C119" s="3">
        <f>SUM('BIZ kWh ENTRY'!C119,'BIZ kWh ENTRY'!S119,'BIZ kWh ENTRY'!AI119,'BIZ kWh ENTRY'!AY119)</f>
        <v>0</v>
      </c>
      <c r="D119" s="3">
        <f>SUM('BIZ kWh ENTRY'!D119,'BIZ kWh ENTRY'!T119,'BIZ kWh ENTRY'!AJ119,'BIZ kWh ENTRY'!AZ119)</f>
        <v>0</v>
      </c>
      <c r="E119" s="3">
        <f>SUM('BIZ kWh ENTRY'!E119,'BIZ kWh ENTRY'!U119,'BIZ kWh ENTRY'!AK119,'BIZ kWh ENTRY'!BA119)</f>
        <v>0</v>
      </c>
      <c r="F119" s="3">
        <f>SUM('BIZ kWh ENTRY'!F119,'BIZ kWh ENTRY'!V119,'BIZ kWh ENTRY'!AL119,'BIZ kWh ENTRY'!BB119)</f>
        <v>0</v>
      </c>
      <c r="G119" s="3">
        <f>SUM('BIZ kWh ENTRY'!G119,'BIZ kWh ENTRY'!W119,'BIZ kWh ENTRY'!AM119,'BIZ kWh ENTRY'!BC119)</f>
        <v>0</v>
      </c>
      <c r="H119" s="3">
        <f>SUM('BIZ kWh ENTRY'!H119,'BIZ kWh ENTRY'!X119,'BIZ kWh ENTRY'!AN119,'BIZ kWh ENTRY'!BD119)</f>
        <v>0</v>
      </c>
      <c r="I119" s="3">
        <f>SUM('BIZ kWh ENTRY'!I119,'BIZ kWh ENTRY'!Y119,'BIZ kWh ENTRY'!AO119,'BIZ kWh ENTRY'!BE119)</f>
        <v>0</v>
      </c>
      <c r="J119" s="3">
        <f>SUM('BIZ kWh ENTRY'!J119,'BIZ kWh ENTRY'!Z119,'BIZ kWh ENTRY'!AP119,'BIZ kWh ENTRY'!BF119)</f>
        <v>0</v>
      </c>
      <c r="K119" s="3">
        <f>SUM('BIZ kWh ENTRY'!K119,'BIZ kWh ENTRY'!AA119,'BIZ kWh ENTRY'!AQ119,'BIZ kWh ENTRY'!BG119)</f>
        <v>0</v>
      </c>
      <c r="L119" s="3">
        <f>SUM('BIZ kWh ENTRY'!L119,'BIZ kWh ENTRY'!AB119,'BIZ kWh ENTRY'!AR119,'BIZ kWh ENTRY'!BH119)</f>
        <v>0</v>
      </c>
      <c r="M119" s="3">
        <f>SUM('BIZ kWh ENTRY'!M119,'BIZ kWh ENTRY'!AC119,'BIZ kWh ENTRY'!AS119,'BIZ kWh ENTRY'!BI119)</f>
        <v>0</v>
      </c>
      <c r="N119" s="3">
        <f>SUM('BIZ kWh ENTRY'!N119,'BIZ kWh ENTRY'!AD119,'BIZ kWh ENTRY'!AT119,'BIZ kWh ENTRY'!BJ119)</f>
        <v>0</v>
      </c>
      <c r="O119" s="79">
        <f t="shared" si="21"/>
        <v>0</v>
      </c>
    </row>
    <row r="120" spans="1:16" x14ac:dyDescent="0.3">
      <c r="A120" s="724"/>
      <c r="B120" s="12" t="s">
        <v>62</v>
      </c>
      <c r="C120" s="3">
        <f>SUM('BIZ kWh ENTRY'!C120,'BIZ kWh ENTRY'!S120,'BIZ kWh ENTRY'!AI120,'BIZ kWh ENTRY'!AY120)</f>
        <v>0</v>
      </c>
      <c r="D120" s="3">
        <f>SUM('BIZ kWh ENTRY'!D120,'BIZ kWh ENTRY'!T120,'BIZ kWh ENTRY'!AJ120,'BIZ kWh ENTRY'!AZ120)</f>
        <v>19837.02</v>
      </c>
      <c r="E120" s="3">
        <f>SUM('BIZ kWh ENTRY'!E120,'BIZ kWh ENTRY'!U120,'BIZ kWh ENTRY'!AK120,'BIZ kWh ENTRY'!BA120)</f>
        <v>0</v>
      </c>
      <c r="F120" s="3">
        <f>SUM('BIZ kWh ENTRY'!F120,'BIZ kWh ENTRY'!V120,'BIZ kWh ENTRY'!AL120,'BIZ kWh ENTRY'!BB120)</f>
        <v>11852.28</v>
      </c>
      <c r="G120" s="3">
        <f>SUM('BIZ kWh ENTRY'!G120,'BIZ kWh ENTRY'!W120,'BIZ kWh ENTRY'!AM120,'BIZ kWh ENTRY'!BC120)</f>
        <v>0</v>
      </c>
      <c r="H120" s="3">
        <f>SUM('BIZ kWh ENTRY'!H120,'BIZ kWh ENTRY'!X120,'BIZ kWh ENTRY'!AN120,'BIZ kWh ENTRY'!BD120)</f>
        <v>0</v>
      </c>
      <c r="I120" s="3">
        <f>SUM('BIZ kWh ENTRY'!I120,'BIZ kWh ENTRY'!Y120,'BIZ kWh ENTRY'!AO120,'BIZ kWh ENTRY'!BE120)</f>
        <v>0</v>
      </c>
      <c r="J120" s="3">
        <f>SUM('BIZ kWh ENTRY'!J120,'BIZ kWh ENTRY'!Z120,'BIZ kWh ENTRY'!AP120,'BIZ kWh ENTRY'!BF120)</f>
        <v>0</v>
      </c>
      <c r="K120" s="3">
        <f>SUM('BIZ kWh ENTRY'!K120,'BIZ kWh ENTRY'!AA120,'BIZ kWh ENTRY'!AQ120,'BIZ kWh ENTRY'!BG120)</f>
        <v>188705.64</v>
      </c>
      <c r="L120" s="3">
        <f>SUM('BIZ kWh ENTRY'!L120,'BIZ kWh ENTRY'!AB120,'BIZ kWh ENTRY'!AR120,'BIZ kWh ENTRY'!BH120)</f>
        <v>0</v>
      </c>
      <c r="M120" s="3">
        <f>SUM('BIZ kWh ENTRY'!M120,'BIZ kWh ENTRY'!AC120,'BIZ kWh ENTRY'!AS120,'BIZ kWh ENTRY'!BI120)</f>
        <v>0</v>
      </c>
      <c r="N120" s="3">
        <f>SUM('BIZ kWh ENTRY'!N120,'BIZ kWh ENTRY'!AD120,'BIZ kWh ENTRY'!AT120,'BIZ kWh ENTRY'!BJ120)</f>
        <v>0</v>
      </c>
      <c r="O120" s="79">
        <f t="shared" si="21"/>
        <v>220394.94</v>
      </c>
    </row>
    <row r="121" spans="1:16" x14ac:dyDescent="0.3">
      <c r="A121" s="724"/>
      <c r="B121" s="11" t="s">
        <v>61</v>
      </c>
      <c r="C121" s="3">
        <f>SUM('BIZ kWh ENTRY'!C121,'BIZ kWh ENTRY'!S121,'BIZ kWh ENTRY'!AI121,'BIZ kWh ENTRY'!AY121)</f>
        <v>0</v>
      </c>
      <c r="D121" s="3">
        <f>SUM('BIZ kWh ENTRY'!D121,'BIZ kWh ENTRY'!T121,'BIZ kWh ENTRY'!AJ121,'BIZ kWh ENTRY'!AZ121)</f>
        <v>0</v>
      </c>
      <c r="E121" s="3">
        <f>SUM('BIZ kWh ENTRY'!E121,'BIZ kWh ENTRY'!U121,'BIZ kWh ENTRY'!AK121,'BIZ kWh ENTRY'!BA121)</f>
        <v>0</v>
      </c>
      <c r="F121" s="3">
        <f>SUM('BIZ kWh ENTRY'!F121,'BIZ kWh ENTRY'!V121,'BIZ kWh ENTRY'!AL121,'BIZ kWh ENTRY'!BB121)</f>
        <v>0</v>
      </c>
      <c r="G121" s="3">
        <f>SUM('BIZ kWh ENTRY'!G121,'BIZ kWh ENTRY'!W121,'BIZ kWh ENTRY'!AM121,'BIZ kWh ENTRY'!BC121)</f>
        <v>0</v>
      </c>
      <c r="H121" s="3">
        <f>SUM('BIZ kWh ENTRY'!H121,'BIZ kWh ENTRY'!X121,'BIZ kWh ENTRY'!AN121,'BIZ kWh ENTRY'!BD121)</f>
        <v>0</v>
      </c>
      <c r="I121" s="3">
        <f>SUM('BIZ kWh ENTRY'!I121,'BIZ kWh ENTRY'!Y121,'BIZ kWh ENTRY'!AO121,'BIZ kWh ENTRY'!BE121)</f>
        <v>0</v>
      </c>
      <c r="J121" s="3">
        <f>SUM('BIZ kWh ENTRY'!J121,'BIZ kWh ENTRY'!Z121,'BIZ kWh ENTRY'!AP121,'BIZ kWh ENTRY'!BF121)</f>
        <v>0</v>
      </c>
      <c r="K121" s="3">
        <f>SUM('BIZ kWh ENTRY'!K121,'BIZ kWh ENTRY'!AA121,'BIZ kWh ENTRY'!AQ121,'BIZ kWh ENTRY'!BG121)</f>
        <v>0</v>
      </c>
      <c r="L121" s="3">
        <f>SUM('BIZ kWh ENTRY'!L121,'BIZ kWh ENTRY'!AB121,'BIZ kWh ENTRY'!AR121,'BIZ kWh ENTRY'!BH121)</f>
        <v>0</v>
      </c>
      <c r="M121" s="3">
        <f>SUM('BIZ kWh ENTRY'!M121,'BIZ kWh ENTRY'!AC121,'BIZ kWh ENTRY'!AS121,'BIZ kWh ENTRY'!BI121)</f>
        <v>0</v>
      </c>
      <c r="N121" s="3">
        <f>SUM('BIZ kWh ENTRY'!N121,'BIZ kWh ENTRY'!AD121,'BIZ kWh ENTRY'!AT121,'BIZ kWh ENTRY'!BJ121)</f>
        <v>0</v>
      </c>
      <c r="O121" s="79">
        <f t="shared" si="21"/>
        <v>0</v>
      </c>
    </row>
    <row r="122" spans="1:16" x14ac:dyDescent="0.3">
      <c r="A122" s="724"/>
      <c r="B122" s="11" t="s">
        <v>60</v>
      </c>
      <c r="C122" s="3">
        <f>SUM('BIZ kWh ENTRY'!C122,'BIZ kWh ENTRY'!S122,'BIZ kWh ENTRY'!AI122,'BIZ kWh ENTRY'!AY122)</f>
        <v>0</v>
      </c>
      <c r="D122" s="3">
        <f>SUM('BIZ kWh ENTRY'!D122,'BIZ kWh ENTRY'!T122,'BIZ kWh ENTRY'!AJ122,'BIZ kWh ENTRY'!AZ122)</f>
        <v>0</v>
      </c>
      <c r="E122" s="3">
        <f>SUM('BIZ kWh ENTRY'!E122,'BIZ kWh ENTRY'!U122,'BIZ kWh ENTRY'!AK122,'BIZ kWh ENTRY'!BA122)</f>
        <v>0</v>
      </c>
      <c r="F122" s="3">
        <f>SUM('BIZ kWh ENTRY'!F122,'BIZ kWh ENTRY'!V122,'BIZ kWh ENTRY'!AL122,'BIZ kWh ENTRY'!BB122)</f>
        <v>0</v>
      </c>
      <c r="G122" s="3">
        <f>SUM('BIZ kWh ENTRY'!G122,'BIZ kWh ENTRY'!W122,'BIZ kWh ENTRY'!AM122,'BIZ kWh ENTRY'!BC122)</f>
        <v>0</v>
      </c>
      <c r="H122" s="3">
        <f>SUM('BIZ kWh ENTRY'!H122,'BIZ kWh ENTRY'!X122,'BIZ kWh ENTRY'!AN122,'BIZ kWh ENTRY'!BD122)</f>
        <v>0</v>
      </c>
      <c r="I122" s="3">
        <f>SUM('BIZ kWh ENTRY'!I122,'BIZ kWh ENTRY'!Y122,'BIZ kWh ENTRY'!AO122,'BIZ kWh ENTRY'!BE122)</f>
        <v>0</v>
      </c>
      <c r="J122" s="3">
        <f>SUM('BIZ kWh ENTRY'!J122,'BIZ kWh ENTRY'!Z122,'BIZ kWh ENTRY'!AP122,'BIZ kWh ENTRY'!BF122)</f>
        <v>0</v>
      </c>
      <c r="K122" s="3">
        <f>SUM('BIZ kWh ENTRY'!K122,'BIZ kWh ENTRY'!AA122,'BIZ kWh ENTRY'!AQ122,'BIZ kWh ENTRY'!BG122)</f>
        <v>0</v>
      </c>
      <c r="L122" s="3">
        <f>SUM('BIZ kWh ENTRY'!L122,'BIZ kWh ENTRY'!AB122,'BIZ kWh ENTRY'!AR122,'BIZ kWh ENTRY'!BH122)</f>
        <v>0</v>
      </c>
      <c r="M122" s="3">
        <f>SUM('BIZ kWh ENTRY'!M122,'BIZ kWh ENTRY'!AC122,'BIZ kWh ENTRY'!AS122,'BIZ kWh ENTRY'!BI122)</f>
        <v>0</v>
      </c>
      <c r="N122" s="3">
        <f>SUM('BIZ kWh ENTRY'!N122,'BIZ kWh ENTRY'!AD122,'BIZ kWh ENTRY'!AT122,'BIZ kWh ENTRY'!BJ122)</f>
        <v>0</v>
      </c>
      <c r="O122" s="79">
        <f t="shared" si="21"/>
        <v>0</v>
      </c>
    </row>
    <row r="123" spans="1:16" x14ac:dyDescent="0.3">
      <c r="A123" s="724"/>
      <c r="B123" s="11" t="s">
        <v>59</v>
      </c>
      <c r="C123" s="3">
        <f>SUM('BIZ kWh ENTRY'!C123,'BIZ kWh ENTRY'!S123,'BIZ kWh ENTRY'!AI123,'BIZ kWh ENTRY'!AY123)</f>
        <v>72589.47</v>
      </c>
      <c r="D123" s="3">
        <f>SUM('BIZ kWh ENTRY'!D123,'BIZ kWh ENTRY'!T123,'BIZ kWh ENTRY'!AJ123,'BIZ kWh ENTRY'!AZ123)</f>
        <v>86640.71</v>
      </c>
      <c r="E123" s="3">
        <f>SUM('BIZ kWh ENTRY'!E123,'BIZ kWh ENTRY'!U123,'BIZ kWh ENTRY'!AK123,'BIZ kWh ENTRY'!BA123)</f>
        <v>0</v>
      </c>
      <c r="F123" s="3">
        <f>SUM('BIZ kWh ENTRY'!F123,'BIZ kWh ENTRY'!V123,'BIZ kWh ENTRY'!AL123,'BIZ kWh ENTRY'!BB123)</f>
        <v>116779.8</v>
      </c>
      <c r="G123" s="3">
        <f>SUM('BIZ kWh ENTRY'!G123,'BIZ kWh ENTRY'!W123,'BIZ kWh ENTRY'!AM123,'BIZ kWh ENTRY'!BC123)</f>
        <v>0</v>
      </c>
      <c r="H123" s="3">
        <f>SUM('BIZ kWh ENTRY'!H123,'BIZ kWh ENTRY'!X123,'BIZ kWh ENTRY'!AN123,'BIZ kWh ENTRY'!BD123)</f>
        <v>0</v>
      </c>
      <c r="I123" s="3">
        <f>SUM('BIZ kWh ENTRY'!I123,'BIZ kWh ENTRY'!Y123,'BIZ kWh ENTRY'!AO123,'BIZ kWh ENTRY'!BE123)</f>
        <v>0</v>
      </c>
      <c r="J123" s="3">
        <f>SUM('BIZ kWh ENTRY'!J123,'BIZ kWh ENTRY'!Z123,'BIZ kWh ENTRY'!AP123,'BIZ kWh ENTRY'!BF123)</f>
        <v>206467.91999999998</v>
      </c>
      <c r="K123" s="3">
        <f>SUM('BIZ kWh ENTRY'!K123,'BIZ kWh ENTRY'!AA123,'BIZ kWh ENTRY'!AQ123,'BIZ kWh ENTRY'!BG123)</f>
        <v>24283.310000000005</v>
      </c>
      <c r="L123" s="3">
        <f>SUM('BIZ kWh ENTRY'!L123,'BIZ kWh ENTRY'!AB123,'BIZ kWh ENTRY'!AR123,'BIZ kWh ENTRY'!BH123)</f>
        <v>33902</v>
      </c>
      <c r="M123" s="3">
        <f>SUM('BIZ kWh ENTRY'!M123,'BIZ kWh ENTRY'!AC123,'BIZ kWh ENTRY'!AS123,'BIZ kWh ENTRY'!BI123)</f>
        <v>0</v>
      </c>
      <c r="N123" s="3">
        <f>SUM('BIZ kWh ENTRY'!N123,'BIZ kWh ENTRY'!AD123,'BIZ kWh ENTRY'!AT123,'BIZ kWh ENTRY'!BJ123)</f>
        <v>0</v>
      </c>
      <c r="O123" s="79">
        <f t="shared" si="21"/>
        <v>540663.21</v>
      </c>
    </row>
    <row r="124" spans="1:16" x14ac:dyDescent="0.3">
      <c r="A124" s="724"/>
      <c r="B124" s="11" t="s">
        <v>58</v>
      </c>
      <c r="C124" s="3">
        <f>SUM('BIZ kWh ENTRY'!C124,'BIZ kWh ENTRY'!S124,'BIZ kWh ENTRY'!AI124,'BIZ kWh ENTRY'!AY124)</f>
        <v>0</v>
      </c>
      <c r="D124" s="3">
        <f>SUM('BIZ kWh ENTRY'!D124,'BIZ kWh ENTRY'!T124,'BIZ kWh ENTRY'!AJ124,'BIZ kWh ENTRY'!AZ124)</f>
        <v>0</v>
      </c>
      <c r="E124" s="3">
        <f>SUM('BIZ kWh ENTRY'!E124,'BIZ kWh ENTRY'!U124,'BIZ kWh ENTRY'!AK124,'BIZ kWh ENTRY'!BA124)</f>
        <v>0</v>
      </c>
      <c r="F124" s="3">
        <f>SUM('BIZ kWh ENTRY'!F124,'BIZ kWh ENTRY'!V124,'BIZ kWh ENTRY'!AL124,'BIZ kWh ENTRY'!BB124)</f>
        <v>0</v>
      </c>
      <c r="G124" s="3">
        <f>SUM('BIZ kWh ENTRY'!G124,'BIZ kWh ENTRY'!W124,'BIZ kWh ENTRY'!AM124,'BIZ kWh ENTRY'!BC124)</f>
        <v>0</v>
      </c>
      <c r="H124" s="3">
        <f>SUM('BIZ kWh ENTRY'!H124,'BIZ kWh ENTRY'!X124,'BIZ kWh ENTRY'!AN124,'BIZ kWh ENTRY'!BD124)</f>
        <v>0</v>
      </c>
      <c r="I124" s="3">
        <f>SUM('BIZ kWh ENTRY'!I124,'BIZ kWh ENTRY'!Y124,'BIZ kWh ENTRY'!AO124,'BIZ kWh ENTRY'!BE124)</f>
        <v>0</v>
      </c>
      <c r="J124" s="3">
        <f>SUM('BIZ kWh ENTRY'!J124,'BIZ kWh ENTRY'!Z124,'BIZ kWh ENTRY'!AP124,'BIZ kWh ENTRY'!BF124)</f>
        <v>0</v>
      </c>
      <c r="K124" s="3">
        <f>SUM('BIZ kWh ENTRY'!K124,'BIZ kWh ENTRY'!AA124,'BIZ kWh ENTRY'!AQ124,'BIZ kWh ENTRY'!BG124)</f>
        <v>0</v>
      </c>
      <c r="L124" s="3">
        <f>SUM('BIZ kWh ENTRY'!L124,'BIZ kWh ENTRY'!AB124,'BIZ kWh ENTRY'!AR124,'BIZ kWh ENTRY'!BH124)</f>
        <v>0</v>
      </c>
      <c r="M124" s="3">
        <f>SUM('BIZ kWh ENTRY'!M124,'BIZ kWh ENTRY'!AC124,'BIZ kWh ENTRY'!AS124,'BIZ kWh ENTRY'!BI124)</f>
        <v>0</v>
      </c>
      <c r="N124" s="3">
        <f>SUM('BIZ kWh ENTRY'!N124,'BIZ kWh ENTRY'!AD124,'BIZ kWh ENTRY'!AT124,'BIZ kWh ENTRY'!BJ124)</f>
        <v>0</v>
      </c>
      <c r="O124" s="79">
        <f t="shared" si="21"/>
        <v>0</v>
      </c>
    </row>
    <row r="125" spans="1:16" x14ac:dyDescent="0.3">
      <c r="A125" s="724"/>
      <c r="B125" s="11" t="s">
        <v>57</v>
      </c>
      <c r="C125" s="3">
        <f>SUM('BIZ kWh ENTRY'!C125,'BIZ kWh ENTRY'!S125,'BIZ kWh ENTRY'!AI125,'BIZ kWh ENTRY'!AY125)</f>
        <v>0</v>
      </c>
      <c r="D125" s="3">
        <f>SUM('BIZ kWh ENTRY'!D125,'BIZ kWh ENTRY'!T125,'BIZ kWh ENTRY'!AJ125,'BIZ kWh ENTRY'!AZ125)</f>
        <v>2620.5</v>
      </c>
      <c r="E125" s="3">
        <f>SUM('BIZ kWh ENTRY'!E125,'BIZ kWh ENTRY'!U125,'BIZ kWh ENTRY'!AK125,'BIZ kWh ENTRY'!BA125)</f>
        <v>0</v>
      </c>
      <c r="F125" s="3">
        <f>SUM('BIZ kWh ENTRY'!F125,'BIZ kWh ENTRY'!V125,'BIZ kWh ENTRY'!AL125,'BIZ kWh ENTRY'!BB125)</f>
        <v>0</v>
      </c>
      <c r="G125" s="3">
        <f>SUM('BIZ kWh ENTRY'!G125,'BIZ kWh ENTRY'!W125,'BIZ kWh ENTRY'!AM125,'BIZ kWh ENTRY'!BC125)</f>
        <v>0</v>
      </c>
      <c r="H125" s="3">
        <f>SUM('BIZ kWh ENTRY'!H125,'BIZ kWh ENTRY'!X125,'BIZ kWh ENTRY'!AN125,'BIZ kWh ENTRY'!BD125)</f>
        <v>0</v>
      </c>
      <c r="I125" s="3">
        <f>SUM('BIZ kWh ENTRY'!I125,'BIZ kWh ENTRY'!Y125,'BIZ kWh ENTRY'!AO125,'BIZ kWh ENTRY'!BE125)</f>
        <v>0</v>
      </c>
      <c r="J125" s="3">
        <f>SUM('BIZ kWh ENTRY'!J125,'BIZ kWh ENTRY'!Z125,'BIZ kWh ENTRY'!AP125,'BIZ kWh ENTRY'!BF125)</f>
        <v>0</v>
      </c>
      <c r="K125" s="3">
        <f>SUM('BIZ kWh ENTRY'!K125,'BIZ kWh ENTRY'!AA125,'BIZ kWh ENTRY'!AQ125,'BIZ kWh ENTRY'!BG125)</f>
        <v>0</v>
      </c>
      <c r="L125" s="3">
        <f>SUM('BIZ kWh ENTRY'!L125,'BIZ kWh ENTRY'!AB125,'BIZ kWh ENTRY'!AR125,'BIZ kWh ENTRY'!BH125)</f>
        <v>3494</v>
      </c>
      <c r="M125" s="3">
        <f>SUM('BIZ kWh ENTRY'!M125,'BIZ kWh ENTRY'!AC125,'BIZ kWh ENTRY'!AS125,'BIZ kWh ENTRY'!BI125)</f>
        <v>0</v>
      </c>
      <c r="N125" s="3">
        <f>SUM('BIZ kWh ENTRY'!N125,'BIZ kWh ENTRY'!AD125,'BIZ kWh ENTRY'!AT125,'BIZ kWh ENTRY'!BJ125)</f>
        <v>0</v>
      </c>
      <c r="O125" s="79">
        <f t="shared" si="21"/>
        <v>6114.5</v>
      </c>
    </row>
    <row r="126" spans="1:16" x14ac:dyDescent="0.3">
      <c r="A126" s="724"/>
      <c r="B126" s="11" t="s">
        <v>56</v>
      </c>
      <c r="C126" s="3">
        <f>SUM('BIZ kWh ENTRY'!C126,'BIZ kWh ENTRY'!S126,'BIZ kWh ENTRY'!AI126,'BIZ kWh ENTRY'!AY126)</f>
        <v>0</v>
      </c>
      <c r="D126" s="3">
        <f>SUM('BIZ kWh ENTRY'!D126,'BIZ kWh ENTRY'!T126,'BIZ kWh ENTRY'!AJ126,'BIZ kWh ENTRY'!AZ126)</f>
        <v>0</v>
      </c>
      <c r="E126" s="3">
        <f>SUM('BIZ kWh ENTRY'!E126,'BIZ kWh ENTRY'!U126,'BIZ kWh ENTRY'!AK126,'BIZ kWh ENTRY'!BA126)</f>
        <v>0</v>
      </c>
      <c r="F126" s="3">
        <f>SUM('BIZ kWh ENTRY'!F126,'BIZ kWh ENTRY'!V126,'BIZ kWh ENTRY'!AL126,'BIZ kWh ENTRY'!BB126)</f>
        <v>0</v>
      </c>
      <c r="G126" s="3">
        <f>SUM('BIZ kWh ENTRY'!G126,'BIZ kWh ENTRY'!W126,'BIZ kWh ENTRY'!AM126,'BIZ kWh ENTRY'!BC126)</f>
        <v>0</v>
      </c>
      <c r="H126" s="3">
        <f>SUM('BIZ kWh ENTRY'!H126,'BIZ kWh ENTRY'!X126,'BIZ kWh ENTRY'!AN126,'BIZ kWh ENTRY'!BD126)</f>
        <v>0</v>
      </c>
      <c r="I126" s="3">
        <f>SUM('BIZ kWh ENTRY'!I126,'BIZ kWh ENTRY'!Y126,'BIZ kWh ENTRY'!AO126,'BIZ kWh ENTRY'!BE126)</f>
        <v>0</v>
      </c>
      <c r="J126" s="3">
        <f>SUM('BIZ kWh ENTRY'!J126,'BIZ kWh ENTRY'!Z126,'BIZ kWh ENTRY'!AP126,'BIZ kWh ENTRY'!BF126)</f>
        <v>0</v>
      </c>
      <c r="K126" s="3">
        <f>SUM('BIZ kWh ENTRY'!K126,'BIZ kWh ENTRY'!AA126,'BIZ kWh ENTRY'!AQ126,'BIZ kWh ENTRY'!BG126)</f>
        <v>0</v>
      </c>
      <c r="L126" s="3">
        <f>SUM('BIZ kWh ENTRY'!L126,'BIZ kWh ENTRY'!AB126,'BIZ kWh ENTRY'!AR126,'BIZ kWh ENTRY'!BH126)</f>
        <v>0</v>
      </c>
      <c r="M126" s="3">
        <f>SUM('BIZ kWh ENTRY'!M126,'BIZ kWh ENTRY'!AC126,'BIZ kWh ENTRY'!AS126,'BIZ kWh ENTRY'!BI126)</f>
        <v>0</v>
      </c>
      <c r="N126" s="3">
        <f>SUM('BIZ kWh ENTRY'!N126,'BIZ kWh ENTRY'!AD126,'BIZ kWh ENTRY'!AT126,'BIZ kWh ENTRY'!BJ126)</f>
        <v>0</v>
      </c>
      <c r="O126" s="79">
        <f t="shared" si="21"/>
        <v>0</v>
      </c>
    </row>
    <row r="127" spans="1:16" x14ac:dyDescent="0.3">
      <c r="A127" s="724"/>
      <c r="B127" s="11" t="s">
        <v>55</v>
      </c>
      <c r="C127" s="3">
        <f>SUM('BIZ kWh ENTRY'!C127,'BIZ kWh ENTRY'!S127,'BIZ kWh ENTRY'!AI127,'BIZ kWh ENTRY'!AY127)</f>
        <v>0</v>
      </c>
      <c r="D127" s="3">
        <f>SUM('BIZ kWh ENTRY'!D127,'BIZ kWh ENTRY'!T127,'BIZ kWh ENTRY'!AJ127,'BIZ kWh ENTRY'!AZ127)</f>
        <v>0</v>
      </c>
      <c r="E127" s="3">
        <f>SUM('BIZ kWh ENTRY'!E127,'BIZ kWh ENTRY'!U127,'BIZ kWh ENTRY'!AK127,'BIZ kWh ENTRY'!BA127)</f>
        <v>0</v>
      </c>
      <c r="F127" s="3">
        <f>SUM('BIZ kWh ENTRY'!F127,'BIZ kWh ENTRY'!V127,'BIZ kWh ENTRY'!AL127,'BIZ kWh ENTRY'!BB127)</f>
        <v>0</v>
      </c>
      <c r="G127" s="3">
        <f>SUM('BIZ kWh ENTRY'!G127,'BIZ kWh ENTRY'!W127,'BIZ kWh ENTRY'!AM127,'BIZ kWh ENTRY'!BC127)</f>
        <v>0</v>
      </c>
      <c r="H127" s="3">
        <f>SUM('BIZ kWh ENTRY'!H127,'BIZ kWh ENTRY'!X127,'BIZ kWh ENTRY'!AN127,'BIZ kWh ENTRY'!BD127)</f>
        <v>0</v>
      </c>
      <c r="I127" s="3">
        <f>SUM('BIZ kWh ENTRY'!I127,'BIZ kWh ENTRY'!Y127,'BIZ kWh ENTRY'!AO127,'BIZ kWh ENTRY'!BE127)</f>
        <v>0</v>
      </c>
      <c r="J127" s="3">
        <f>SUM('BIZ kWh ENTRY'!J127,'BIZ kWh ENTRY'!Z127,'BIZ kWh ENTRY'!AP127,'BIZ kWh ENTRY'!BF127)</f>
        <v>0</v>
      </c>
      <c r="K127" s="3">
        <f>SUM('BIZ kWh ENTRY'!K127,'BIZ kWh ENTRY'!AA127,'BIZ kWh ENTRY'!AQ127,'BIZ kWh ENTRY'!BG127)</f>
        <v>0</v>
      </c>
      <c r="L127" s="3">
        <f>SUM('BIZ kWh ENTRY'!L127,'BIZ kWh ENTRY'!AB127,'BIZ kWh ENTRY'!AR127,'BIZ kWh ENTRY'!BH127)</f>
        <v>0</v>
      </c>
      <c r="M127" s="3">
        <f>SUM('BIZ kWh ENTRY'!M127,'BIZ kWh ENTRY'!AC127,'BIZ kWh ENTRY'!AS127,'BIZ kWh ENTRY'!BI127)</f>
        <v>0</v>
      </c>
      <c r="N127" s="3">
        <f>SUM('BIZ kWh ENTRY'!N127,'BIZ kWh ENTRY'!AD127,'BIZ kWh ENTRY'!AT127,'BIZ kWh ENTRY'!BJ127)</f>
        <v>0</v>
      </c>
      <c r="O127" s="79">
        <f t="shared" si="21"/>
        <v>0</v>
      </c>
    </row>
    <row r="128" spans="1:16" ht="15" thickBot="1" x14ac:dyDescent="0.35">
      <c r="A128" s="725"/>
      <c r="B128" s="11" t="s">
        <v>54</v>
      </c>
      <c r="C128" s="3">
        <f>SUM('BIZ kWh ENTRY'!C128,'BIZ kWh ENTRY'!S128,'BIZ kWh ENTRY'!AI128,'BIZ kWh ENTRY'!AY128)</f>
        <v>0</v>
      </c>
      <c r="D128" s="3">
        <f>SUM('BIZ kWh ENTRY'!D128,'BIZ kWh ENTRY'!T128,'BIZ kWh ENTRY'!AJ128,'BIZ kWh ENTRY'!AZ128)</f>
        <v>0</v>
      </c>
      <c r="E128" s="3">
        <f>SUM('BIZ kWh ENTRY'!E128,'BIZ kWh ENTRY'!U128,'BIZ kWh ENTRY'!AK128,'BIZ kWh ENTRY'!BA128)</f>
        <v>0</v>
      </c>
      <c r="F128" s="3">
        <f>SUM('BIZ kWh ENTRY'!F128,'BIZ kWh ENTRY'!V128,'BIZ kWh ENTRY'!AL128,'BIZ kWh ENTRY'!BB128)</f>
        <v>0</v>
      </c>
      <c r="G128" s="3">
        <f>SUM('BIZ kWh ENTRY'!G128,'BIZ kWh ENTRY'!W128,'BIZ kWh ENTRY'!AM128,'BIZ kWh ENTRY'!BC128)</f>
        <v>0</v>
      </c>
      <c r="H128" s="3">
        <f>SUM('BIZ kWh ENTRY'!H128,'BIZ kWh ENTRY'!X128,'BIZ kWh ENTRY'!AN128,'BIZ kWh ENTRY'!BD128)</f>
        <v>0</v>
      </c>
      <c r="I128" s="3">
        <f>SUM('BIZ kWh ENTRY'!I128,'BIZ kWh ENTRY'!Y128,'BIZ kWh ENTRY'!AO128,'BIZ kWh ENTRY'!BE128)</f>
        <v>0</v>
      </c>
      <c r="J128" s="3">
        <f>SUM('BIZ kWh ENTRY'!J128,'BIZ kWh ENTRY'!Z128,'BIZ kWh ENTRY'!AP128,'BIZ kWh ENTRY'!BF128)</f>
        <v>0</v>
      </c>
      <c r="K128" s="3">
        <f>SUM('BIZ kWh ENTRY'!K128,'BIZ kWh ENTRY'!AA128,'BIZ kWh ENTRY'!AQ128,'BIZ kWh ENTRY'!BG128)</f>
        <v>0</v>
      </c>
      <c r="L128" s="3">
        <f>SUM('BIZ kWh ENTRY'!L128,'BIZ kWh ENTRY'!AB128,'BIZ kWh ENTRY'!AR128,'BIZ kWh ENTRY'!BH128)</f>
        <v>0</v>
      </c>
      <c r="M128" s="3">
        <f>SUM('BIZ kWh ENTRY'!M128,'BIZ kWh ENTRY'!AC128,'BIZ kWh ENTRY'!AS128,'BIZ kWh ENTRY'!BI128)</f>
        <v>0</v>
      </c>
      <c r="N128" s="3">
        <f>SUM('BIZ kWh ENTRY'!N128,'BIZ kWh ENTRY'!AD128,'BIZ kWh ENTRY'!AT128,'BIZ kWh ENTRY'!BJ128)</f>
        <v>0</v>
      </c>
      <c r="O128" s="79">
        <f t="shared" si="21"/>
        <v>0</v>
      </c>
    </row>
    <row r="129" spans="1:15" ht="15" thickBot="1" x14ac:dyDescent="0.35">
      <c r="A129" s="83"/>
      <c r="B129" s="209" t="s">
        <v>43</v>
      </c>
      <c r="C129" s="210">
        <f t="shared" ref="C129:N129" si="22">SUM(C116:C128)</f>
        <v>72589.47</v>
      </c>
      <c r="D129" s="210">
        <f t="shared" si="22"/>
        <v>109098.23000000001</v>
      </c>
      <c r="E129" s="210">
        <f t="shared" si="22"/>
        <v>0</v>
      </c>
      <c r="F129" s="210">
        <f t="shared" si="22"/>
        <v>128632.08</v>
      </c>
      <c r="G129" s="210">
        <f t="shared" si="22"/>
        <v>0</v>
      </c>
      <c r="H129" s="210">
        <f t="shared" si="22"/>
        <v>375.99</v>
      </c>
      <c r="I129" s="210">
        <f t="shared" si="22"/>
        <v>0</v>
      </c>
      <c r="J129" s="210">
        <f t="shared" si="22"/>
        <v>206467.91999999998</v>
      </c>
      <c r="K129" s="210">
        <f t="shared" si="22"/>
        <v>212988.95</v>
      </c>
      <c r="L129" s="210">
        <f t="shared" si="22"/>
        <v>37396</v>
      </c>
      <c r="M129" s="210">
        <f t="shared" si="22"/>
        <v>0</v>
      </c>
      <c r="N129" s="210">
        <f t="shared" si="22"/>
        <v>0</v>
      </c>
      <c r="O129" s="82">
        <f t="shared" si="21"/>
        <v>767548.64</v>
      </c>
    </row>
    <row r="130" spans="1:15" ht="21.6" thickBot="1" x14ac:dyDescent="0.35">
      <c r="A130" s="84"/>
    </row>
    <row r="131" spans="1:15" ht="21.6" thickBot="1" x14ac:dyDescent="0.35">
      <c r="A131" s="84"/>
      <c r="B131" s="205" t="s">
        <v>36</v>
      </c>
      <c r="C131" s="206">
        <f>C$3</f>
        <v>44197</v>
      </c>
      <c r="D131" s="206">
        <f t="shared" ref="D131:N131" si="23">D$3</f>
        <v>44228</v>
      </c>
      <c r="E131" s="206">
        <f t="shared" si="23"/>
        <v>44256</v>
      </c>
      <c r="F131" s="206">
        <f t="shared" si="23"/>
        <v>44287</v>
      </c>
      <c r="G131" s="206">
        <f t="shared" si="23"/>
        <v>44317</v>
      </c>
      <c r="H131" s="206">
        <f t="shared" si="23"/>
        <v>44348</v>
      </c>
      <c r="I131" s="206">
        <f t="shared" si="23"/>
        <v>44378</v>
      </c>
      <c r="J131" s="206">
        <f t="shared" si="23"/>
        <v>44409</v>
      </c>
      <c r="K131" s="206">
        <f t="shared" si="23"/>
        <v>44440</v>
      </c>
      <c r="L131" s="206">
        <f t="shared" si="23"/>
        <v>44470</v>
      </c>
      <c r="M131" s="206">
        <f t="shared" si="23"/>
        <v>44501</v>
      </c>
      <c r="N131" s="206" t="str">
        <f t="shared" si="23"/>
        <v>Dec-21 +</v>
      </c>
      <c r="O131" s="207" t="s">
        <v>34</v>
      </c>
    </row>
    <row r="132" spans="1:15" ht="15" customHeight="1" x14ac:dyDescent="0.3">
      <c r="A132" s="720" t="s">
        <v>75</v>
      </c>
      <c r="B132" s="11" t="s">
        <v>66</v>
      </c>
      <c r="C132" s="3">
        <f>SUM('BIZ kWh ENTRY'!C132,'BIZ kWh ENTRY'!S132,'BIZ kWh ENTRY'!AI132,'BIZ kWh ENTRY'!AY132)</f>
        <v>0</v>
      </c>
      <c r="D132" s="3">
        <f>SUM('BIZ kWh ENTRY'!D132,'BIZ kWh ENTRY'!T132,'BIZ kWh ENTRY'!AJ132,'BIZ kWh ENTRY'!AZ132)</f>
        <v>0</v>
      </c>
      <c r="E132" s="3">
        <f>SUM('BIZ kWh ENTRY'!E132,'BIZ kWh ENTRY'!U132,'BIZ kWh ENTRY'!AK132,'BIZ kWh ENTRY'!BA132)</f>
        <v>0</v>
      </c>
      <c r="F132" s="3">
        <f>SUM('BIZ kWh ENTRY'!F132,'BIZ kWh ENTRY'!V132,'BIZ kWh ENTRY'!AL132,'BIZ kWh ENTRY'!BB132)</f>
        <v>0</v>
      </c>
      <c r="G132" s="3">
        <f>SUM('BIZ kWh ENTRY'!G132,'BIZ kWh ENTRY'!W132,'BIZ kWh ENTRY'!AM132,'BIZ kWh ENTRY'!BC132)</f>
        <v>0</v>
      </c>
      <c r="H132" s="3">
        <f>SUM('BIZ kWh ENTRY'!H132,'BIZ kWh ENTRY'!X132,'BIZ kWh ENTRY'!AN132,'BIZ kWh ENTRY'!BD132)</f>
        <v>0</v>
      </c>
      <c r="I132" s="3">
        <f>SUM('BIZ kWh ENTRY'!I132,'BIZ kWh ENTRY'!Y132,'BIZ kWh ENTRY'!AO132,'BIZ kWh ENTRY'!BE132)</f>
        <v>0</v>
      </c>
      <c r="J132" s="3">
        <f>SUM('BIZ kWh ENTRY'!J132,'BIZ kWh ENTRY'!Z132,'BIZ kWh ENTRY'!AP132,'BIZ kWh ENTRY'!BF132)</f>
        <v>0</v>
      </c>
      <c r="K132" s="3">
        <f>SUM('BIZ kWh ENTRY'!K132,'BIZ kWh ENTRY'!AA132,'BIZ kWh ENTRY'!AQ132,'BIZ kWh ENTRY'!BG132)</f>
        <v>0</v>
      </c>
      <c r="L132" s="3">
        <f>SUM('BIZ kWh ENTRY'!L132,'BIZ kWh ENTRY'!AB132,'BIZ kWh ENTRY'!AR132,'BIZ kWh ENTRY'!BH132)</f>
        <v>0</v>
      </c>
      <c r="M132" s="3">
        <f>SUM('BIZ kWh ENTRY'!M132,'BIZ kWh ENTRY'!AC132,'BIZ kWh ENTRY'!AS132,'BIZ kWh ENTRY'!BI132)</f>
        <v>0</v>
      </c>
      <c r="N132" s="3">
        <f>SUM('BIZ kWh ENTRY'!N132,'BIZ kWh ENTRY'!AD132,'BIZ kWh ENTRY'!AT132,'BIZ kWh ENTRY'!BJ132)</f>
        <v>0</v>
      </c>
      <c r="O132" s="79">
        <f t="shared" ref="O132:O145" si="24">SUM(C132:N132)</f>
        <v>0</v>
      </c>
    </row>
    <row r="133" spans="1:15" x14ac:dyDescent="0.3">
      <c r="A133" s="721"/>
      <c r="B133" s="12" t="s">
        <v>65</v>
      </c>
      <c r="C133" s="3">
        <f>SUM('BIZ kWh ENTRY'!C133,'BIZ kWh ENTRY'!S133,'BIZ kWh ENTRY'!AI133,'BIZ kWh ENTRY'!AY133)</f>
        <v>0</v>
      </c>
      <c r="D133" s="3">
        <f>SUM('BIZ kWh ENTRY'!D133,'BIZ kWh ENTRY'!T133,'BIZ kWh ENTRY'!AJ133,'BIZ kWh ENTRY'!AZ133)</f>
        <v>0</v>
      </c>
      <c r="E133" s="3">
        <f>SUM('BIZ kWh ENTRY'!E133,'BIZ kWh ENTRY'!U133,'BIZ kWh ENTRY'!AK133,'BIZ kWh ENTRY'!BA133)</f>
        <v>0</v>
      </c>
      <c r="F133" s="3">
        <f>SUM('BIZ kWh ENTRY'!F133,'BIZ kWh ENTRY'!V133,'BIZ kWh ENTRY'!AL133,'BIZ kWh ENTRY'!BB133)</f>
        <v>0</v>
      </c>
      <c r="G133" s="3">
        <f>SUM('BIZ kWh ENTRY'!G133,'BIZ kWh ENTRY'!W133,'BIZ kWh ENTRY'!AM133,'BIZ kWh ENTRY'!BC133)</f>
        <v>0</v>
      </c>
      <c r="H133" s="3">
        <f>SUM('BIZ kWh ENTRY'!H133,'BIZ kWh ENTRY'!X133,'BIZ kWh ENTRY'!AN133,'BIZ kWh ENTRY'!BD133)</f>
        <v>0</v>
      </c>
      <c r="I133" s="3">
        <f>SUM('BIZ kWh ENTRY'!I133,'BIZ kWh ENTRY'!Y133,'BIZ kWh ENTRY'!AO133,'BIZ kWh ENTRY'!BE133)</f>
        <v>0</v>
      </c>
      <c r="J133" s="3">
        <f>SUM('BIZ kWh ENTRY'!J133,'BIZ kWh ENTRY'!Z133,'BIZ kWh ENTRY'!AP133,'BIZ kWh ENTRY'!BF133)</f>
        <v>0</v>
      </c>
      <c r="K133" s="3">
        <f>SUM('BIZ kWh ENTRY'!K133,'BIZ kWh ENTRY'!AA133,'BIZ kWh ENTRY'!AQ133,'BIZ kWh ENTRY'!BG133)</f>
        <v>0</v>
      </c>
      <c r="L133" s="3">
        <f>SUM('BIZ kWh ENTRY'!L133,'BIZ kWh ENTRY'!AB133,'BIZ kWh ENTRY'!AR133,'BIZ kWh ENTRY'!BH133)</f>
        <v>0</v>
      </c>
      <c r="M133" s="3">
        <f>SUM('BIZ kWh ENTRY'!M133,'BIZ kWh ENTRY'!AC133,'BIZ kWh ENTRY'!AS133,'BIZ kWh ENTRY'!BI133)</f>
        <v>0</v>
      </c>
      <c r="N133" s="3">
        <f>SUM('BIZ kWh ENTRY'!N133,'BIZ kWh ENTRY'!AD133,'BIZ kWh ENTRY'!AT133,'BIZ kWh ENTRY'!BJ133)</f>
        <v>0</v>
      </c>
      <c r="O133" s="79">
        <f t="shared" si="24"/>
        <v>0</v>
      </c>
    </row>
    <row r="134" spans="1:15" x14ac:dyDescent="0.3">
      <c r="A134" s="721"/>
      <c r="B134" s="11" t="s">
        <v>64</v>
      </c>
      <c r="C134" s="3">
        <f>SUM('BIZ kWh ENTRY'!C134,'BIZ kWh ENTRY'!S134,'BIZ kWh ENTRY'!AI134,'BIZ kWh ENTRY'!AY134)</f>
        <v>0</v>
      </c>
      <c r="D134" s="3">
        <f>SUM('BIZ kWh ENTRY'!D134,'BIZ kWh ENTRY'!T134,'BIZ kWh ENTRY'!AJ134,'BIZ kWh ENTRY'!AZ134)</f>
        <v>0</v>
      </c>
      <c r="E134" s="3">
        <f>SUM('BIZ kWh ENTRY'!E134,'BIZ kWh ENTRY'!U134,'BIZ kWh ENTRY'!AK134,'BIZ kWh ENTRY'!BA134)</f>
        <v>0</v>
      </c>
      <c r="F134" s="3">
        <f>SUM('BIZ kWh ENTRY'!F134,'BIZ kWh ENTRY'!V134,'BIZ kWh ENTRY'!AL134,'BIZ kWh ENTRY'!BB134)</f>
        <v>0</v>
      </c>
      <c r="G134" s="3">
        <f>SUM('BIZ kWh ENTRY'!G134,'BIZ kWh ENTRY'!W134,'BIZ kWh ENTRY'!AM134,'BIZ kWh ENTRY'!BC134)</f>
        <v>0</v>
      </c>
      <c r="H134" s="3">
        <f>SUM('BIZ kWh ENTRY'!H134,'BIZ kWh ENTRY'!X134,'BIZ kWh ENTRY'!AN134,'BIZ kWh ENTRY'!BD134)</f>
        <v>0</v>
      </c>
      <c r="I134" s="3">
        <f>SUM('BIZ kWh ENTRY'!I134,'BIZ kWh ENTRY'!Y134,'BIZ kWh ENTRY'!AO134,'BIZ kWh ENTRY'!BE134)</f>
        <v>0</v>
      </c>
      <c r="J134" s="3">
        <f>SUM('BIZ kWh ENTRY'!J134,'BIZ kWh ENTRY'!Z134,'BIZ kWh ENTRY'!AP134,'BIZ kWh ENTRY'!BF134)</f>
        <v>0</v>
      </c>
      <c r="K134" s="3">
        <f>SUM('BIZ kWh ENTRY'!K134,'BIZ kWh ENTRY'!AA134,'BIZ kWh ENTRY'!AQ134,'BIZ kWh ENTRY'!BG134)</f>
        <v>0</v>
      </c>
      <c r="L134" s="3">
        <f>SUM('BIZ kWh ENTRY'!L134,'BIZ kWh ENTRY'!AB134,'BIZ kWh ENTRY'!AR134,'BIZ kWh ENTRY'!BH134)</f>
        <v>0</v>
      </c>
      <c r="M134" s="3">
        <f>SUM('BIZ kWh ENTRY'!M134,'BIZ kWh ENTRY'!AC134,'BIZ kWh ENTRY'!AS134,'BIZ kWh ENTRY'!BI134)</f>
        <v>0</v>
      </c>
      <c r="N134" s="3">
        <f>SUM('BIZ kWh ENTRY'!N134,'BIZ kWh ENTRY'!AD134,'BIZ kWh ENTRY'!AT134,'BIZ kWh ENTRY'!BJ134)</f>
        <v>0</v>
      </c>
      <c r="O134" s="79">
        <f t="shared" si="24"/>
        <v>0</v>
      </c>
    </row>
    <row r="135" spans="1:15" x14ac:dyDescent="0.3">
      <c r="A135" s="721"/>
      <c r="B135" s="11" t="s">
        <v>63</v>
      </c>
      <c r="C135" s="3">
        <f>SUM('BIZ kWh ENTRY'!C135,'BIZ kWh ENTRY'!S135,'BIZ kWh ENTRY'!AI135,'BIZ kWh ENTRY'!AY135)</f>
        <v>0</v>
      </c>
      <c r="D135" s="3">
        <f>SUM('BIZ kWh ENTRY'!D135,'BIZ kWh ENTRY'!T135,'BIZ kWh ENTRY'!AJ135,'BIZ kWh ENTRY'!AZ135)</f>
        <v>0</v>
      </c>
      <c r="E135" s="3">
        <f>SUM('BIZ kWh ENTRY'!E135,'BIZ kWh ENTRY'!U135,'BIZ kWh ENTRY'!AK135,'BIZ kWh ENTRY'!BA135)</f>
        <v>0</v>
      </c>
      <c r="F135" s="3">
        <f>SUM('BIZ kWh ENTRY'!F135,'BIZ kWh ENTRY'!V135,'BIZ kWh ENTRY'!AL135,'BIZ kWh ENTRY'!BB135)</f>
        <v>0</v>
      </c>
      <c r="G135" s="3">
        <f>SUM('BIZ kWh ENTRY'!G135,'BIZ kWh ENTRY'!W135,'BIZ kWh ENTRY'!AM135,'BIZ kWh ENTRY'!BC135)</f>
        <v>0</v>
      </c>
      <c r="H135" s="3">
        <f>SUM('BIZ kWh ENTRY'!H135,'BIZ kWh ENTRY'!X135,'BIZ kWh ENTRY'!AN135,'BIZ kWh ENTRY'!BD135)</f>
        <v>0</v>
      </c>
      <c r="I135" s="3">
        <f>SUM('BIZ kWh ENTRY'!I135,'BIZ kWh ENTRY'!Y135,'BIZ kWh ENTRY'!AO135,'BIZ kWh ENTRY'!BE135)</f>
        <v>0</v>
      </c>
      <c r="J135" s="3">
        <f>SUM('BIZ kWh ENTRY'!J135,'BIZ kWh ENTRY'!Z135,'BIZ kWh ENTRY'!AP135,'BIZ kWh ENTRY'!BF135)</f>
        <v>0</v>
      </c>
      <c r="K135" s="3">
        <f>SUM('BIZ kWh ENTRY'!K135,'BIZ kWh ENTRY'!AA135,'BIZ kWh ENTRY'!AQ135,'BIZ kWh ENTRY'!BG135)</f>
        <v>0</v>
      </c>
      <c r="L135" s="3">
        <f>SUM('BIZ kWh ENTRY'!L135,'BIZ kWh ENTRY'!AB135,'BIZ kWh ENTRY'!AR135,'BIZ kWh ENTRY'!BH135)</f>
        <v>0</v>
      </c>
      <c r="M135" s="3">
        <f>SUM('BIZ kWh ENTRY'!M135,'BIZ kWh ENTRY'!AC135,'BIZ kWh ENTRY'!AS135,'BIZ kWh ENTRY'!BI135)</f>
        <v>92.885973798119437</v>
      </c>
      <c r="N135" s="3">
        <f>SUM('BIZ kWh ENTRY'!N135,'BIZ kWh ENTRY'!AD135,'BIZ kWh ENTRY'!AT135,'BIZ kWh ENTRY'!BJ135)</f>
        <v>305.47794789863127</v>
      </c>
      <c r="O135" s="79">
        <f t="shared" si="24"/>
        <v>398.36392169675071</v>
      </c>
    </row>
    <row r="136" spans="1:15" x14ac:dyDescent="0.3">
      <c r="A136" s="721"/>
      <c r="B136" s="12" t="s">
        <v>62</v>
      </c>
      <c r="C136" s="3">
        <f>SUM('BIZ kWh ENTRY'!C136,'BIZ kWh ENTRY'!S136,'BIZ kWh ENTRY'!AI136,'BIZ kWh ENTRY'!AY136)</f>
        <v>0</v>
      </c>
      <c r="D136" s="3">
        <f>SUM('BIZ kWh ENTRY'!D136,'BIZ kWh ENTRY'!T136,'BIZ kWh ENTRY'!AJ136,'BIZ kWh ENTRY'!AZ136)</f>
        <v>0</v>
      </c>
      <c r="E136" s="3">
        <f>SUM('BIZ kWh ENTRY'!E136,'BIZ kWh ENTRY'!U136,'BIZ kWh ENTRY'!AK136,'BIZ kWh ENTRY'!BA136)</f>
        <v>0</v>
      </c>
      <c r="F136" s="3">
        <f>SUM('BIZ kWh ENTRY'!F136,'BIZ kWh ENTRY'!V136,'BIZ kWh ENTRY'!AL136,'BIZ kWh ENTRY'!BB136)</f>
        <v>0</v>
      </c>
      <c r="G136" s="3">
        <f>SUM('BIZ kWh ENTRY'!G136,'BIZ kWh ENTRY'!W136,'BIZ kWh ENTRY'!AM136,'BIZ kWh ENTRY'!BC136)</f>
        <v>0</v>
      </c>
      <c r="H136" s="3">
        <f>SUM('BIZ kWh ENTRY'!H136,'BIZ kWh ENTRY'!X136,'BIZ kWh ENTRY'!AN136,'BIZ kWh ENTRY'!BD136)</f>
        <v>0</v>
      </c>
      <c r="I136" s="3">
        <f>SUM('BIZ kWh ENTRY'!I136,'BIZ kWh ENTRY'!Y136,'BIZ kWh ENTRY'!AO136,'BIZ kWh ENTRY'!BE136)</f>
        <v>0</v>
      </c>
      <c r="J136" s="3">
        <f>SUM('BIZ kWh ENTRY'!J136,'BIZ kWh ENTRY'!Z136,'BIZ kWh ENTRY'!AP136,'BIZ kWh ENTRY'!BF136)</f>
        <v>0</v>
      </c>
      <c r="K136" s="3">
        <f>SUM('BIZ kWh ENTRY'!K136,'BIZ kWh ENTRY'!AA136,'BIZ kWh ENTRY'!AQ136,'BIZ kWh ENTRY'!BG136)</f>
        <v>51917.84</v>
      </c>
      <c r="L136" s="3">
        <f>SUM('BIZ kWh ENTRY'!L136,'BIZ kWh ENTRY'!AB136,'BIZ kWh ENTRY'!AR136,'BIZ kWh ENTRY'!BH136)</f>
        <v>0</v>
      </c>
      <c r="M136" s="3">
        <f>SUM('BIZ kWh ENTRY'!M136,'BIZ kWh ENTRY'!AC136,'BIZ kWh ENTRY'!AS136,'BIZ kWh ENTRY'!BI136)</f>
        <v>21255.537535125342</v>
      </c>
      <c r="N136" s="3">
        <f>SUM('BIZ kWh ENTRY'!N136,'BIZ kWh ENTRY'!AD136,'BIZ kWh ENTRY'!AT136,'BIZ kWh ENTRY'!BJ136)</f>
        <v>69903.966360138205</v>
      </c>
      <c r="O136" s="79">
        <f t="shared" si="24"/>
        <v>143077.34389526356</v>
      </c>
    </row>
    <row r="137" spans="1:15" x14ac:dyDescent="0.3">
      <c r="A137" s="721"/>
      <c r="B137" s="11" t="s">
        <v>61</v>
      </c>
      <c r="C137" s="3">
        <f>SUM('BIZ kWh ENTRY'!C137,'BIZ kWh ENTRY'!S137,'BIZ kWh ENTRY'!AI137,'BIZ kWh ENTRY'!AY137)</f>
        <v>0</v>
      </c>
      <c r="D137" s="3">
        <f>SUM('BIZ kWh ENTRY'!D137,'BIZ kWh ENTRY'!T137,'BIZ kWh ENTRY'!AJ137,'BIZ kWh ENTRY'!AZ137)</f>
        <v>0</v>
      </c>
      <c r="E137" s="3">
        <f>SUM('BIZ kWh ENTRY'!E137,'BIZ kWh ENTRY'!U137,'BIZ kWh ENTRY'!AK137,'BIZ kWh ENTRY'!BA137)</f>
        <v>0</v>
      </c>
      <c r="F137" s="3">
        <f>SUM('BIZ kWh ENTRY'!F137,'BIZ kWh ENTRY'!V137,'BIZ kWh ENTRY'!AL137,'BIZ kWh ENTRY'!BB137)</f>
        <v>0</v>
      </c>
      <c r="G137" s="3">
        <f>SUM('BIZ kWh ENTRY'!G137,'BIZ kWh ENTRY'!W137,'BIZ kWh ENTRY'!AM137,'BIZ kWh ENTRY'!BC137)</f>
        <v>0</v>
      </c>
      <c r="H137" s="3">
        <f>SUM('BIZ kWh ENTRY'!H137,'BIZ kWh ENTRY'!X137,'BIZ kWh ENTRY'!AN137,'BIZ kWh ENTRY'!BD137)</f>
        <v>0</v>
      </c>
      <c r="I137" s="3">
        <f>SUM('BIZ kWh ENTRY'!I137,'BIZ kWh ENTRY'!Y137,'BIZ kWh ENTRY'!AO137,'BIZ kWh ENTRY'!BE137)</f>
        <v>0</v>
      </c>
      <c r="J137" s="3">
        <f>SUM('BIZ kWh ENTRY'!J137,'BIZ kWh ENTRY'!Z137,'BIZ kWh ENTRY'!AP137,'BIZ kWh ENTRY'!BF137)</f>
        <v>0</v>
      </c>
      <c r="K137" s="3">
        <f>SUM('BIZ kWh ENTRY'!K137,'BIZ kWh ENTRY'!AA137,'BIZ kWh ENTRY'!AQ137,'BIZ kWh ENTRY'!BG137)</f>
        <v>0</v>
      </c>
      <c r="L137" s="3">
        <f>SUM('BIZ kWh ENTRY'!L137,'BIZ kWh ENTRY'!AB137,'BIZ kWh ENTRY'!AR137,'BIZ kWh ENTRY'!BH137)</f>
        <v>0</v>
      </c>
      <c r="M137" s="3">
        <f>SUM('BIZ kWh ENTRY'!M137,'BIZ kWh ENTRY'!AC137,'BIZ kWh ENTRY'!AS137,'BIZ kWh ENTRY'!BI137)</f>
        <v>366.90275988593555</v>
      </c>
      <c r="N137" s="3">
        <f>SUM('BIZ kWh ENTRY'!N137,'BIZ kWh ENTRY'!AD137,'BIZ kWh ENTRY'!AT137,'BIZ kWh ENTRY'!BJ137)</f>
        <v>1206.6482977494393</v>
      </c>
      <c r="O137" s="79">
        <f t="shared" si="24"/>
        <v>1573.5510576353749</v>
      </c>
    </row>
    <row r="138" spans="1:15" x14ac:dyDescent="0.3">
      <c r="A138" s="721"/>
      <c r="B138" s="11" t="s">
        <v>60</v>
      </c>
      <c r="C138" s="3">
        <f>SUM('BIZ kWh ENTRY'!C138,'BIZ kWh ENTRY'!S138,'BIZ kWh ENTRY'!AI138,'BIZ kWh ENTRY'!AY138)</f>
        <v>0</v>
      </c>
      <c r="D138" s="3">
        <f>SUM('BIZ kWh ENTRY'!D138,'BIZ kWh ENTRY'!T138,'BIZ kWh ENTRY'!AJ138,'BIZ kWh ENTRY'!AZ138)</f>
        <v>0</v>
      </c>
      <c r="E138" s="3">
        <f>SUM('BIZ kWh ENTRY'!E138,'BIZ kWh ENTRY'!U138,'BIZ kWh ENTRY'!AK138,'BIZ kWh ENTRY'!BA138)</f>
        <v>0</v>
      </c>
      <c r="F138" s="3">
        <f>SUM('BIZ kWh ENTRY'!F138,'BIZ kWh ENTRY'!V138,'BIZ kWh ENTRY'!AL138,'BIZ kWh ENTRY'!BB138)</f>
        <v>0</v>
      </c>
      <c r="G138" s="3">
        <f>SUM('BIZ kWh ENTRY'!G138,'BIZ kWh ENTRY'!W138,'BIZ kWh ENTRY'!AM138,'BIZ kWh ENTRY'!BC138)</f>
        <v>0</v>
      </c>
      <c r="H138" s="3">
        <f>SUM('BIZ kWh ENTRY'!H138,'BIZ kWh ENTRY'!X138,'BIZ kWh ENTRY'!AN138,'BIZ kWh ENTRY'!BD138)</f>
        <v>0</v>
      </c>
      <c r="I138" s="3">
        <f>SUM('BIZ kWh ENTRY'!I138,'BIZ kWh ENTRY'!Y138,'BIZ kWh ENTRY'!AO138,'BIZ kWh ENTRY'!BE138)</f>
        <v>0</v>
      </c>
      <c r="J138" s="3">
        <f>SUM('BIZ kWh ENTRY'!J138,'BIZ kWh ENTRY'!Z138,'BIZ kWh ENTRY'!AP138,'BIZ kWh ENTRY'!BF138)</f>
        <v>0</v>
      </c>
      <c r="K138" s="3">
        <f>SUM('BIZ kWh ENTRY'!K138,'BIZ kWh ENTRY'!AA138,'BIZ kWh ENTRY'!AQ138,'BIZ kWh ENTRY'!BG138)</f>
        <v>0</v>
      </c>
      <c r="L138" s="3">
        <f>SUM('BIZ kWh ENTRY'!L138,'BIZ kWh ENTRY'!AB138,'BIZ kWh ENTRY'!AR138,'BIZ kWh ENTRY'!BH138)</f>
        <v>0</v>
      </c>
      <c r="M138" s="3">
        <f>SUM('BIZ kWh ENTRY'!M138,'BIZ kWh ENTRY'!AC138,'BIZ kWh ENTRY'!AS138,'BIZ kWh ENTRY'!BI138)</f>
        <v>25504.582918398846</v>
      </c>
      <c r="N138" s="3">
        <f>SUM('BIZ kWh ENTRY'!N138,'BIZ kWh ENTRY'!AD138,'BIZ kWh ENTRY'!AT138,'BIZ kWh ENTRY'!BJ138)</f>
        <v>83877.977840403502</v>
      </c>
      <c r="O138" s="79">
        <f t="shared" si="24"/>
        <v>109382.56075880234</v>
      </c>
    </row>
    <row r="139" spans="1:15" x14ac:dyDescent="0.3">
      <c r="A139" s="721"/>
      <c r="B139" s="11" t="s">
        <v>59</v>
      </c>
      <c r="C139" s="3">
        <f>SUM('BIZ kWh ENTRY'!C139,'BIZ kWh ENTRY'!S139,'BIZ kWh ENTRY'!AI139,'BIZ kWh ENTRY'!AY139)</f>
        <v>0</v>
      </c>
      <c r="D139" s="3">
        <f>SUM('BIZ kWh ENTRY'!D139,'BIZ kWh ENTRY'!T139,'BIZ kWh ENTRY'!AJ139,'BIZ kWh ENTRY'!AZ139)</f>
        <v>0</v>
      </c>
      <c r="E139" s="3">
        <f>SUM('BIZ kWh ENTRY'!E139,'BIZ kWh ENTRY'!U139,'BIZ kWh ENTRY'!AK139,'BIZ kWh ENTRY'!BA139)</f>
        <v>0</v>
      </c>
      <c r="F139" s="3">
        <f>SUM('BIZ kWh ENTRY'!F139,'BIZ kWh ENTRY'!V139,'BIZ kWh ENTRY'!AL139,'BIZ kWh ENTRY'!BB139)</f>
        <v>0</v>
      </c>
      <c r="G139" s="3">
        <f>SUM('BIZ kWh ENTRY'!G139,'BIZ kWh ENTRY'!W139,'BIZ kWh ENTRY'!AM139,'BIZ kWh ENTRY'!BC139)</f>
        <v>50595.3</v>
      </c>
      <c r="H139" s="3">
        <f>SUM('BIZ kWh ENTRY'!H139,'BIZ kWh ENTRY'!X139,'BIZ kWh ENTRY'!AN139,'BIZ kWh ENTRY'!BD139)</f>
        <v>237263.03000000003</v>
      </c>
      <c r="I139" s="3">
        <f>SUM('BIZ kWh ENTRY'!I139,'BIZ kWh ENTRY'!Y139,'BIZ kWh ENTRY'!AO139,'BIZ kWh ENTRY'!BE139)</f>
        <v>60917.36</v>
      </c>
      <c r="J139" s="3">
        <f>SUM('BIZ kWh ENTRY'!J139,'BIZ kWh ENTRY'!Z139,'BIZ kWh ENTRY'!AP139,'BIZ kWh ENTRY'!BF139)</f>
        <v>0</v>
      </c>
      <c r="K139" s="3">
        <f>SUM('BIZ kWh ENTRY'!K139,'BIZ kWh ENTRY'!AA139,'BIZ kWh ENTRY'!AQ139,'BIZ kWh ENTRY'!BG139)</f>
        <v>317229.10000000003</v>
      </c>
      <c r="L139" s="3">
        <f>SUM('BIZ kWh ENTRY'!L139,'BIZ kWh ENTRY'!AB139,'BIZ kWh ENTRY'!AR139,'BIZ kWh ENTRY'!BH139)</f>
        <v>0</v>
      </c>
      <c r="M139" s="3">
        <f>SUM('BIZ kWh ENTRY'!M139,'BIZ kWh ENTRY'!AC139,'BIZ kWh ENTRY'!AS139,'BIZ kWh ENTRY'!BI139)</f>
        <v>84223.760787133811</v>
      </c>
      <c r="N139" s="3">
        <f>SUM('BIZ kWh ENTRY'!N139,'BIZ kWh ENTRY'!AD139,'BIZ kWh ENTRY'!AT139,'BIZ kWh ENTRY'!BJ139)</f>
        <v>276990.16931746632</v>
      </c>
      <c r="O139" s="79">
        <f t="shared" si="24"/>
        <v>1027218.7201046002</v>
      </c>
    </row>
    <row r="140" spans="1:15" x14ac:dyDescent="0.3">
      <c r="A140" s="721"/>
      <c r="B140" s="11" t="s">
        <v>58</v>
      </c>
      <c r="C140" s="3">
        <f>SUM('BIZ kWh ENTRY'!C140,'BIZ kWh ENTRY'!S140,'BIZ kWh ENTRY'!AI140,'BIZ kWh ENTRY'!AY140)</f>
        <v>0</v>
      </c>
      <c r="D140" s="3">
        <f>SUM('BIZ kWh ENTRY'!D140,'BIZ kWh ENTRY'!T140,'BIZ kWh ENTRY'!AJ140,'BIZ kWh ENTRY'!AZ140)</f>
        <v>0</v>
      </c>
      <c r="E140" s="3">
        <f>SUM('BIZ kWh ENTRY'!E140,'BIZ kWh ENTRY'!U140,'BIZ kWh ENTRY'!AK140,'BIZ kWh ENTRY'!BA140)</f>
        <v>0</v>
      </c>
      <c r="F140" s="3">
        <f>SUM('BIZ kWh ENTRY'!F140,'BIZ kWh ENTRY'!V140,'BIZ kWh ENTRY'!AL140,'BIZ kWh ENTRY'!BB140)</f>
        <v>0</v>
      </c>
      <c r="G140" s="3">
        <f>SUM('BIZ kWh ENTRY'!G140,'BIZ kWh ENTRY'!W140,'BIZ kWh ENTRY'!AM140,'BIZ kWh ENTRY'!BC140)</f>
        <v>0</v>
      </c>
      <c r="H140" s="3">
        <f>SUM('BIZ kWh ENTRY'!H140,'BIZ kWh ENTRY'!X140,'BIZ kWh ENTRY'!AN140,'BIZ kWh ENTRY'!BD140)</f>
        <v>0</v>
      </c>
      <c r="I140" s="3">
        <f>SUM('BIZ kWh ENTRY'!I140,'BIZ kWh ENTRY'!Y140,'BIZ kWh ENTRY'!AO140,'BIZ kWh ENTRY'!BE140)</f>
        <v>0</v>
      </c>
      <c r="J140" s="3">
        <f>SUM('BIZ kWh ENTRY'!J140,'BIZ kWh ENTRY'!Z140,'BIZ kWh ENTRY'!AP140,'BIZ kWh ENTRY'!BF140)</f>
        <v>0</v>
      </c>
      <c r="K140" s="3">
        <f>SUM('BIZ kWh ENTRY'!K140,'BIZ kWh ENTRY'!AA140,'BIZ kWh ENTRY'!AQ140,'BIZ kWh ENTRY'!BG140)</f>
        <v>0</v>
      </c>
      <c r="L140" s="3">
        <f>SUM('BIZ kWh ENTRY'!L140,'BIZ kWh ENTRY'!AB140,'BIZ kWh ENTRY'!AR140,'BIZ kWh ENTRY'!BH140)</f>
        <v>0</v>
      </c>
      <c r="M140" s="3">
        <f>SUM('BIZ kWh ENTRY'!M140,'BIZ kWh ENTRY'!AC140,'BIZ kWh ENTRY'!AS140,'BIZ kWh ENTRY'!BI140)</f>
        <v>12515.582825657926</v>
      </c>
      <c r="N140" s="3">
        <f>SUM('BIZ kWh ENTRY'!N140,'BIZ kWh ENTRY'!AD140,'BIZ kWh ENTRY'!AT140,'BIZ kWh ENTRY'!BJ140)</f>
        <v>41160.515436343965</v>
      </c>
      <c r="O140" s="79">
        <f t="shared" si="24"/>
        <v>53676.098262001891</v>
      </c>
    </row>
    <row r="141" spans="1:15" x14ac:dyDescent="0.3">
      <c r="A141" s="721"/>
      <c r="B141" s="11" t="s">
        <v>57</v>
      </c>
      <c r="C141" s="3">
        <f>SUM('BIZ kWh ENTRY'!C141,'BIZ kWh ENTRY'!S141,'BIZ kWh ENTRY'!AI141,'BIZ kWh ENTRY'!AY141)</f>
        <v>0</v>
      </c>
      <c r="D141" s="3">
        <f>SUM('BIZ kWh ENTRY'!D141,'BIZ kWh ENTRY'!T141,'BIZ kWh ENTRY'!AJ141,'BIZ kWh ENTRY'!AZ141)</f>
        <v>0</v>
      </c>
      <c r="E141" s="3">
        <f>SUM('BIZ kWh ENTRY'!E141,'BIZ kWh ENTRY'!U141,'BIZ kWh ENTRY'!AK141,'BIZ kWh ENTRY'!BA141)</f>
        <v>0</v>
      </c>
      <c r="F141" s="3">
        <f>SUM('BIZ kWh ENTRY'!F141,'BIZ kWh ENTRY'!V141,'BIZ kWh ENTRY'!AL141,'BIZ kWh ENTRY'!BB141)</f>
        <v>0</v>
      </c>
      <c r="G141" s="3">
        <f>SUM('BIZ kWh ENTRY'!G141,'BIZ kWh ENTRY'!W141,'BIZ kWh ENTRY'!AM141,'BIZ kWh ENTRY'!BC141)</f>
        <v>0</v>
      </c>
      <c r="H141" s="3">
        <f>SUM('BIZ kWh ENTRY'!H141,'BIZ kWh ENTRY'!X141,'BIZ kWh ENTRY'!AN141,'BIZ kWh ENTRY'!BD141)</f>
        <v>0</v>
      </c>
      <c r="I141" s="3">
        <f>SUM('BIZ kWh ENTRY'!I141,'BIZ kWh ENTRY'!Y141,'BIZ kWh ENTRY'!AO141,'BIZ kWh ENTRY'!BE141)</f>
        <v>0</v>
      </c>
      <c r="J141" s="3">
        <f>SUM('BIZ kWh ENTRY'!J141,'BIZ kWh ENTRY'!Z141,'BIZ kWh ENTRY'!AP141,'BIZ kWh ENTRY'!BF141)</f>
        <v>0</v>
      </c>
      <c r="K141" s="3">
        <f>SUM('BIZ kWh ENTRY'!K141,'BIZ kWh ENTRY'!AA141,'BIZ kWh ENTRY'!AQ141,'BIZ kWh ENTRY'!BG141)</f>
        <v>0</v>
      </c>
      <c r="L141" s="3">
        <f>SUM('BIZ kWh ENTRY'!L141,'BIZ kWh ENTRY'!AB141,'BIZ kWh ENTRY'!AR141,'BIZ kWh ENTRY'!BH141)</f>
        <v>0</v>
      </c>
      <c r="M141" s="3">
        <f>SUM('BIZ kWh ENTRY'!M141,'BIZ kWh ENTRY'!AC141,'BIZ kWh ENTRY'!AS141,'BIZ kWh ENTRY'!BI141)</f>
        <v>0</v>
      </c>
      <c r="N141" s="3">
        <f>SUM('BIZ kWh ENTRY'!N141,'BIZ kWh ENTRY'!AD141,'BIZ kWh ENTRY'!AT141,'BIZ kWh ENTRY'!BJ141)</f>
        <v>0</v>
      </c>
      <c r="O141" s="79">
        <f t="shared" si="24"/>
        <v>0</v>
      </c>
    </row>
    <row r="142" spans="1:15" x14ac:dyDescent="0.3">
      <c r="A142" s="721"/>
      <c r="B142" s="11" t="s">
        <v>56</v>
      </c>
      <c r="C142" s="3">
        <f>SUM('BIZ kWh ENTRY'!C142,'BIZ kWh ENTRY'!S142,'BIZ kWh ENTRY'!AI142,'BIZ kWh ENTRY'!AY142)</f>
        <v>0</v>
      </c>
      <c r="D142" s="3">
        <f>SUM('BIZ kWh ENTRY'!D142,'BIZ kWh ENTRY'!T142,'BIZ kWh ENTRY'!AJ142,'BIZ kWh ENTRY'!AZ142)</f>
        <v>0</v>
      </c>
      <c r="E142" s="3">
        <f>SUM('BIZ kWh ENTRY'!E142,'BIZ kWh ENTRY'!U142,'BIZ kWh ENTRY'!AK142,'BIZ kWh ENTRY'!BA142)</f>
        <v>0</v>
      </c>
      <c r="F142" s="3">
        <f>SUM('BIZ kWh ENTRY'!F142,'BIZ kWh ENTRY'!V142,'BIZ kWh ENTRY'!AL142,'BIZ kWh ENTRY'!BB142)</f>
        <v>0</v>
      </c>
      <c r="G142" s="3">
        <f>SUM('BIZ kWh ENTRY'!G142,'BIZ kWh ENTRY'!W142,'BIZ kWh ENTRY'!AM142,'BIZ kWh ENTRY'!BC142)</f>
        <v>0</v>
      </c>
      <c r="H142" s="3">
        <f>SUM('BIZ kWh ENTRY'!H142,'BIZ kWh ENTRY'!X142,'BIZ kWh ENTRY'!AN142,'BIZ kWh ENTRY'!BD142)</f>
        <v>0</v>
      </c>
      <c r="I142" s="3">
        <f>SUM('BIZ kWh ENTRY'!I142,'BIZ kWh ENTRY'!Y142,'BIZ kWh ENTRY'!AO142,'BIZ kWh ENTRY'!BE142)</f>
        <v>0</v>
      </c>
      <c r="J142" s="3">
        <f>SUM('BIZ kWh ENTRY'!J142,'BIZ kWh ENTRY'!Z142,'BIZ kWh ENTRY'!AP142,'BIZ kWh ENTRY'!BF142)</f>
        <v>0</v>
      </c>
      <c r="K142" s="3">
        <f>SUM('BIZ kWh ENTRY'!K142,'BIZ kWh ENTRY'!AA142,'BIZ kWh ENTRY'!AQ142,'BIZ kWh ENTRY'!BG142)</f>
        <v>0</v>
      </c>
      <c r="L142" s="3">
        <f>SUM('BIZ kWh ENTRY'!L142,'BIZ kWh ENTRY'!AB142,'BIZ kWh ENTRY'!AR142,'BIZ kWh ENTRY'!BH142)</f>
        <v>0</v>
      </c>
      <c r="M142" s="3">
        <f>SUM('BIZ kWh ENTRY'!M142,'BIZ kWh ENTRY'!AC142,'BIZ kWh ENTRY'!AS142,'BIZ kWh ENTRY'!BI142)</f>
        <v>0</v>
      </c>
      <c r="N142" s="3">
        <f>SUM('BIZ kWh ENTRY'!N142,'BIZ kWh ENTRY'!AD142,'BIZ kWh ENTRY'!AT142,'BIZ kWh ENTRY'!BJ142)</f>
        <v>0</v>
      </c>
      <c r="O142" s="79">
        <f t="shared" si="24"/>
        <v>0</v>
      </c>
    </row>
    <row r="143" spans="1:15" x14ac:dyDescent="0.3">
      <c r="A143" s="721"/>
      <c r="B143" s="11" t="s">
        <v>55</v>
      </c>
      <c r="C143" s="3">
        <f>SUM('BIZ kWh ENTRY'!C143,'BIZ kWh ENTRY'!S143,'BIZ kWh ENTRY'!AI143,'BIZ kWh ENTRY'!AY143)</f>
        <v>0</v>
      </c>
      <c r="D143" s="3">
        <f>SUM('BIZ kWh ENTRY'!D143,'BIZ kWh ENTRY'!T143,'BIZ kWh ENTRY'!AJ143,'BIZ kWh ENTRY'!AZ143)</f>
        <v>0</v>
      </c>
      <c r="E143" s="3">
        <f>SUM('BIZ kWh ENTRY'!E143,'BIZ kWh ENTRY'!U143,'BIZ kWh ENTRY'!AK143,'BIZ kWh ENTRY'!BA143)</f>
        <v>0</v>
      </c>
      <c r="F143" s="3">
        <f>SUM('BIZ kWh ENTRY'!F143,'BIZ kWh ENTRY'!V143,'BIZ kWh ENTRY'!AL143,'BIZ kWh ENTRY'!BB143)</f>
        <v>0</v>
      </c>
      <c r="G143" s="3">
        <f>SUM('BIZ kWh ENTRY'!G143,'BIZ kWh ENTRY'!W143,'BIZ kWh ENTRY'!AM143,'BIZ kWh ENTRY'!BC143)</f>
        <v>0</v>
      </c>
      <c r="H143" s="3">
        <f>SUM('BIZ kWh ENTRY'!H143,'BIZ kWh ENTRY'!X143,'BIZ kWh ENTRY'!AN143,'BIZ kWh ENTRY'!BD143)</f>
        <v>0</v>
      </c>
      <c r="I143" s="3">
        <f>SUM('BIZ kWh ENTRY'!I143,'BIZ kWh ENTRY'!Y143,'BIZ kWh ENTRY'!AO143,'BIZ kWh ENTRY'!BE143)</f>
        <v>0</v>
      </c>
      <c r="J143" s="3">
        <f>SUM('BIZ kWh ENTRY'!J143,'BIZ kWh ENTRY'!Z143,'BIZ kWh ENTRY'!AP143,'BIZ kWh ENTRY'!BF143)</f>
        <v>0</v>
      </c>
      <c r="K143" s="3">
        <f>SUM('BIZ kWh ENTRY'!K143,'BIZ kWh ENTRY'!AA143,'BIZ kWh ENTRY'!AQ143,'BIZ kWh ENTRY'!BG143)</f>
        <v>0</v>
      </c>
      <c r="L143" s="3">
        <f>SUM('BIZ kWh ENTRY'!L143,'BIZ kWh ENTRY'!AB143,'BIZ kWh ENTRY'!AR143,'BIZ kWh ENTRY'!BH143)</f>
        <v>0</v>
      </c>
      <c r="M143" s="3">
        <f>SUM('BIZ kWh ENTRY'!M143,'BIZ kWh ENTRY'!AC143,'BIZ kWh ENTRY'!AS143,'BIZ kWh ENTRY'!BI143)</f>
        <v>0</v>
      </c>
      <c r="N143" s="3">
        <f>SUM('BIZ kWh ENTRY'!N143,'BIZ kWh ENTRY'!AD143,'BIZ kWh ENTRY'!AT143,'BIZ kWh ENTRY'!BJ143)</f>
        <v>0</v>
      </c>
      <c r="O143" s="79">
        <f t="shared" si="24"/>
        <v>0</v>
      </c>
    </row>
    <row r="144" spans="1:15" ht="15" thickBot="1" x14ac:dyDescent="0.35">
      <c r="A144" s="722"/>
      <c r="B144" s="11" t="s">
        <v>54</v>
      </c>
      <c r="C144" s="3">
        <f>SUM('BIZ kWh ENTRY'!C144,'BIZ kWh ENTRY'!S144,'BIZ kWh ENTRY'!AI144,'BIZ kWh ENTRY'!AY144)</f>
        <v>0</v>
      </c>
      <c r="D144" s="3">
        <f>SUM('BIZ kWh ENTRY'!D144,'BIZ kWh ENTRY'!T144,'BIZ kWh ENTRY'!AJ144,'BIZ kWh ENTRY'!AZ144)</f>
        <v>0</v>
      </c>
      <c r="E144" s="3">
        <f>SUM('BIZ kWh ENTRY'!E144,'BIZ kWh ENTRY'!U144,'BIZ kWh ENTRY'!AK144,'BIZ kWh ENTRY'!BA144)</f>
        <v>0</v>
      </c>
      <c r="F144" s="3">
        <f>SUM('BIZ kWh ENTRY'!F144,'BIZ kWh ENTRY'!V144,'BIZ kWh ENTRY'!AL144,'BIZ kWh ENTRY'!BB144)</f>
        <v>0</v>
      </c>
      <c r="G144" s="3">
        <f>SUM('BIZ kWh ENTRY'!G144,'BIZ kWh ENTRY'!W144,'BIZ kWh ENTRY'!AM144,'BIZ kWh ENTRY'!BC144)</f>
        <v>0</v>
      </c>
      <c r="H144" s="3">
        <f>SUM('BIZ kWh ENTRY'!H144,'BIZ kWh ENTRY'!X144,'BIZ kWh ENTRY'!AN144,'BIZ kWh ENTRY'!BD144)</f>
        <v>0</v>
      </c>
      <c r="I144" s="3">
        <f>SUM('BIZ kWh ENTRY'!I144,'BIZ kWh ENTRY'!Y144,'BIZ kWh ENTRY'!AO144,'BIZ kWh ENTRY'!BE144)</f>
        <v>0</v>
      </c>
      <c r="J144" s="3">
        <f>SUM('BIZ kWh ENTRY'!J144,'BIZ kWh ENTRY'!Z144,'BIZ kWh ENTRY'!AP144,'BIZ kWh ENTRY'!BF144)</f>
        <v>0</v>
      </c>
      <c r="K144" s="3">
        <f>SUM('BIZ kWh ENTRY'!K144,'BIZ kWh ENTRY'!AA144,'BIZ kWh ENTRY'!AQ144,'BIZ kWh ENTRY'!BG144)</f>
        <v>0</v>
      </c>
      <c r="L144" s="3">
        <f>SUM('BIZ kWh ENTRY'!L144,'BIZ kWh ENTRY'!AB144,'BIZ kWh ENTRY'!AR144,'BIZ kWh ENTRY'!BH144)</f>
        <v>0</v>
      </c>
      <c r="M144" s="3">
        <f>SUM('BIZ kWh ENTRY'!M144,'BIZ kWh ENTRY'!AC144,'BIZ kWh ENTRY'!AS144,'BIZ kWh ENTRY'!BI144)</f>
        <v>0</v>
      </c>
      <c r="N144" s="3">
        <f>SUM('BIZ kWh ENTRY'!N144,'BIZ kWh ENTRY'!AD144,'BIZ kWh ENTRY'!AT144,'BIZ kWh ENTRY'!BJ144)</f>
        <v>0</v>
      </c>
      <c r="O144" s="79">
        <f t="shared" si="24"/>
        <v>0</v>
      </c>
    </row>
    <row r="145" spans="1:15" ht="15" thickBot="1" x14ac:dyDescent="0.35">
      <c r="A145" s="83"/>
      <c r="B145" s="209" t="s">
        <v>43</v>
      </c>
      <c r="C145" s="210">
        <f t="shared" ref="C145:N145" si="25">SUM(C132:C144)</f>
        <v>0</v>
      </c>
      <c r="D145" s="210">
        <f t="shared" si="25"/>
        <v>0</v>
      </c>
      <c r="E145" s="210">
        <f t="shared" si="25"/>
        <v>0</v>
      </c>
      <c r="F145" s="210">
        <f t="shared" si="25"/>
        <v>0</v>
      </c>
      <c r="G145" s="210">
        <f t="shared" si="25"/>
        <v>50595.3</v>
      </c>
      <c r="H145" s="210">
        <f t="shared" si="25"/>
        <v>237263.03000000003</v>
      </c>
      <c r="I145" s="210">
        <f t="shared" si="25"/>
        <v>60917.36</v>
      </c>
      <c r="J145" s="210">
        <f t="shared" si="25"/>
        <v>0</v>
      </c>
      <c r="K145" s="210">
        <f t="shared" si="25"/>
        <v>369146.94000000006</v>
      </c>
      <c r="L145" s="210">
        <f t="shared" si="25"/>
        <v>0</v>
      </c>
      <c r="M145" s="210">
        <f t="shared" si="25"/>
        <v>143959.25279999996</v>
      </c>
      <c r="N145" s="210">
        <f t="shared" si="25"/>
        <v>473444.75520000007</v>
      </c>
      <c r="O145" s="82">
        <f t="shared" si="24"/>
        <v>1335326.638</v>
      </c>
    </row>
    <row r="146" spans="1:15" ht="21.6" thickBot="1" x14ac:dyDescent="0.35">
      <c r="A146" s="84"/>
    </row>
    <row r="147" spans="1:15" ht="21.6" thickBot="1" x14ac:dyDescent="0.35">
      <c r="A147" s="84"/>
      <c r="B147" s="205" t="s">
        <v>36</v>
      </c>
      <c r="C147" s="206">
        <f>C$3</f>
        <v>44197</v>
      </c>
      <c r="D147" s="206">
        <f t="shared" ref="D147:N147" si="26">D$3</f>
        <v>44228</v>
      </c>
      <c r="E147" s="206">
        <f t="shared" si="26"/>
        <v>44256</v>
      </c>
      <c r="F147" s="206">
        <f t="shared" si="26"/>
        <v>44287</v>
      </c>
      <c r="G147" s="206">
        <f t="shared" si="26"/>
        <v>44317</v>
      </c>
      <c r="H147" s="206">
        <f t="shared" si="26"/>
        <v>44348</v>
      </c>
      <c r="I147" s="206">
        <f t="shared" si="26"/>
        <v>44378</v>
      </c>
      <c r="J147" s="206">
        <f t="shared" si="26"/>
        <v>44409</v>
      </c>
      <c r="K147" s="206">
        <f t="shared" si="26"/>
        <v>44440</v>
      </c>
      <c r="L147" s="206">
        <f t="shared" si="26"/>
        <v>44470</v>
      </c>
      <c r="M147" s="206">
        <f t="shared" si="26"/>
        <v>44501</v>
      </c>
      <c r="N147" s="206" t="str">
        <f t="shared" si="26"/>
        <v>Dec-21 +</v>
      </c>
      <c r="O147" s="207" t="s">
        <v>34</v>
      </c>
    </row>
    <row r="148" spans="1:15" ht="15" customHeight="1" x14ac:dyDescent="0.3">
      <c r="A148" s="720" t="s">
        <v>67</v>
      </c>
      <c r="B148" s="11" t="s">
        <v>66</v>
      </c>
      <c r="C148" s="3">
        <f>SUM('BIZ kWh ENTRY'!C148,'BIZ kWh ENTRY'!S148,'BIZ kWh ENTRY'!AI148,'BIZ kWh ENTRY'!AY148)</f>
        <v>0</v>
      </c>
      <c r="D148" s="3">
        <f>SUM('BIZ kWh ENTRY'!D148,'BIZ kWh ENTRY'!T148,'BIZ kWh ENTRY'!AJ148,'BIZ kWh ENTRY'!AZ148)</f>
        <v>0</v>
      </c>
      <c r="E148" s="3">
        <f>SUM('BIZ kWh ENTRY'!E148,'BIZ kWh ENTRY'!U148,'BIZ kWh ENTRY'!AK148,'BIZ kWh ENTRY'!BA148)</f>
        <v>0</v>
      </c>
      <c r="F148" s="3">
        <f>SUM('BIZ kWh ENTRY'!F148,'BIZ kWh ENTRY'!V148,'BIZ kWh ENTRY'!AL148,'BIZ kWh ENTRY'!BB148)</f>
        <v>0</v>
      </c>
      <c r="G148" s="3">
        <f>SUM('BIZ kWh ENTRY'!G148,'BIZ kWh ENTRY'!W148,'BIZ kWh ENTRY'!AM148,'BIZ kWh ENTRY'!BC148)</f>
        <v>0</v>
      </c>
      <c r="H148" s="3">
        <f>SUM('BIZ kWh ENTRY'!H148,'BIZ kWh ENTRY'!X148,'BIZ kWh ENTRY'!AN148,'BIZ kWh ENTRY'!BD148)</f>
        <v>0</v>
      </c>
      <c r="I148" s="3">
        <f>SUM('BIZ kWh ENTRY'!I148,'BIZ kWh ENTRY'!Y148,'BIZ kWh ENTRY'!AO148,'BIZ kWh ENTRY'!BE148)</f>
        <v>0</v>
      </c>
      <c r="J148" s="3">
        <f>SUM('BIZ kWh ENTRY'!J148,'BIZ kWh ENTRY'!Z148,'BIZ kWh ENTRY'!AP148,'BIZ kWh ENTRY'!BF148)</f>
        <v>0</v>
      </c>
      <c r="K148" s="3">
        <f>SUM('BIZ kWh ENTRY'!K148,'BIZ kWh ENTRY'!AA148,'BIZ kWh ENTRY'!AQ148,'BIZ kWh ENTRY'!BG148)</f>
        <v>0</v>
      </c>
      <c r="L148" s="3">
        <f>SUM('BIZ kWh ENTRY'!L148,'BIZ kWh ENTRY'!AB148,'BIZ kWh ENTRY'!AR148,'BIZ kWh ENTRY'!BH148)</f>
        <v>0</v>
      </c>
      <c r="M148" s="3">
        <f>SUM('BIZ kWh ENTRY'!M148,'BIZ kWh ENTRY'!AC148,'BIZ kWh ENTRY'!AS148,'BIZ kWh ENTRY'!BI148)</f>
        <v>0</v>
      </c>
      <c r="N148" s="3">
        <f>SUM('BIZ kWh ENTRY'!N148,'BIZ kWh ENTRY'!AD148,'BIZ kWh ENTRY'!AT148,'BIZ kWh ENTRY'!BJ148)</f>
        <v>0</v>
      </c>
      <c r="O148" s="79">
        <f t="shared" ref="O148:O161" si="27">SUM(C148:N148)</f>
        <v>0</v>
      </c>
    </row>
    <row r="149" spans="1:15" x14ac:dyDescent="0.3">
      <c r="A149" s="721"/>
      <c r="B149" s="12" t="s">
        <v>65</v>
      </c>
      <c r="C149" s="3">
        <f>SUM('BIZ kWh ENTRY'!C149,'BIZ kWh ENTRY'!S149,'BIZ kWh ENTRY'!AI149,'BIZ kWh ENTRY'!AY149)</f>
        <v>0</v>
      </c>
      <c r="D149" s="3">
        <f>SUM('BIZ kWh ENTRY'!D149,'BIZ kWh ENTRY'!T149,'BIZ kWh ENTRY'!AJ149,'BIZ kWh ENTRY'!AZ149)</f>
        <v>0</v>
      </c>
      <c r="E149" s="3">
        <f>SUM('BIZ kWh ENTRY'!E149,'BIZ kWh ENTRY'!U149,'BIZ kWh ENTRY'!AK149,'BIZ kWh ENTRY'!BA149)</f>
        <v>0</v>
      </c>
      <c r="F149" s="3">
        <f>SUM('BIZ kWh ENTRY'!F149,'BIZ kWh ENTRY'!V149,'BIZ kWh ENTRY'!AL149,'BIZ kWh ENTRY'!BB149)</f>
        <v>0</v>
      </c>
      <c r="G149" s="3">
        <f>SUM('BIZ kWh ENTRY'!G149,'BIZ kWh ENTRY'!W149,'BIZ kWh ENTRY'!AM149,'BIZ kWh ENTRY'!BC149)</f>
        <v>0</v>
      </c>
      <c r="H149" s="3">
        <f>SUM('BIZ kWh ENTRY'!H149,'BIZ kWh ENTRY'!X149,'BIZ kWh ENTRY'!AN149,'BIZ kWh ENTRY'!BD149)</f>
        <v>0</v>
      </c>
      <c r="I149" s="3">
        <f>SUM('BIZ kWh ENTRY'!I149,'BIZ kWh ENTRY'!Y149,'BIZ kWh ENTRY'!AO149,'BIZ kWh ENTRY'!BE149)</f>
        <v>0</v>
      </c>
      <c r="J149" s="3">
        <f>SUM('BIZ kWh ENTRY'!J149,'BIZ kWh ENTRY'!Z149,'BIZ kWh ENTRY'!AP149,'BIZ kWh ENTRY'!BF149)</f>
        <v>0</v>
      </c>
      <c r="K149" s="3">
        <f>SUM('BIZ kWh ENTRY'!K149,'BIZ kWh ENTRY'!AA149,'BIZ kWh ENTRY'!AQ149,'BIZ kWh ENTRY'!BG149)</f>
        <v>0</v>
      </c>
      <c r="L149" s="3">
        <f>SUM('BIZ kWh ENTRY'!L149,'BIZ kWh ENTRY'!AB149,'BIZ kWh ENTRY'!AR149,'BIZ kWh ENTRY'!BH149)</f>
        <v>0</v>
      </c>
      <c r="M149" s="3">
        <f>SUM('BIZ kWh ENTRY'!M149,'BIZ kWh ENTRY'!AC149,'BIZ kWh ENTRY'!AS149,'BIZ kWh ENTRY'!BI149)</f>
        <v>0</v>
      </c>
      <c r="N149" s="3">
        <f>SUM('BIZ kWh ENTRY'!N149,'BIZ kWh ENTRY'!AD149,'BIZ kWh ENTRY'!AT149,'BIZ kWh ENTRY'!BJ149)</f>
        <v>0</v>
      </c>
      <c r="O149" s="79">
        <f t="shared" si="27"/>
        <v>0</v>
      </c>
    </row>
    <row r="150" spans="1:15" x14ac:dyDescent="0.3">
      <c r="A150" s="721"/>
      <c r="B150" s="11" t="s">
        <v>64</v>
      </c>
      <c r="C150" s="3">
        <f>SUM('BIZ kWh ENTRY'!C150,'BIZ kWh ENTRY'!S150,'BIZ kWh ENTRY'!AI150,'BIZ kWh ENTRY'!AY150)</f>
        <v>0</v>
      </c>
      <c r="D150" s="3">
        <f>SUM('BIZ kWh ENTRY'!D150,'BIZ kWh ENTRY'!T150,'BIZ kWh ENTRY'!AJ150,'BIZ kWh ENTRY'!AZ150)</f>
        <v>0</v>
      </c>
      <c r="E150" s="3">
        <f>SUM('BIZ kWh ENTRY'!E150,'BIZ kWh ENTRY'!U150,'BIZ kWh ENTRY'!AK150,'BIZ kWh ENTRY'!BA150)</f>
        <v>0</v>
      </c>
      <c r="F150" s="3">
        <f>SUM('BIZ kWh ENTRY'!F150,'BIZ kWh ENTRY'!V150,'BIZ kWh ENTRY'!AL150,'BIZ kWh ENTRY'!BB150)</f>
        <v>0</v>
      </c>
      <c r="G150" s="3">
        <f>SUM('BIZ kWh ENTRY'!G150,'BIZ kWh ENTRY'!W150,'BIZ kWh ENTRY'!AM150,'BIZ kWh ENTRY'!BC150)</f>
        <v>0</v>
      </c>
      <c r="H150" s="3">
        <f>SUM('BIZ kWh ENTRY'!H150,'BIZ kWh ENTRY'!X150,'BIZ kWh ENTRY'!AN150,'BIZ kWh ENTRY'!BD150)</f>
        <v>0</v>
      </c>
      <c r="I150" s="3">
        <f>SUM('BIZ kWh ENTRY'!I150,'BIZ kWh ENTRY'!Y150,'BIZ kWh ENTRY'!AO150,'BIZ kWh ENTRY'!BE150)</f>
        <v>0</v>
      </c>
      <c r="J150" s="3">
        <f>SUM('BIZ kWh ENTRY'!J150,'BIZ kWh ENTRY'!Z150,'BIZ kWh ENTRY'!AP150,'BIZ kWh ENTRY'!BF150)</f>
        <v>0</v>
      </c>
      <c r="K150" s="3">
        <f>SUM('BIZ kWh ENTRY'!K150,'BIZ kWh ENTRY'!AA150,'BIZ kWh ENTRY'!AQ150,'BIZ kWh ENTRY'!BG150)</f>
        <v>0</v>
      </c>
      <c r="L150" s="3">
        <f>SUM('BIZ kWh ENTRY'!L150,'BIZ kWh ENTRY'!AB150,'BIZ kWh ENTRY'!AR150,'BIZ kWh ENTRY'!BH150)</f>
        <v>0</v>
      </c>
      <c r="M150" s="3">
        <f>SUM('BIZ kWh ENTRY'!M150,'BIZ kWh ENTRY'!AC150,'BIZ kWh ENTRY'!AS150,'BIZ kWh ENTRY'!BI150)</f>
        <v>0</v>
      </c>
      <c r="N150" s="3">
        <f>SUM('BIZ kWh ENTRY'!N150,'BIZ kWh ENTRY'!AD150,'BIZ kWh ENTRY'!AT150,'BIZ kWh ENTRY'!BJ150)</f>
        <v>0</v>
      </c>
      <c r="O150" s="79">
        <f t="shared" si="27"/>
        <v>0</v>
      </c>
    </row>
    <row r="151" spans="1:15" x14ac:dyDescent="0.3">
      <c r="A151" s="721"/>
      <c r="B151" s="11" t="s">
        <v>63</v>
      </c>
      <c r="C151" s="3">
        <f>SUM('BIZ kWh ENTRY'!C151,'BIZ kWh ENTRY'!S151,'BIZ kWh ENTRY'!AI151,'BIZ kWh ENTRY'!AY151)</f>
        <v>0</v>
      </c>
      <c r="D151" s="3">
        <f>SUM('BIZ kWh ENTRY'!D151,'BIZ kWh ENTRY'!T151,'BIZ kWh ENTRY'!AJ151,'BIZ kWh ENTRY'!AZ151)</f>
        <v>0</v>
      </c>
      <c r="E151" s="3">
        <f>SUM('BIZ kWh ENTRY'!E151,'BIZ kWh ENTRY'!U151,'BIZ kWh ENTRY'!AK151,'BIZ kWh ENTRY'!BA151)</f>
        <v>0</v>
      </c>
      <c r="F151" s="3">
        <f>SUM('BIZ kWh ENTRY'!F151,'BIZ kWh ENTRY'!V151,'BIZ kWh ENTRY'!AL151,'BIZ kWh ENTRY'!BB151)</f>
        <v>0</v>
      </c>
      <c r="G151" s="3">
        <f>SUM('BIZ kWh ENTRY'!G151,'BIZ kWh ENTRY'!W151,'BIZ kWh ENTRY'!AM151,'BIZ kWh ENTRY'!BC151)</f>
        <v>0</v>
      </c>
      <c r="H151" s="3">
        <f>SUM('BIZ kWh ENTRY'!H151,'BIZ kWh ENTRY'!X151,'BIZ kWh ENTRY'!AN151,'BIZ kWh ENTRY'!BD151)</f>
        <v>0</v>
      </c>
      <c r="I151" s="3">
        <f>SUM('BIZ kWh ENTRY'!I151,'BIZ kWh ENTRY'!Y151,'BIZ kWh ENTRY'!AO151,'BIZ kWh ENTRY'!BE151)</f>
        <v>0</v>
      </c>
      <c r="J151" s="3">
        <f>SUM('BIZ kWh ENTRY'!J151,'BIZ kWh ENTRY'!Z151,'BIZ kWh ENTRY'!AP151,'BIZ kWh ENTRY'!BF151)</f>
        <v>0</v>
      </c>
      <c r="K151" s="3">
        <f>SUM('BIZ kWh ENTRY'!K151,'BIZ kWh ENTRY'!AA151,'BIZ kWh ENTRY'!AQ151,'BIZ kWh ENTRY'!BG151)</f>
        <v>0</v>
      </c>
      <c r="L151" s="3">
        <f>SUM('BIZ kWh ENTRY'!L151,'BIZ kWh ENTRY'!AB151,'BIZ kWh ENTRY'!AR151,'BIZ kWh ENTRY'!BH151)</f>
        <v>0</v>
      </c>
      <c r="M151" s="3">
        <f>SUM('BIZ kWh ENTRY'!M151,'BIZ kWh ENTRY'!AC151,'BIZ kWh ENTRY'!AS151,'BIZ kWh ENTRY'!BI151)</f>
        <v>0</v>
      </c>
      <c r="N151" s="3">
        <f>SUM('BIZ kWh ENTRY'!N151,'BIZ kWh ENTRY'!AD151,'BIZ kWh ENTRY'!AT151,'BIZ kWh ENTRY'!BJ151)</f>
        <v>0</v>
      </c>
      <c r="O151" s="79">
        <f t="shared" si="27"/>
        <v>0</v>
      </c>
    </row>
    <row r="152" spans="1:15" x14ac:dyDescent="0.3">
      <c r="A152" s="721"/>
      <c r="B152" s="12" t="s">
        <v>62</v>
      </c>
      <c r="C152" s="3">
        <f>SUM('BIZ kWh ENTRY'!C152,'BIZ kWh ENTRY'!S152,'BIZ kWh ENTRY'!AI152,'BIZ kWh ENTRY'!AY152)</f>
        <v>0</v>
      </c>
      <c r="D152" s="3">
        <f>SUM('BIZ kWh ENTRY'!D152,'BIZ kWh ENTRY'!T152,'BIZ kWh ENTRY'!AJ152,'BIZ kWh ENTRY'!AZ152)</f>
        <v>0</v>
      </c>
      <c r="E152" s="3">
        <f>SUM('BIZ kWh ENTRY'!E152,'BIZ kWh ENTRY'!U152,'BIZ kWh ENTRY'!AK152,'BIZ kWh ENTRY'!BA152)</f>
        <v>0</v>
      </c>
      <c r="F152" s="3">
        <f>SUM('BIZ kWh ENTRY'!F152,'BIZ kWh ENTRY'!V152,'BIZ kWh ENTRY'!AL152,'BIZ kWh ENTRY'!BB152)</f>
        <v>0</v>
      </c>
      <c r="G152" s="3">
        <f>SUM('BIZ kWh ENTRY'!G152,'BIZ kWh ENTRY'!W152,'BIZ kWh ENTRY'!AM152,'BIZ kWh ENTRY'!BC152)</f>
        <v>0</v>
      </c>
      <c r="H152" s="3">
        <f>SUM('BIZ kWh ENTRY'!H152,'BIZ kWh ENTRY'!X152,'BIZ kWh ENTRY'!AN152,'BIZ kWh ENTRY'!BD152)</f>
        <v>0</v>
      </c>
      <c r="I152" s="3">
        <f>SUM('BIZ kWh ENTRY'!I152,'BIZ kWh ENTRY'!Y152,'BIZ kWh ENTRY'!AO152,'BIZ kWh ENTRY'!BE152)</f>
        <v>0</v>
      </c>
      <c r="J152" s="3">
        <f>SUM('BIZ kWh ENTRY'!J152,'BIZ kWh ENTRY'!Z152,'BIZ kWh ENTRY'!AP152,'BIZ kWh ENTRY'!BF152)</f>
        <v>0</v>
      </c>
      <c r="K152" s="3">
        <f>SUM('BIZ kWh ENTRY'!K152,'BIZ kWh ENTRY'!AA152,'BIZ kWh ENTRY'!AQ152,'BIZ kWh ENTRY'!BG152)</f>
        <v>0</v>
      </c>
      <c r="L152" s="3">
        <f>SUM('BIZ kWh ENTRY'!L152,'BIZ kWh ENTRY'!AB152,'BIZ kWh ENTRY'!AR152,'BIZ kWh ENTRY'!BH152)</f>
        <v>0</v>
      </c>
      <c r="M152" s="3">
        <f>SUM('BIZ kWh ENTRY'!M152,'BIZ kWh ENTRY'!AC152,'BIZ kWh ENTRY'!AS152,'BIZ kWh ENTRY'!BI152)</f>
        <v>0</v>
      </c>
      <c r="N152" s="3">
        <f>SUM('BIZ kWh ENTRY'!N152,'BIZ kWh ENTRY'!AD152,'BIZ kWh ENTRY'!AT152,'BIZ kWh ENTRY'!BJ152)</f>
        <v>0</v>
      </c>
      <c r="O152" s="79">
        <f t="shared" si="27"/>
        <v>0</v>
      </c>
    </row>
    <row r="153" spans="1:15" x14ac:dyDescent="0.3">
      <c r="A153" s="721"/>
      <c r="B153" s="11" t="s">
        <v>61</v>
      </c>
      <c r="C153" s="3">
        <f>SUM('BIZ kWh ENTRY'!C153,'BIZ kWh ENTRY'!S153,'BIZ kWh ENTRY'!AI153,'BIZ kWh ENTRY'!AY153)</f>
        <v>0</v>
      </c>
      <c r="D153" s="3">
        <f>SUM('BIZ kWh ENTRY'!D153,'BIZ kWh ENTRY'!T153,'BIZ kWh ENTRY'!AJ153,'BIZ kWh ENTRY'!AZ153)</f>
        <v>0</v>
      </c>
      <c r="E153" s="3">
        <f>SUM('BIZ kWh ENTRY'!E153,'BIZ kWh ENTRY'!U153,'BIZ kWh ENTRY'!AK153,'BIZ kWh ENTRY'!BA153)</f>
        <v>0</v>
      </c>
      <c r="F153" s="3">
        <f>SUM('BIZ kWh ENTRY'!F153,'BIZ kWh ENTRY'!V153,'BIZ kWh ENTRY'!AL153,'BIZ kWh ENTRY'!BB153)</f>
        <v>0</v>
      </c>
      <c r="G153" s="3">
        <f>SUM('BIZ kWh ENTRY'!G153,'BIZ kWh ENTRY'!W153,'BIZ kWh ENTRY'!AM153,'BIZ kWh ENTRY'!BC153)</f>
        <v>0</v>
      </c>
      <c r="H153" s="3">
        <f>SUM('BIZ kWh ENTRY'!H153,'BIZ kWh ENTRY'!X153,'BIZ kWh ENTRY'!AN153,'BIZ kWh ENTRY'!BD153)</f>
        <v>0</v>
      </c>
      <c r="I153" s="3">
        <f>SUM('BIZ kWh ENTRY'!I153,'BIZ kWh ENTRY'!Y153,'BIZ kWh ENTRY'!AO153,'BIZ kWh ENTRY'!BE153)</f>
        <v>0</v>
      </c>
      <c r="J153" s="3">
        <f>SUM('BIZ kWh ENTRY'!J153,'BIZ kWh ENTRY'!Z153,'BIZ kWh ENTRY'!AP153,'BIZ kWh ENTRY'!BF153)</f>
        <v>0</v>
      </c>
      <c r="K153" s="3">
        <f>SUM('BIZ kWh ENTRY'!K153,'BIZ kWh ENTRY'!AA153,'BIZ kWh ENTRY'!AQ153,'BIZ kWh ENTRY'!BG153)</f>
        <v>0</v>
      </c>
      <c r="L153" s="3">
        <f>SUM('BIZ kWh ENTRY'!L153,'BIZ kWh ENTRY'!AB153,'BIZ kWh ENTRY'!AR153,'BIZ kWh ENTRY'!BH153)</f>
        <v>0</v>
      </c>
      <c r="M153" s="3">
        <f>SUM('BIZ kWh ENTRY'!M153,'BIZ kWh ENTRY'!AC153,'BIZ kWh ENTRY'!AS153,'BIZ kWh ENTRY'!BI153)</f>
        <v>0</v>
      </c>
      <c r="N153" s="3">
        <f>SUM('BIZ kWh ENTRY'!N153,'BIZ kWh ENTRY'!AD153,'BIZ kWh ENTRY'!AT153,'BIZ kWh ENTRY'!BJ153)</f>
        <v>0</v>
      </c>
      <c r="O153" s="79">
        <f t="shared" si="27"/>
        <v>0</v>
      </c>
    </row>
    <row r="154" spans="1:15" x14ac:dyDescent="0.3">
      <c r="A154" s="721"/>
      <c r="B154" s="11" t="s">
        <v>60</v>
      </c>
      <c r="C154" s="3">
        <f>SUM('BIZ kWh ENTRY'!C154,'BIZ kWh ENTRY'!S154,'BIZ kWh ENTRY'!AI154,'BIZ kWh ENTRY'!AY154)</f>
        <v>0</v>
      </c>
      <c r="D154" s="3">
        <f>SUM('BIZ kWh ENTRY'!D154,'BIZ kWh ENTRY'!T154,'BIZ kWh ENTRY'!AJ154,'BIZ kWh ENTRY'!AZ154)</f>
        <v>0</v>
      </c>
      <c r="E154" s="3">
        <f>SUM('BIZ kWh ENTRY'!E154,'BIZ kWh ENTRY'!U154,'BIZ kWh ENTRY'!AK154,'BIZ kWh ENTRY'!BA154)</f>
        <v>0</v>
      </c>
      <c r="F154" s="3">
        <f>SUM('BIZ kWh ENTRY'!F154,'BIZ kWh ENTRY'!V154,'BIZ kWh ENTRY'!AL154,'BIZ kWh ENTRY'!BB154)</f>
        <v>0</v>
      </c>
      <c r="G154" s="3">
        <f>SUM('BIZ kWh ENTRY'!G154,'BIZ kWh ENTRY'!W154,'BIZ kWh ENTRY'!AM154,'BIZ kWh ENTRY'!BC154)</f>
        <v>0</v>
      </c>
      <c r="H154" s="3">
        <f>SUM('BIZ kWh ENTRY'!H154,'BIZ kWh ENTRY'!X154,'BIZ kWh ENTRY'!AN154,'BIZ kWh ENTRY'!BD154)</f>
        <v>0</v>
      </c>
      <c r="I154" s="3">
        <f>SUM('BIZ kWh ENTRY'!I154,'BIZ kWh ENTRY'!Y154,'BIZ kWh ENTRY'!AO154,'BIZ kWh ENTRY'!BE154)</f>
        <v>0</v>
      </c>
      <c r="J154" s="3">
        <f>SUM('BIZ kWh ENTRY'!J154,'BIZ kWh ENTRY'!Z154,'BIZ kWh ENTRY'!AP154,'BIZ kWh ENTRY'!BF154)</f>
        <v>0</v>
      </c>
      <c r="K154" s="3">
        <f>SUM('BIZ kWh ENTRY'!K154,'BIZ kWh ENTRY'!AA154,'BIZ kWh ENTRY'!AQ154,'BIZ kWh ENTRY'!BG154)</f>
        <v>0</v>
      </c>
      <c r="L154" s="3">
        <f>SUM('BIZ kWh ENTRY'!L154,'BIZ kWh ENTRY'!AB154,'BIZ kWh ENTRY'!AR154,'BIZ kWh ENTRY'!BH154)</f>
        <v>0</v>
      </c>
      <c r="M154" s="3">
        <f>SUM('BIZ kWh ENTRY'!M154,'BIZ kWh ENTRY'!AC154,'BIZ kWh ENTRY'!AS154,'BIZ kWh ENTRY'!BI154)</f>
        <v>0</v>
      </c>
      <c r="N154" s="3">
        <f>SUM('BIZ kWh ENTRY'!N154,'BIZ kWh ENTRY'!AD154,'BIZ kWh ENTRY'!AT154,'BIZ kWh ENTRY'!BJ154)</f>
        <v>0</v>
      </c>
      <c r="O154" s="79">
        <f t="shared" si="27"/>
        <v>0</v>
      </c>
    </row>
    <row r="155" spans="1:15" x14ac:dyDescent="0.3">
      <c r="A155" s="721"/>
      <c r="B155" s="11" t="s">
        <v>59</v>
      </c>
      <c r="C155" s="3">
        <f>SUM('BIZ kWh ENTRY'!C155,'BIZ kWh ENTRY'!S155,'BIZ kWh ENTRY'!AI155,'BIZ kWh ENTRY'!AY155)</f>
        <v>0</v>
      </c>
      <c r="D155" s="3">
        <f>SUM('BIZ kWh ENTRY'!D155,'BIZ kWh ENTRY'!T155,'BIZ kWh ENTRY'!AJ155,'BIZ kWh ENTRY'!AZ155)</f>
        <v>0</v>
      </c>
      <c r="E155" s="3">
        <f>SUM('BIZ kWh ENTRY'!E155,'BIZ kWh ENTRY'!U155,'BIZ kWh ENTRY'!AK155,'BIZ kWh ENTRY'!BA155)</f>
        <v>0</v>
      </c>
      <c r="F155" s="3">
        <f>SUM('BIZ kWh ENTRY'!F155,'BIZ kWh ENTRY'!V155,'BIZ kWh ENTRY'!AL155,'BIZ kWh ENTRY'!BB155)</f>
        <v>0</v>
      </c>
      <c r="G155" s="3">
        <f>SUM('BIZ kWh ENTRY'!G155,'BIZ kWh ENTRY'!W155,'BIZ kWh ENTRY'!AM155,'BIZ kWh ENTRY'!BC155)</f>
        <v>0</v>
      </c>
      <c r="H155" s="3">
        <f>SUM('BIZ kWh ENTRY'!H155,'BIZ kWh ENTRY'!X155,'BIZ kWh ENTRY'!AN155,'BIZ kWh ENTRY'!BD155)</f>
        <v>0</v>
      </c>
      <c r="I155" s="3">
        <f>SUM('BIZ kWh ENTRY'!I155,'BIZ kWh ENTRY'!Y155,'BIZ kWh ENTRY'!AO155,'BIZ kWh ENTRY'!BE155)</f>
        <v>0</v>
      </c>
      <c r="J155" s="3">
        <f>SUM('BIZ kWh ENTRY'!J155,'BIZ kWh ENTRY'!Z155,'BIZ kWh ENTRY'!AP155,'BIZ kWh ENTRY'!BF155)</f>
        <v>0</v>
      </c>
      <c r="K155" s="3">
        <f>SUM('BIZ kWh ENTRY'!K155,'BIZ kWh ENTRY'!AA155,'BIZ kWh ENTRY'!AQ155,'BIZ kWh ENTRY'!BG155)</f>
        <v>0</v>
      </c>
      <c r="L155" s="3">
        <f>SUM('BIZ kWh ENTRY'!L155,'BIZ kWh ENTRY'!AB155,'BIZ kWh ENTRY'!AR155,'BIZ kWh ENTRY'!BH155)</f>
        <v>0</v>
      </c>
      <c r="M155" s="3">
        <f>SUM('BIZ kWh ENTRY'!M155,'BIZ kWh ENTRY'!AC155,'BIZ kWh ENTRY'!AS155,'BIZ kWh ENTRY'!BI155)</f>
        <v>0</v>
      </c>
      <c r="N155" s="3">
        <f>SUM('BIZ kWh ENTRY'!N155,'BIZ kWh ENTRY'!AD155,'BIZ kWh ENTRY'!AT155,'BIZ kWh ENTRY'!BJ155)</f>
        <v>0</v>
      </c>
      <c r="O155" s="79">
        <f t="shared" si="27"/>
        <v>0</v>
      </c>
    </row>
    <row r="156" spans="1:15" x14ac:dyDescent="0.3">
      <c r="A156" s="721"/>
      <c r="B156" s="11" t="s">
        <v>58</v>
      </c>
      <c r="C156" s="3">
        <f>SUM('BIZ kWh ENTRY'!C156,'BIZ kWh ENTRY'!S156,'BIZ kWh ENTRY'!AI156,'BIZ kWh ENTRY'!AY156)</f>
        <v>0</v>
      </c>
      <c r="D156" s="3">
        <f>SUM('BIZ kWh ENTRY'!D156,'BIZ kWh ENTRY'!T156,'BIZ kWh ENTRY'!AJ156,'BIZ kWh ENTRY'!AZ156)</f>
        <v>0</v>
      </c>
      <c r="E156" s="3">
        <f>SUM('BIZ kWh ENTRY'!E156,'BIZ kWh ENTRY'!U156,'BIZ kWh ENTRY'!AK156,'BIZ kWh ENTRY'!BA156)</f>
        <v>0</v>
      </c>
      <c r="F156" s="3">
        <f>SUM('BIZ kWh ENTRY'!F156,'BIZ kWh ENTRY'!V156,'BIZ kWh ENTRY'!AL156,'BIZ kWh ENTRY'!BB156)</f>
        <v>0</v>
      </c>
      <c r="G156" s="3">
        <f>SUM('BIZ kWh ENTRY'!G156,'BIZ kWh ENTRY'!W156,'BIZ kWh ENTRY'!AM156,'BIZ kWh ENTRY'!BC156)</f>
        <v>0</v>
      </c>
      <c r="H156" s="3">
        <f>SUM('BIZ kWh ENTRY'!H156,'BIZ kWh ENTRY'!X156,'BIZ kWh ENTRY'!AN156,'BIZ kWh ENTRY'!BD156)</f>
        <v>0</v>
      </c>
      <c r="I156" s="3">
        <f>SUM('BIZ kWh ENTRY'!I156,'BIZ kWh ENTRY'!Y156,'BIZ kWh ENTRY'!AO156,'BIZ kWh ENTRY'!BE156)</f>
        <v>0</v>
      </c>
      <c r="J156" s="3">
        <f>SUM('BIZ kWh ENTRY'!J156,'BIZ kWh ENTRY'!Z156,'BIZ kWh ENTRY'!AP156,'BIZ kWh ENTRY'!BF156)</f>
        <v>0</v>
      </c>
      <c r="K156" s="3">
        <f>SUM('BIZ kWh ENTRY'!K156,'BIZ kWh ENTRY'!AA156,'BIZ kWh ENTRY'!AQ156,'BIZ kWh ENTRY'!BG156)</f>
        <v>0</v>
      </c>
      <c r="L156" s="3">
        <f>SUM('BIZ kWh ENTRY'!L156,'BIZ kWh ENTRY'!AB156,'BIZ kWh ENTRY'!AR156,'BIZ kWh ENTRY'!BH156)</f>
        <v>0</v>
      </c>
      <c r="M156" s="3">
        <f>SUM('BIZ kWh ENTRY'!M156,'BIZ kWh ENTRY'!AC156,'BIZ kWh ENTRY'!AS156,'BIZ kWh ENTRY'!BI156)</f>
        <v>0</v>
      </c>
      <c r="N156" s="3">
        <f>SUM('BIZ kWh ENTRY'!N156,'BIZ kWh ENTRY'!AD156,'BIZ kWh ENTRY'!AT156,'BIZ kWh ENTRY'!BJ156)</f>
        <v>0</v>
      </c>
      <c r="O156" s="79">
        <f t="shared" si="27"/>
        <v>0</v>
      </c>
    </row>
    <row r="157" spans="1:15" x14ac:dyDescent="0.3">
      <c r="A157" s="721"/>
      <c r="B157" s="11" t="s">
        <v>57</v>
      </c>
      <c r="C157" s="3">
        <f>SUM('BIZ kWh ENTRY'!C157,'BIZ kWh ENTRY'!S157,'BIZ kWh ENTRY'!AI157,'BIZ kWh ENTRY'!AY157)</f>
        <v>0</v>
      </c>
      <c r="D157" s="3">
        <f>SUM('BIZ kWh ENTRY'!D157,'BIZ kWh ENTRY'!T157,'BIZ kWh ENTRY'!AJ157,'BIZ kWh ENTRY'!AZ157)</f>
        <v>0</v>
      </c>
      <c r="E157" s="3">
        <f>SUM('BIZ kWh ENTRY'!E157,'BIZ kWh ENTRY'!U157,'BIZ kWh ENTRY'!AK157,'BIZ kWh ENTRY'!BA157)</f>
        <v>0</v>
      </c>
      <c r="F157" s="3">
        <f>SUM('BIZ kWh ENTRY'!F157,'BIZ kWh ENTRY'!V157,'BIZ kWh ENTRY'!AL157,'BIZ kWh ENTRY'!BB157)</f>
        <v>0</v>
      </c>
      <c r="G157" s="3">
        <f>SUM('BIZ kWh ENTRY'!G157,'BIZ kWh ENTRY'!W157,'BIZ kWh ENTRY'!AM157,'BIZ kWh ENTRY'!BC157)</f>
        <v>0</v>
      </c>
      <c r="H157" s="3">
        <f>SUM('BIZ kWh ENTRY'!H157,'BIZ kWh ENTRY'!X157,'BIZ kWh ENTRY'!AN157,'BIZ kWh ENTRY'!BD157)</f>
        <v>0</v>
      </c>
      <c r="I157" s="3">
        <f>SUM('BIZ kWh ENTRY'!I157,'BIZ kWh ENTRY'!Y157,'BIZ kWh ENTRY'!AO157,'BIZ kWh ENTRY'!BE157)</f>
        <v>0</v>
      </c>
      <c r="J157" s="3">
        <f>SUM('BIZ kWh ENTRY'!J157,'BIZ kWh ENTRY'!Z157,'BIZ kWh ENTRY'!AP157,'BIZ kWh ENTRY'!BF157)</f>
        <v>0</v>
      </c>
      <c r="K157" s="3">
        <f>SUM('BIZ kWh ENTRY'!K157,'BIZ kWh ENTRY'!AA157,'BIZ kWh ENTRY'!AQ157,'BIZ kWh ENTRY'!BG157)</f>
        <v>0</v>
      </c>
      <c r="L157" s="3">
        <f>SUM('BIZ kWh ENTRY'!L157,'BIZ kWh ENTRY'!AB157,'BIZ kWh ENTRY'!AR157,'BIZ kWh ENTRY'!BH157)</f>
        <v>0</v>
      </c>
      <c r="M157" s="3">
        <f>SUM('BIZ kWh ENTRY'!M157,'BIZ kWh ENTRY'!AC157,'BIZ kWh ENTRY'!AS157,'BIZ kWh ENTRY'!BI157)</f>
        <v>0</v>
      </c>
      <c r="N157" s="3">
        <f>SUM('BIZ kWh ENTRY'!N157,'BIZ kWh ENTRY'!AD157,'BIZ kWh ENTRY'!AT157,'BIZ kWh ENTRY'!BJ157)</f>
        <v>0</v>
      </c>
      <c r="O157" s="79">
        <f t="shared" si="27"/>
        <v>0</v>
      </c>
    </row>
    <row r="158" spans="1:15" x14ac:dyDescent="0.3">
      <c r="A158" s="721"/>
      <c r="B158" s="11" t="s">
        <v>56</v>
      </c>
      <c r="C158" s="3">
        <f>SUM('BIZ kWh ENTRY'!C158,'BIZ kWh ENTRY'!S158,'BIZ kWh ENTRY'!AI158,'BIZ kWh ENTRY'!AY158)</f>
        <v>0</v>
      </c>
      <c r="D158" s="3">
        <f>SUM('BIZ kWh ENTRY'!D158,'BIZ kWh ENTRY'!T158,'BIZ kWh ENTRY'!AJ158,'BIZ kWh ENTRY'!AZ158)</f>
        <v>0</v>
      </c>
      <c r="E158" s="3">
        <f>SUM('BIZ kWh ENTRY'!E158,'BIZ kWh ENTRY'!U158,'BIZ kWh ENTRY'!AK158,'BIZ kWh ENTRY'!BA158)</f>
        <v>0</v>
      </c>
      <c r="F158" s="3">
        <f>SUM('BIZ kWh ENTRY'!F158,'BIZ kWh ENTRY'!V158,'BIZ kWh ENTRY'!AL158,'BIZ kWh ENTRY'!BB158)</f>
        <v>0</v>
      </c>
      <c r="G158" s="3">
        <f>SUM('BIZ kWh ENTRY'!G158,'BIZ kWh ENTRY'!W158,'BIZ kWh ENTRY'!AM158,'BIZ kWh ENTRY'!BC158)</f>
        <v>0</v>
      </c>
      <c r="H158" s="3">
        <f>SUM('BIZ kWh ENTRY'!H158,'BIZ kWh ENTRY'!X158,'BIZ kWh ENTRY'!AN158,'BIZ kWh ENTRY'!BD158)</f>
        <v>0</v>
      </c>
      <c r="I158" s="3">
        <f>SUM('BIZ kWh ENTRY'!I158,'BIZ kWh ENTRY'!Y158,'BIZ kWh ENTRY'!AO158,'BIZ kWh ENTRY'!BE158)</f>
        <v>0</v>
      </c>
      <c r="J158" s="3">
        <f>SUM('BIZ kWh ENTRY'!J158,'BIZ kWh ENTRY'!Z158,'BIZ kWh ENTRY'!AP158,'BIZ kWh ENTRY'!BF158)</f>
        <v>0</v>
      </c>
      <c r="K158" s="3">
        <f>SUM('BIZ kWh ENTRY'!K158,'BIZ kWh ENTRY'!AA158,'BIZ kWh ENTRY'!AQ158,'BIZ kWh ENTRY'!BG158)</f>
        <v>0</v>
      </c>
      <c r="L158" s="3">
        <f>SUM('BIZ kWh ENTRY'!L158,'BIZ kWh ENTRY'!AB158,'BIZ kWh ENTRY'!AR158,'BIZ kWh ENTRY'!BH158)</f>
        <v>0</v>
      </c>
      <c r="M158" s="3">
        <f>SUM('BIZ kWh ENTRY'!M158,'BIZ kWh ENTRY'!AC158,'BIZ kWh ENTRY'!AS158,'BIZ kWh ENTRY'!BI158)</f>
        <v>0</v>
      </c>
      <c r="N158" s="3">
        <f>SUM('BIZ kWh ENTRY'!N158,'BIZ kWh ENTRY'!AD158,'BIZ kWh ENTRY'!AT158,'BIZ kWh ENTRY'!BJ158)</f>
        <v>0</v>
      </c>
      <c r="O158" s="79">
        <f t="shared" si="27"/>
        <v>0</v>
      </c>
    </row>
    <row r="159" spans="1:15" x14ac:dyDescent="0.3">
      <c r="A159" s="721"/>
      <c r="B159" s="11" t="s">
        <v>55</v>
      </c>
      <c r="C159" s="3">
        <f>SUM('BIZ kWh ENTRY'!C159,'BIZ kWh ENTRY'!S159,'BIZ kWh ENTRY'!AI159,'BIZ kWh ENTRY'!AY159)</f>
        <v>0</v>
      </c>
      <c r="D159" s="3">
        <f>SUM('BIZ kWh ENTRY'!D159,'BIZ kWh ENTRY'!T159,'BIZ kWh ENTRY'!AJ159,'BIZ kWh ENTRY'!AZ159)</f>
        <v>0</v>
      </c>
      <c r="E159" s="3">
        <f>SUM('BIZ kWh ENTRY'!E159,'BIZ kWh ENTRY'!U159,'BIZ kWh ENTRY'!AK159,'BIZ kWh ENTRY'!BA159)</f>
        <v>0</v>
      </c>
      <c r="F159" s="3">
        <f>SUM('BIZ kWh ENTRY'!F159,'BIZ kWh ENTRY'!V159,'BIZ kWh ENTRY'!AL159,'BIZ kWh ENTRY'!BB159)</f>
        <v>0</v>
      </c>
      <c r="G159" s="3">
        <f>SUM('BIZ kWh ENTRY'!G159,'BIZ kWh ENTRY'!W159,'BIZ kWh ENTRY'!AM159,'BIZ kWh ENTRY'!BC159)</f>
        <v>0</v>
      </c>
      <c r="H159" s="3">
        <f>SUM('BIZ kWh ENTRY'!H159,'BIZ kWh ENTRY'!X159,'BIZ kWh ENTRY'!AN159,'BIZ kWh ENTRY'!BD159)</f>
        <v>0</v>
      </c>
      <c r="I159" s="3">
        <f>SUM('BIZ kWh ENTRY'!I159,'BIZ kWh ENTRY'!Y159,'BIZ kWh ENTRY'!AO159,'BIZ kWh ENTRY'!BE159)</f>
        <v>0</v>
      </c>
      <c r="J159" s="3">
        <f>SUM('BIZ kWh ENTRY'!J159,'BIZ kWh ENTRY'!Z159,'BIZ kWh ENTRY'!AP159,'BIZ kWh ENTRY'!BF159)</f>
        <v>0</v>
      </c>
      <c r="K159" s="3">
        <f>SUM('BIZ kWh ENTRY'!K159,'BIZ kWh ENTRY'!AA159,'BIZ kWh ENTRY'!AQ159,'BIZ kWh ENTRY'!BG159)</f>
        <v>0</v>
      </c>
      <c r="L159" s="3">
        <f>SUM('BIZ kWh ENTRY'!L159,'BIZ kWh ENTRY'!AB159,'BIZ kWh ENTRY'!AR159,'BIZ kWh ENTRY'!BH159)</f>
        <v>0</v>
      </c>
      <c r="M159" s="3">
        <f>SUM('BIZ kWh ENTRY'!M159,'BIZ kWh ENTRY'!AC159,'BIZ kWh ENTRY'!AS159,'BIZ kWh ENTRY'!BI159)</f>
        <v>0</v>
      </c>
      <c r="N159" s="3">
        <f>SUM('BIZ kWh ENTRY'!N159,'BIZ kWh ENTRY'!AD159,'BIZ kWh ENTRY'!AT159,'BIZ kWh ENTRY'!BJ159)</f>
        <v>0</v>
      </c>
      <c r="O159" s="79">
        <f t="shared" si="27"/>
        <v>0</v>
      </c>
    </row>
    <row r="160" spans="1:15" ht="15" thickBot="1" x14ac:dyDescent="0.35">
      <c r="A160" s="722"/>
      <c r="B160" s="11" t="s">
        <v>54</v>
      </c>
      <c r="C160" s="3">
        <f>SUM('BIZ kWh ENTRY'!C160,'BIZ kWh ENTRY'!S160,'BIZ kWh ENTRY'!AI160,'BIZ kWh ENTRY'!AY160)</f>
        <v>0</v>
      </c>
      <c r="D160" s="3">
        <f>SUM('BIZ kWh ENTRY'!D160,'BIZ kWh ENTRY'!T160,'BIZ kWh ENTRY'!AJ160,'BIZ kWh ENTRY'!AZ160)</f>
        <v>0</v>
      </c>
      <c r="E160" s="3">
        <f>SUM('BIZ kWh ENTRY'!E160,'BIZ kWh ENTRY'!U160,'BIZ kWh ENTRY'!AK160,'BIZ kWh ENTRY'!BA160)</f>
        <v>0</v>
      </c>
      <c r="F160" s="3">
        <f>SUM('BIZ kWh ENTRY'!F160,'BIZ kWh ENTRY'!V160,'BIZ kWh ENTRY'!AL160,'BIZ kWh ENTRY'!BB160)</f>
        <v>0</v>
      </c>
      <c r="G160" s="3">
        <f>SUM('BIZ kWh ENTRY'!G160,'BIZ kWh ENTRY'!W160,'BIZ kWh ENTRY'!AM160,'BIZ kWh ENTRY'!BC160)</f>
        <v>0</v>
      </c>
      <c r="H160" s="3">
        <f>SUM('BIZ kWh ENTRY'!H160,'BIZ kWh ENTRY'!X160,'BIZ kWh ENTRY'!AN160,'BIZ kWh ENTRY'!BD160)</f>
        <v>0</v>
      </c>
      <c r="I160" s="3">
        <f>SUM('BIZ kWh ENTRY'!I160,'BIZ kWh ENTRY'!Y160,'BIZ kWh ENTRY'!AO160,'BIZ kWh ENTRY'!BE160)</f>
        <v>0</v>
      </c>
      <c r="J160" s="3">
        <f>SUM('BIZ kWh ENTRY'!J160,'BIZ kWh ENTRY'!Z160,'BIZ kWh ENTRY'!AP160,'BIZ kWh ENTRY'!BF160)</f>
        <v>0</v>
      </c>
      <c r="K160" s="3">
        <f>SUM('BIZ kWh ENTRY'!K160,'BIZ kWh ENTRY'!AA160,'BIZ kWh ENTRY'!AQ160,'BIZ kWh ENTRY'!BG160)</f>
        <v>0</v>
      </c>
      <c r="L160" s="3">
        <f>SUM('BIZ kWh ENTRY'!L160,'BIZ kWh ENTRY'!AB160,'BIZ kWh ENTRY'!AR160,'BIZ kWh ENTRY'!BH160)</f>
        <v>0</v>
      </c>
      <c r="M160" s="3">
        <f>SUM('BIZ kWh ENTRY'!M160,'BIZ kWh ENTRY'!AC160,'BIZ kWh ENTRY'!AS160,'BIZ kWh ENTRY'!BI160)</f>
        <v>0</v>
      </c>
      <c r="N160" s="3">
        <f>SUM('BIZ kWh ENTRY'!N160,'BIZ kWh ENTRY'!AD160,'BIZ kWh ENTRY'!AT160,'BIZ kWh ENTRY'!BJ160)</f>
        <v>0</v>
      </c>
      <c r="O160" s="79">
        <f t="shared" si="27"/>
        <v>0</v>
      </c>
    </row>
    <row r="161" spans="1:15" ht="15" thickBot="1" x14ac:dyDescent="0.35">
      <c r="A161" s="83"/>
      <c r="B161" s="209" t="s">
        <v>43</v>
      </c>
      <c r="C161" s="210">
        <f t="shared" ref="C161:N161" si="28">SUM(C148:C160)</f>
        <v>0</v>
      </c>
      <c r="D161" s="210">
        <f t="shared" si="28"/>
        <v>0</v>
      </c>
      <c r="E161" s="210">
        <f t="shared" si="28"/>
        <v>0</v>
      </c>
      <c r="F161" s="210">
        <f t="shared" si="28"/>
        <v>0</v>
      </c>
      <c r="G161" s="210">
        <f t="shared" si="28"/>
        <v>0</v>
      </c>
      <c r="H161" s="210">
        <f t="shared" si="28"/>
        <v>0</v>
      </c>
      <c r="I161" s="210">
        <f t="shared" si="28"/>
        <v>0</v>
      </c>
      <c r="J161" s="210">
        <f t="shared" si="28"/>
        <v>0</v>
      </c>
      <c r="K161" s="210">
        <f t="shared" si="28"/>
        <v>0</v>
      </c>
      <c r="L161" s="210">
        <f t="shared" si="28"/>
        <v>0</v>
      </c>
      <c r="M161" s="210">
        <f t="shared" si="28"/>
        <v>0</v>
      </c>
      <c r="N161" s="210">
        <f t="shared" si="28"/>
        <v>0</v>
      </c>
      <c r="O161" s="82">
        <f t="shared" si="27"/>
        <v>0</v>
      </c>
    </row>
    <row r="162" spans="1:15" ht="15" thickBot="1" x14ac:dyDescent="0.35"/>
    <row r="163" spans="1:15" ht="15" thickBot="1" x14ac:dyDescent="0.35">
      <c r="A163" s="83"/>
      <c r="B163" s="205" t="s">
        <v>36</v>
      </c>
      <c r="C163" s="206">
        <f>C$3</f>
        <v>44197</v>
      </c>
      <c r="D163" s="206">
        <f t="shared" ref="D163:N163" si="29">D$3</f>
        <v>44228</v>
      </c>
      <c r="E163" s="206">
        <f t="shared" si="29"/>
        <v>44256</v>
      </c>
      <c r="F163" s="206">
        <f t="shared" si="29"/>
        <v>44287</v>
      </c>
      <c r="G163" s="206">
        <f t="shared" si="29"/>
        <v>44317</v>
      </c>
      <c r="H163" s="206">
        <f t="shared" si="29"/>
        <v>44348</v>
      </c>
      <c r="I163" s="206">
        <f t="shared" si="29"/>
        <v>44378</v>
      </c>
      <c r="J163" s="206">
        <f t="shared" si="29"/>
        <v>44409</v>
      </c>
      <c r="K163" s="206">
        <f t="shared" si="29"/>
        <v>44440</v>
      </c>
      <c r="L163" s="206">
        <f t="shared" si="29"/>
        <v>44470</v>
      </c>
      <c r="M163" s="206">
        <f t="shared" si="29"/>
        <v>44501</v>
      </c>
      <c r="N163" s="206" t="str">
        <f t="shared" si="29"/>
        <v>Dec-21 +</v>
      </c>
      <c r="O163" s="207" t="s">
        <v>34</v>
      </c>
    </row>
    <row r="164" spans="1:15" ht="15" customHeight="1" x14ac:dyDescent="0.3">
      <c r="A164" s="726" t="s">
        <v>181</v>
      </c>
      <c r="B164" s="11" t="s">
        <v>66</v>
      </c>
      <c r="C164" s="3">
        <f>C20+C36+C52+C68+C84+C132+C148</f>
        <v>0</v>
      </c>
      <c r="D164" s="3">
        <f t="shared" ref="D164:N164" si="30">D20+D36+D52+D68+D84+D132+D148</f>
        <v>137955</v>
      </c>
      <c r="E164" s="3">
        <f t="shared" si="30"/>
        <v>522103</v>
      </c>
      <c r="F164" s="3">
        <f t="shared" si="30"/>
        <v>1537569</v>
      </c>
      <c r="G164" s="3">
        <f t="shared" si="30"/>
        <v>0</v>
      </c>
      <c r="H164" s="3">
        <f t="shared" si="30"/>
        <v>247290</v>
      </c>
      <c r="I164" s="3">
        <f t="shared" si="30"/>
        <v>12464</v>
      </c>
      <c r="J164" s="3">
        <f t="shared" si="30"/>
        <v>165627</v>
      </c>
      <c r="K164" s="3">
        <f t="shared" si="30"/>
        <v>0</v>
      </c>
      <c r="L164" s="3">
        <f t="shared" si="30"/>
        <v>588640</v>
      </c>
      <c r="M164" s="3">
        <f t="shared" si="30"/>
        <v>902890.49514897424</v>
      </c>
      <c r="N164" s="3">
        <f t="shared" si="30"/>
        <v>4163835.0308926702</v>
      </c>
      <c r="O164" s="79">
        <f t="shared" ref="O164:O177" si="31">SUM(C164:N164)</f>
        <v>8278373.5260416446</v>
      </c>
    </row>
    <row r="165" spans="1:15" x14ac:dyDescent="0.3">
      <c r="A165" s="727"/>
      <c r="B165" s="12" t="s">
        <v>65</v>
      </c>
      <c r="C165" s="3">
        <f t="shared" ref="C165:N165" si="32">C21+C37+C53+C69+C85+C133+C149</f>
        <v>0</v>
      </c>
      <c r="D165" s="3">
        <f t="shared" si="32"/>
        <v>0</v>
      </c>
      <c r="E165" s="3">
        <f t="shared" si="32"/>
        <v>0</v>
      </c>
      <c r="F165" s="3">
        <f t="shared" si="32"/>
        <v>0</v>
      </c>
      <c r="G165" s="3">
        <f t="shared" si="32"/>
        <v>131718</v>
      </c>
      <c r="H165" s="3">
        <f t="shared" si="32"/>
        <v>0</v>
      </c>
      <c r="I165" s="3">
        <f t="shared" si="32"/>
        <v>0</v>
      </c>
      <c r="J165" s="3">
        <f t="shared" si="32"/>
        <v>0</v>
      </c>
      <c r="K165" s="3">
        <f t="shared" si="32"/>
        <v>0</v>
      </c>
      <c r="L165" s="3">
        <f t="shared" si="32"/>
        <v>0</v>
      </c>
      <c r="M165" s="3">
        <f t="shared" si="32"/>
        <v>41411.837335530203</v>
      </c>
      <c r="N165" s="3">
        <f t="shared" si="32"/>
        <v>121568.41920397931</v>
      </c>
      <c r="O165" s="79">
        <f t="shared" si="31"/>
        <v>294698.25653950952</v>
      </c>
    </row>
    <row r="166" spans="1:15" x14ac:dyDescent="0.3">
      <c r="A166" s="727"/>
      <c r="B166" s="11" t="s">
        <v>64</v>
      </c>
      <c r="C166" s="3">
        <f t="shared" ref="C166:N166" si="33">C22+C38+C54+C70+C86+C134+C150</f>
        <v>0</v>
      </c>
      <c r="D166" s="3">
        <f t="shared" si="33"/>
        <v>0</v>
      </c>
      <c r="E166" s="3">
        <f t="shared" si="33"/>
        <v>0</v>
      </c>
      <c r="F166" s="3">
        <f t="shared" si="33"/>
        <v>0</v>
      </c>
      <c r="G166" s="3">
        <f t="shared" si="33"/>
        <v>0</v>
      </c>
      <c r="H166" s="3">
        <f t="shared" si="33"/>
        <v>8394</v>
      </c>
      <c r="I166" s="3">
        <f t="shared" si="33"/>
        <v>0</v>
      </c>
      <c r="J166" s="3">
        <f t="shared" si="33"/>
        <v>0</v>
      </c>
      <c r="K166" s="3">
        <f t="shared" si="33"/>
        <v>0</v>
      </c>
      <c r="L166" s="3">
        <f t="shared" si="33"/>
        <v>0</v>
      </c>
      <c r="M166" s="3">
        <f t="shared" si="33"/>
        <v>6458.8389999999999</v>
      </c>
      <c r="N166" s="3">
        <f t="shared" si="33"/>
        <v>30014.906417796326</v>
      </c>
      <c r="O166" s="79">
        <f t="shared" si="31"/>
        <v>44867.745417796323</v>
      </c>
    </row>
    <row r="167" spans="1:15" x14ac:dyDescent="0.3">
      <c r="A167" s="727"/>
      <c r="B167" s="11" t="s">
        <v>63</v>
      </c>
      <c r="C167" s="3">
        <f t="shared" ref="C167:N167" si="34">C23+C39+C55+C71+C87+C135+C151</f>
        <v>0</v>
      </c>
      <c r="D167" s="3">
        <f t="shared" si="34"/>
        <v>79086</v>
      </c>
      <c r="E167" s="3">
        <f t="shared" si="34"/>
        <v>1013760</v>
      </c>
      <c r="F167" s="3">
        <f t="shared" si="34"/>
        <v>657880</v>
      </c>
      <c r="G167" s="3">
        <f t="shared" si="34"/>
        <v>678028</v>
      </c>
      <c r="H167" s="3">
        <f t="shared" si="34"/>
        <v>782358</v>
      </c>
      <c r="I167" s="3">
        <f t="shared" si="34"/>
        <v>1722491</v>
      </c>
      <c r="J167" s="3">
        <f t="shared" si="34"/>
        <v>327985</v>
      </c>
      <c r="K167" s="3">
        <f t="shared" si="34"/>
        <v>429644</v>
      </c>
      <c r="L167" s="3">
        <f t="shared" si="34"/>
        <v>814772</v>
      </c>
      <c r="M167" s="3">
        <f t="shared" si="34"/>
        <v>2289532.9226195882</v>
      </c>
      <c r="N167" s="3">
        <f t="shared" si="34"/>
        <v>8659964.7492610924</v>
      </c>
      <c r="O167" s="79">
        <f t="shared" si="31"/>
        <v>17455501.671880681</v>
      </c>
    </row>
    <row r="168" spans="1:15" x14ac:dyDescent="0.3">
      <c r="A168" s="727"/>
      <c r="B168" s="12" t="s">
        <v>62</v>
      </c>
      <c r="C168" s="3">
        <f t="shared" ref="C168:N168" si="35">C24+C40+C56+C72+C88+C136+C152</f>
        <v>0</v>
      </c>
      <c r="D168" s="3">
        <f t="shared" si="35"/>
        <v>8949</v>
      </c>
      <c r="E168" s="3">
        <f t="shared" si="35"/>
        <v>0</v>
      </c>
      <c r="F168" s="3">
        <f t="shared" si="35"/>
        <v>0</v>
      </c>
      <c r="G168" s="3">
        <f t="shared" si="35"/>
        <v>0</v>
      </c>
      <c r="H168" s="3">
        <f t="shared" si="35"/>
        <v>0</v>
      </c>
      <c r="I168" s="3">
        <f t="shared" si="35"/>
        <v>0</v>
      </c>
      <c r="J168" s="3">
        <f t="shared" si="35"/>
        <v>0</v>
      </c>
      <c r="K168" s="3">
        <f t="shared" si="35"/>
        <v>51917.84</v>
      </c>
      <c r="L168" s="3">
        <f t="shared" si="35"/>
        <v>0</v>
      </c>
      <c r="M168" s="3">
        <f t="shared" si="35"/>
        <v>94551.614758550524</v>
      </c>
      <c r="N168" s="3">
        <f t="shared" si="35"/>
        <v>345966.74343630776</v>
      </c>
      <c r="O168" s="79">
        <f t="shared" si="31"/>
        <v>501385.19819485827</v>
      </c>
    </row>
    <row r="169" spans="1:15" x14ac:dyDescent="0.3">
      <c r="A169" s="727"/>
      <c r="B169" s="11" t="s">
        <v>61</v>
      </c>
      <c r="C169" s="3">
        <f t="shared" ref="C169:N169" si="36">C25+C41+C57+C73+C89+C137+C153</f>
        <v>0</v>
      </c>
      <c r="D169" s="3">
        <f t="shared" si="36"/>
        <v>0</v>
      </c>
      <c r="E169" s="3">
        <f t="shared" si="36"/>
        <v>0</v>
      </c>
      <c r="F169" s="3">
        <f t="shared" si="36"/>
        <v>0</v>
      </c>
      <c r="G169" s="3">
        <f t="shared" si="36"/>
        <v>0</v>
      </c>
      <c r="H169" s="3">
        <f t="shared" si="36"/>
        <v>0</v>
      </c>
      <c r="I169" s="3">
        <f t="shared" si="36"/>
        <v>0</v>
      </c>
      <c r="J169" s="3">
        <f t="shared" si="36"/>
        <v>0</v>
      </c>
      <c r="K169" s="3">
        <f t="shared" si="36"/>
        <v>0</v>
      </c>
      <c r="L169" s="3">
        <f t="shared" si="36"/>
        <v>0</v>
      </c>
      <c r="M169" s="3">
        <f t="shared" si="36"/>
        <v>3749.5052475755474</v>
      </c>
      <c r="N169" s="3">
        <f t="shared" si="36"/>
        <v>13946.902235894864</v>
      </c>
      <c r="O169" s="79">
        <f t="shared" si="31"/>
        <v>17696.407483470412</v>
      </c>
    </row>
    <row r="170" spans="1:15" x14ac:dyDescent="0.3">
      <c r="A170" s="727"/>
      <c r="B170" s="11" t="s">
        <v>60</v>
      </c>
      <c r="C170" s="3">
        <f t="shared" ref="C170:N170" si="37">C26+C42+C58+C74+C90+C138+C154</f>
        <v>0</v>
      </c>
      <c r="D170" s="3">
        <f t="shared" si="37"/>
        <v>49391</v>
      </c>
      <c r="E170" s="3">
        <f t="shared" si="37"/>
        <v>3465991</v>
      </c>
      <c r="F170" s="3">
        <f t="shared" si="37"/>
        <v>276927</v>
      </c>
      <c r="G170" s="3">
        <f t="shared" si="37"/>
        <v>795663</v>
      </c>
      <c r="H170" s="3">
        <f t="shared" si="37"/>
        <v>686626</v>
      </c>
      <c r="I170" s="3">
        <f t="shared" si="37"/>
        <v>7035848</v>
      </c>
      <c r="J170" s="3">
        <f t="shared" si="37"/>
        <v>733147</v>
      </c>
      <c r="K170" s="3">
        <f t="shared" si="37"/>
        <v>2465483</v>
      </c>
      <c r="L170" s="3">
        <f t="shared" si="37"/>
        <v>2212366</v>
      </c>
      <c r="M170" s="3">
        <f t="shared" si="37"/>
        <v>4630337.0187706063</v>
      </c>
      <c r="N170" s="3">
        <f t="shared" si="37"/>
        <v>16570940.317270035</v>
      </c>
      <c r="O170" s="79">
        <f t="shared" si="31"/>
        <v>38922719.336040638</v>
      </c>
    </row>
    <row r="171" spans="1:15" x14ac:dyDescent="0.3">
      <c r="A171" s="727"/>
      <c r="B171" s="11" t="s">
        <v>59</v>
      </c>
      <c r="C171" s="3">
        <f t="shared" ref="C171:N171" si="38">C27+C43+C59+C75+C91+C139+C155</f>
        <v>0</v>
      </c>
      <c r="D171" s="3">
        <f t="shared" si="38"/>
        <v>3805797</v>
      </c>
      <c r="E171" s="3">
        <f t="shared" si="38"/>
        <v>6484500</v>
      </c>
      <c r="F171" s="3">
        <f t="shared" si="38"/>
        <v>6205444</v>
      </c>
      <c r="G171" s="3">
        <f t="shared" si="38"/>
        <v>4468647.3</v>
      </c>
      <c r="H171" s="3">
        <f t="shared" si="38"/>
        <v>6640863.0300000003</v>
      </c>
      <c r="I171" s="3">
        <f t="shared" si="38"/>
        <v>7819071.3600000003</v>
      </c>
      <c r="J171" s="3">
        <f t="shared" si="38"/>
        <v>6551814</v>
      </c>
      <c r="K171" s="3">
        <f t="shared" si="38"/>
        <v>7453297.0999999996</v>
      </c>
      <c r="L171" s="3">
        <f t="shared" si="38"/>
        <v>7466904</v>
      </c>
      <c r="M171" s="3">
        <f t="shared" si="38"/>
        <v>11012262.197846822</v>
      </c>
      <c r="N171" s="3">
        <f t="shared" si="38"/>
        <v>40973480.889165431</v>
      </c>
      <c r="O171" s="79">
        <f t="shared" si="31"/>
        <v>108882080.87701225</v>
      </c>
    </row>
    <row r="172" spans="1:15" x14ac:dyDescent="0.3">
      <c r="A172" s="727"/>
      <c r="B172" s="11" t="s">
        <v>58</v>
      </c>
      <c r="C172" s="3">
        <f t="shared" ref="C172:N172" si="39">C28+C44+C60+C76+C92+C140+C156</f>
        <v>0</v>
      </c>
      <c r="D172" s="3">
        <f t="shared" si="39"/>
        <v>0</v>
      </c>
      <c r="E172" s="3">
        <f t="shared" si="39"/>
        <v>0</v>
      </c>
      <c r="F172" s="3">
        <f t="shared" si="39"/>
        <v>0</v>
      </c>
      <c r="G172" s="3">
        <f t="shared" si="39"/>
        <v>0</v>
      </c>
      <c r="H172" s="3">
        <f t="shared" si="39"/>
        <v>2818</v>
      </c>
      <c r="I172" s="3">
        <f t="shared" si="39"/>
        <v>42270</v>
      </c>
      <c r="J172" s="3">
        <f t="shared" si="39"/>
        <v>30948</v>
      </c>
      <c r="K172" s="3">
        <f t="shared" si="39"/>
        <v>0</v>
      </c>
      <c r="L172" s="3">
        <f t="shared" si="39"/>
        <v>67329</v>
      </c>
      <c r="M172" s="3">
        <f t="shared" si="39"/>
        <v>80860.001665976262</v>
      </c>
      <c r="N172" s="3">
        <f t="shared" si="39"/>
        <v>298573.33720581816</v>
      </c>
      <c r="O172" s="79">
        <f t="shared" si="31"/>
        <v>522798.3388717944</v>
      </c>
    </row>
    <row r="173" spans="1:15" x14ac:dyDescent="0.3">
      <c r="A173" s="727"/>
      <c r="B173" s="11" t="s">
        <v>57</v>
      </c>
      <c r="C173" s="3">
        <f t="shared" ref="C173:N173" si="40">C29+C45+C61+C77+C93+C141+C157</f>
        <v>0</v>
      </c>
      <c r="D173" s="3">
        <f t="shared" si="40"/>
        <v>0</v>
      </c>
      <c r="E173" s="3">
        <f t="shared" si="40"/>
        <v>0</v>
      </c>
      <c r="F173" s="3">
        <f t="shared" si="40"/>
        <v>61960</v>
      </c>
      <c r="G173" s="3">
        <f t="shared" si="40"/>
        <v>0</v>
      </c>
      <c r="H173" s="3">
        <f t="shared" si="40"/>
        <v>0</v>
      </c>
      <c r="I173" s="3">
        <f t="shared" si="40"/>
        <v>209410</v>
      </c>
      <c r="J173" s="3">
        <f t="shared" si="40"/>
        <v>0</v>
      </c>
      <c r="K173" s="3">
        <f t="shared" si="40"/>
        <v>0</v>
      </c>
      <c r="L173" s="3">
        <f t="shared" si="40"/>
        <v>0</v>
      </c>
      <c r="M173" s="3">
        <f t="shared" si="40"/>
        <v>261136.95100328745</v>
      </c>
      <c r="N173" s="3">
        <f t="shared" si="40"/>
        <v>1068872.2080818913</v>
      </c>
      <c r="O173" s="79">
        <f t="shared" si="31"/>
        <v>1601379.1590851787</v>
      </c>
    </row>
    <row r="174" spans="1:15" x14ac:dyDescent="0.3">
      <c r="A174" s="727"/>
      <c r="B174" s="11" t="s">
        <v>56</v>
      </c>
      <c r="C174" s="3">
        <f t="shared" ref="C174:N174" si="41">C30+C46+C62+C78+C94+C142+C158</f>
        <v>0</v>
      </c>
      <c r="D174" s="3">
        <f t="shared" si="41"/>
        <v>0</v>
      </c>
      <c r="E174" s="3">
        <f t="shared" si="41"/>
        <v>0</v>
      </c>
      <c r="F174" s="3">
        <f t="shared" si="41"/>
        <v>0</v>
      </c>
      <c r="G174" s="3">
        <f t="shared" si="41"/>
        <v>0</v>
      </c>
      <c r="H174" s="3">
        <f t="shared" si="41"/>
        <v>0</v>
      </c>
      <c r="I174" s="3">
        <f t="shared" si="41"/>
        <v>0</v>
      </c>
      <c r="J174" s="3">
        <f t="shared" si="41"/>
        <v>0</v>
      </c>
      <c r="K174" s="3">
        <f t="shared" si="41"/>
        <v>0</v>
      </c>
      <c r="L174" s="3">
        <f t="shared" si="41"/>
        <v>0</v>
      </c>
      <c r="M174" s="3">
        <f t="shared" si="41"/>
        <v>169283.29195591004</v>
      </c>
      <c r="N174" s="3">
        <f t="shared" si="41"/>
        <v>637589.58815068577</v>
      </c>
      <c r="O174" s="79">
        <f t="shared" si="31"/>
        <v>806872.88010659581</v>
      </c>
    </row>
    <row r="175" spans="1:15" x14ac:dyDescent="0.3">
      <c r="A175" s="727"/>
      <c r="B175" s="11" t="s">
        <v>55</v>
      </c>
      <c r="C175" s="3">
        <f t="shared" ref="C175:N175" si="42">C31+C47+C63+C79+C95+C143+C159</f>
        <v>0</v>
      </c>
      <c r="D175" s="3">
        <f t="shared" si="42"/>
        <v>5265</v>
      </c>
      <c r="E175" s="3">
        <f t="shared" si="42"/>
        <v>0</v>
      </c>
      <c r="F175" s="3">
        <f t="shared" si="42"/>
        <v>0</v>
      </c>
      <c r="G175" s="3">
        <f t="shared" si="42"/>
        <v>0</v>
      </c>
      <c r="H175" s="3">
        <f t="shared" si="42"/>
        <v>380</v>
      </c>
      <c r="I175" s="3">
        <f t="shared" si="42"/>
        <v>102808</v>
      </c>
      <c r="J175" s="3">
        <f t="shared" si="42"/>
        <v>41551</v>
      </c>
      <c r="K175" s="3">
        <f t="shared" si="42"/>
        <v>9888</v>
      </c>
      <c r="L175" s="3">
        <f t="shared" si="42"/>
        <v>5778</v>
      </c>
      <c r="M175" s="3">
        <f t="shared" si="42"/>
        <v>1498040.0228949718</v>
      </c>
      <c r="N175" s="3">
        <f t="shared" si="42"/>
        <v>4018136.7848827224</v>
      </c>
      <c r="O175" s="79">
        <f t="shared" si="31"/>
        <v>5681846.8077776944</v>
      </c>
    </row>
    <row r="176" spans="1:15" ht="15" thickBot="1" x14ac:dyDescent="0.35">
      <c r="A176" s="728"/>
      <c r="B176" s="11" t="s">
        <v>54</v>
      </c>
      <c r="C176" s="3">
        <f t="shared" ref="C176:N176" si="43">C32+C48+C64+C80+C96+C144+C160</f>
        <v>0</v>
      </c>
      <c r="D176" s="3">
        <f t="shared" si="43"/>
        <v>0</v>
      </c>
      <c r="E176" s="3">
        <f t="shared" si="43"/>
        <v>0</v>
      </c>
      <c r="F176" s="3">
        <f t="shared" si="43"/>
        <v>0</v>
      </c>
      <c r="G176" s="3">
        <f t="shared" si="43"/>
        <v>0</v>
      </c>
      <c r="H176" s="3">
        <f t="shared" si="43"/>
        <v>0</v>
      </c>
      <c r="I176" s="3">
        <f t="shared" si="43"/>
        <v>0</v>
      </c>
      <c r="J176" s="3">
        <f t="shared" si="43"/>
        <v>0</v>
      </c>
      <c r="K176" s="3">
        <f t="shared" si="43"/>
        <v>0</v>
      </c>
      <c r="L176" s="3">
        <f t="shared" si="43"/>
        <v>0</v>
      </c>
      <c r="M176" s="3">
        <f t="shared" si="43"/>
        <v>27764.554552206428</v>
      </c>
      <c r="N176" s="3">
        <f t="shared" si="43"/>
        <v>110260.87899567482</v>
      </c>
      <c r="O176" s="79">
        <f t="shared" si="31"/>
        <v>138025.43354788126</v>
      </c>
    </row>
    <row r="177" spans="1:16" ht="15" thickBot="1" x14ac:dyDescent="0.35">
      <c r="A177" s="83"/>
      <c r="B177" s="209" t="s">
        <v>43</v>
      </c>
      <c r="C177" s="210">
        <f t="shared" ref="C177:N177" si="44">SUM(C164:C176)</f>
        <v>0</v>
      </c>
      <c r="D177" s="210">
        <f t="shared" si="44"/>
        <v>4086443</v>
      </c>
      <c r="E177" s="210">
        <f t="shared" si="44"/>
        <v>11486354</v>
      </c>
      <c r="F177" s="210">
        <f t="shared" si="44"/>
        <v>8739780</v>
      </c>
      <c r="G177" s="210">
        <f t="shared" si="44"/>
        <v>6074056.2999999998</v>
      </c>
      <c r="H177" s="210">
        <f t="shared" si="44"/>
        <v>8368729.0300000003</v>
      </c>
      <c r="I177" s="210">
        <f t="shared" si="44"/>
        <v>16944362.359999999</v>
      </c>
      <c r="J177" s="210">
        <f t="shared" si="44"/>
        <v>7851072</v>
      </c>
      <c r="K177" s="210">
        <f t="shared" si="44"/>
        <v>10410229.939999999</v>
      </c>
      <c r="L177" s="210">
        <f t="shared" si="44"/>
        <v>11155789</v>
      </c>
      <c r="M177" s="210">
        <f t="shared" si="44"/>
        <v>21018279.252799995</v>
      </c>
      <c r="N177" s="210">
        <f t="shared" si="44"/>
        <v>77013150.755199984</v>
      </c>
      <c r="O177" s="221">
        <f t="shared" si="31"/>
        <v>183148245.63799995</v>
      </c>
      <c r="P177" s="370">
        <f>SUM(C20:N32,C36:N48,C52:N64,C68:N80,C84:N96,C132:N144,C148:N160)</f>
        <v>183148245.63800001</v>
      </c>
    </row>
    <row r="178" spans="1:16" ht="15" thickBot="1" x14ac:dyDescent="0.35">
      <c r="A178" s="83"/>
    </row>
    <row r="179" spans="1:16" ht="15" thickBot="1" x14ac:dyDescent="0.35">
      <c r="A179" s="83"/>
      <c r="B179" s="205" t="s">
        <v>36</v>
      </c>
      <c r="C179" s="206">
        <f>C$3</f>
        <v>44197</v>
      </c>
      <c r="D179" s="206">
        <f t="shared" ref="D179:N179" si="45">D$3</f>
        <v>44228</v>
      </c>
      <c r="E179" s="206">
        <f t="shared" si="45"/>
        <v>44256</v>
      </c>
      <c r="F179" s="206">
        <f t="shared" si="45"/>
        <v>44287</v>
      </c>
      <c r="G179" s="206">
        <f t="shared" si="45"/>
        <v>44317</v>
      </c>
      <c r="H179" s="206">
        <f t="shared" si="45"/>
        <v>44348</v>
      </c>
      <c r="I179" s="206">
        <f t="shared" si="45"/>
        <v>44378</v>
      </c>
      <c r="J179" s="206">
        <f t="shared" si="45"/>
        <v>44409</v>
      </c>
      <c r="K179" s="206">
        <f t="shared" si="45"/>
        <v>44440</v>
      </c>
      <c r="L179" s="206">
        <f t="shared" si="45"/>
        <v>44470</v>
      </c>
      <c r="M179" s="206">
        <f t="shared" si="45"/>
        <v>44501</v>
      </c>
      <c r="N179" s="206" t="str">
        <f t="shared" si="45"/>
        <v>Dec-21 +</v>
      </c>
      <c r="O179" s="207" t="s">
        <v>34</v>
      </c>
    </row>
    <row r="180" spans="1:16" ht="15" customHeight="1" x14ac:dyDescent="0.3">
      <c r="A180" s="723" t="s">
        <v>182</v>
      </c>
      <c r="B180" s="217" t="s">
        <v>66</v>
      </c>
      <c r="C180" s="3">
        <f>C4+C116</f>
        <v>0</v>
      </c>
      <c r="D180" s="3">
        <f t="shared" ref="D180:N180" si="46">D4+D116</f>
        <v>0</v>
      </c>
      <c r="E180" s="3">
        <f t="shared" si="46"/>
        <v>0</v>
      </c>
      <c r="F180" s="3">
        <f t="shared" si="46"/>
        <v>0</v>
      </c>
      <c r="G180" s="3">
        <f t="shared" si="46"/>
        <v>0</v>
      </c>
      <c r="H180" s="3">
        <f t="shared" si="46"/>
        <v>0</v>
      </c>
      <c r="I180" s="3">
        <f t="shared" si="46"/>
        <v>0</v>
      </c>
      <c r="J180" s="3">
        <f t="shared" si="46"/>
        <v>0</v>
      </c>
      <c r="K180" s="3">
        <f t="shared" si="46"/>
        <v>0</v>
      </c>
      <c r="L180" s="3">
        <f t="shared" si="46"/>
        <v>0</v>
      </c>
      <c r="M180" s="3">
        <f t="shared" si="46"/>
        <v>0</v>
      </c>
      <c r="N180" s="3">
        <f t="shared" si="46"/>
        <v>0</v>
      </c>
      <c r="O180" s="79">
        <f t="shared" ref="O180:O193" si="47">SUM(C180:N180)</f>
        <v>0</v>
      </c>
    </row>
    <row r="181" spans="1:16" x14ac:dyDescent="0.3">
      <c r="A181" s="724"/>
      <c r="B181" s="217" t="s">
        <v>65</v>
      </c>
      <c r="C181" s="3">
        <f t="shared" ref="C181:N181" si="48">C5+C117</f>
        <v>0</v>
      </c>
      <c r="D181" s="3">
        <f t="shared" si="48"/>
        <v>0</v>
      </c>
      <c r="E181" s="3">
        <f t="shared" si="48"/>
        <v>0</v>
      </c>
      <c r="F181" s="3">
        <f t="shared" si="48"/>
        <v>0</v>
      </c>
      <c r="G181" s="3">
        <f t="shared" si="48"/>
        <v>0</v>
      </c>
      <c r="H181" s="3">
        <f t="shared" si="48"/>
        <v>375.99</v>
      </c>
      <c r="I181" s="3">
        <f t="shared" si="48"/>
        <v>0</v>
      </c>
      <c r="J181" s="3">
        <f t="shared" si="48"/>
        <v>0</v>
      </c>
      <c r="K181" s="3">
        <f t="shared" si="48"/>
        <v>0</v>
      </c>
      <c r="L181" s="3">
        <f t="shared" si="48"/>
        <v>0</v>
      </c>
      <c r="M181" s="3">
        <f t="shared" si="48"/>
        <v>0</v>
      </c>
      <c r="N181" s="3">
        <f t="shared" si="48"/>
        <v>0</v>
      </c>
      <c r="O181" s="79">
        <f t="shared" si="47"/>
        <v>375.99</v>
      </c>
    </row>
    <row r="182" spans="1:16" x14ac:dyDescent="0.3">
      <c r="A182" s="724"/>
      <c r="B182" s="217" t="s">
        <v>64</v>
      </c>
      <c r="C182" s="3">
        <f t="shared" ref="C182:N182" si="49">C6+C118</f>
        <v>0</v>
      </c>
      <c r="D182" s="3">
        <f t="shared" si="49"/>
        <v>0</v>
      </c>
      <c r="E182" s="3">
        <f t="shared" si="49"/>
        <v>0</v>
      </c>
      <c r="F182" s="3">
        <f t="shared" si="49"/>
        <v>0</v>
      </c>
      <c r="G182" s="3">
        <f t="shared" si="49"/>
        <v>0</v>
      </c>
      <c r="H182" s="3">
        <f t="shared" si="49"/>
        <v>0</v>
      </c>
      <c r="I182" s="3">
        <f t="shared" si="49"/>
        <v>0</v>
      </c>
      <c r="J182" s="3">
        <f t="shared" si="49"/>
        <v>0</v>
      </c>
      <c r="K182" s="3">
        <f t="shared" si="49"/>
        <v>0</v>
      </c>
      <c r="L182" s="3">
        <f t="shared" si="49"/>
        <v>0</v>
      </c>
      <c r="M182" s="3">
        <f t="shared" si="49"/>
        <v>0</v>
      </c>
      <c r="N182" s="3">
        <f t="shared" si="49"/>
        <v>0</v>
      </c>
      <c r="O182" s="79">
        <f t="shared" si="47"/>
        <v>0</v>
      </c>
    </row>
    <row r="183" spans="1:16" x14ac:dyDescent="0.3">
      <c r="A183" s="724"/>
      <c r="B183" s="217" t="s">
        <v>63</v>
      </c>
      <c r="C183" s="3">
        <f t="shared" ref="C183:N183" si="50">C7+C119</f>
        <v>0</v>
      </c>
      <c r="D183" s="3">
        <f t="shared" si="50"/>
        <v>0</v>
      </c>
      <c r="E183" s="3">
        <f t="shared" si="50"/>
        <v>0</v>
      </c>
      <c r="F183" s="3">
        <f t="shared" si="50"/>
        <v>0</v>
      </c>
      <c r="G183" s="3">
        <f t="shared" si="50"/>
        <v>0</v>
      </c>
      <c r="H183" s="3">
        <f t="shared" si="50"/>
        <v>0</v>
      </c>
      <c r="I183" s="3">
        <f t="shared" si="50"/>
        <v>0</v>
      </c>
      <c r="J183" s="3">
        <f t="shared" si="50"/>
        <v>0</v>
      </c>
      <c r="K183" s="3">
        <f t="shared" si="50"/>
        <v>0</v>
      </c>
      <c r="L183" s="3">
        <f t="shared" si="50"/>
        <v>0</v>
      </c>
      <c r="M183" s="3">
        <f t="shared" si="50"/>
        <v>0</v>
      </c>
      <c r="N183" s="3">
        <f t="shared" si="50"/>
        <v>0</v>
      </c>
      <c r="O183" s="79">
        <f t="shared" si="47"/>
        <v>0</v>
      </c>
    </row>
    <row r="184" spans="1:16" x14ac:dyDescent="0.3">
      <c r="A184" s="724"/>
      <c r="B184" s="217" t="s">
        <v>62</v>
      </c>
      <c r="C184" s="3">
        <f t="shared" ref="C184:N184" si="51">C8+C120</f>
        <v>0</v>
      </c>
      <c r="D184" s="3">
        <f t="shared" si="51"/>
        <v>19837.02</v>
      </c>
      <c r="E184" s="3">
        <f t="shared" si="51"/>
        <v>0</v>
      </c>
      <c r="F184" s="3">
        <f t="shared" si="51"/>
        <v>11852.28</v>
      </c>
      <c r="G184" s="3">
        <f t="shared" si="51"/>
        <v>0</v>
      </c>
      <c r="H184" s="3">
        <f t="shared" si="51"/>
        <v>0</v>
      </c>
      <c r="I184" s="3">
        <f t="shared" si="51"/>
        <v>0</v>
      </c>
      <c r="J184" s="3">
        <f t="shared" si="51"/>
        <v>0</v>
      </c>
      <c r="K184" s="3">
        <f t="shared" si="51"/>
        <v>188705.64</v>
      </c>
      <c r="L184" s="3">
        <f t="shared" si="51"/>
        <v>0</v>
      </c>
      <c r="M184" s="3">
        <f t="shared" si="51"/>
        <v>0</v>
      </c>
      <c r="N184" s="3">
        <f t="shared" si="51"/>
        <v>0</v>
      </c>
      <c r="O184" s="79">
        <f t="shared" si="47"/>
        <v>220394.94</v>
      </c>
    </row>
    <row r="185" spans="1:16" x14ac:dyDescent="0.3">
      <c r="A185" s="724"/>
      <c r="B185" s="217" t="s">
        <v>61</v>
      </c>
      <c r="C185" s="3">
        <f t="shared" ref="C185:N185" si="52">C9+C121</f>
        <v>0</v>
      </c>
      <c r="D185" s="3">
        <f t="shared" si="52"/>
        <v>0</v>
      </c>
      <c r="E185" s="3">
        <f t="shared" si="52"/>
        <v>0</v>
      </c>
      <c r="F185" s="3">
        <f t="shared" si="52"/>
        <v>0</v>
      </c>
      <c r="G185" s="3">
        <f t="shared" si="52"/>
        <v>0</v>
      </c>
      <c r="H185" s="3">
        <f t="shared" si="52"/>
        <v>0</v>
      </c>
      <c r="I185" s="3">
        <f t="shared" si="52"/>
        <v>0</v>
      </c>
      <c r="J185" s="3">
        <f t="shared" si="52"/>
        <v>0</v>
      </c>
      <c r="K185" s="3">
        <f t="shared" si="52"/>
        <v>0</v>
      </c>
      <c r="L185" s="3">
        <f t="shared" si="52"/>
        <v>0</v>
      </c>
      <c r="M185" s="3">
        <f t="shared" si="52"/>
        <v>0</v>
      </c>
      <c r="N185" s="3">
        <f t="shared" si="52"/>
        <v>0</v>
      </c>
      <c r="O185" s="79">
        <f t="shared" si="47"/>
        <v>0</v>
      </c>
    </row>
    <row r="186" spans="1:16" x14ac:dyDescent="0.3">
      <c r="A186" s="724"/>
      <c r="B186" s="217" t="s">
        <v>60</v>
      </c>
      <c r="C186" s="3">
        <f t="shared" ref="C186:N186" si="53">C10+C122</f>
        <v>0</v>
      </c>
      <c r="D186" s="3">
        <f t="shared" si="53"/>
        <v>0</v>
      </c>
      <c r="E186" s="3">
        <f t="shared" si="53"/>
        <v>0</v>
      </c>
      <c r="F186" s="3">
        <f t="shared" si="53"/>
        <v>0</v>
      </c>
      <c r="G186" s="3">
        <f t="shared" si="53"/>
        <v>0</v>
      </c>
      <c r="H186" s="3">
        <f t="shared" si="53"/>
        <v>0</v>
      </c>
      <c r="I186" s="3">
        <f t="shared" si="53"/>
        <v>0</v>
      </c>
      <c r="J186" s="3">
        <f t="shared" si="53"/>
        <v>0</v>
      </c>
      <c r="K186" s="3">
        <f t="shared" si="53"/>
        <v>0</v>
      </c>
      <c r="L186" s="3">
        <f t="shared" si="53"/>
        <v>0</v>
      </c>
      <c r="M186" s="3">
        <f t="shared" si="53"/>
        <v>0</v>
      </c>
      <c r="N186" s="3">
        <f t="shared" si="53"/>
        <v>0</v>
      </c>
      <c r="O186" s="79">
        <f t="shared" si="47"/>
        <v>0</v>
      </c>
    </row>
    <row r="187" spans="1:16" x14ac:dyDescent="0.3">
      <c r="A187" s="724"/>
      <c r="B187" s="217" t="s">
        <v>59</v>
      </c>
      <c r="C187" s="3">
        <f t="shared" ref="C187:N187" si="54">C11+C123</f>
        <v>72589.47</v>
      </c>
      <c r="D187" s="3">
        <f t="shared" si="54"/>
        <v>86640.71</v>
      </c>
      <c r="E187" s="3">
        <f t="shared" si="54"/>
        <v>0</v>
      </c>
      <c r="F187" s="3">
        <f t="shared" si="54"/>
        <v>143081.79999999999</v>
      </c>
      <c r="G187" s="3">
        <f t="shared" si="54"/>
        <v>41929</v>
      </c>
      <c r="H187" s="3">
        <f t="shared" si="54"/>
        <v>117123</v>
      </c>
      <c r="I187" s="3">
        <f t="shared" si="54"/>
        <v>45319</v>
      </c>
      <c r="J187" s="3">
        <f t="shared" si="54"/>
        <v>206467.91999999998</v>
      </c>
      <c r="K187" s="3">
        <f t="shared" si="54"/>
        <v>133935.31</v>
      </c>
      <c r="L187" s="3">
        <f t="shared" si="54"/>
        <v>157051</v>
      </c>
      <c r="M187" s="3">
        <f t="shared" si="54"/>
        <v>0</v>
      </c>
      <c r="N187" s="3">
        <f t="shared" si="54"/>
        <v>0</v>
      </c>
      <c r="O187" s="79">
        <f t="shared" si="47"/>
        <v>1004137.21</v>
      </c>
    </row>
    <row r="188" spans="1:16" x14ac:dyDescent="0.3">
      <c r="A188" s="724"/>
      <c r="B188" s="217" t="s">
        <v>58</v>
      </c>
      <c r="C188" s="3">
        <f t="shared" ref="C188:N188" si="55">C12+C124</f>
        <v>0</v>
      </c>
      <c r="D188" s="3">
        <f t="shared" si="55"/>
        <v>0</v>
      </c>
      <c r="E188" s="3">
        <f t="shared" si="55"/>
        <v>0</v>
      </c>
      <c r="F188" s="3">
        <f t="shared" si="55"/>
        <v>0</v>
      </c>
      <c r="G188" s="3">
        <f t="shared" si="55"/>
        <v>0</v>
      </c>
      <c r="H188" s="3">
        <f t="shared" si="55"/>
        <v>0</v>
      </c>
      <c r="I188" s="3">
        <f t="shared" si="55"/>
        <v>0</v>
      </c>
      <c r="J188" s="3">
        <f t="shared" si="55"/>
        <v>0</v>
      </c>
      <c r="K188" s="3">
        <f t="shared" si="55"/>
        <v>0</v>
      </c>
      <c r="L188" s="3">
        <f t="shared" si="55"/>
        <v>0</v>
      </c>
      <c r="M188" s="3">
        <f t="shared" si="55"/>
        <v>0</v>
      </c>
      <c r="N188" s="3">
        <f t="shared" si="55"/>
        <v>0</v>
      </c>
      <c r="O188" s="79">
        <f t="shared" si="47"/>
        <v>0</v>
      </c>
    </row>
    <row r="189" spans="1:16" x14ac:dyDescent="0.3">
      <c r="A189" s="724"/>
      <c r="B189" s="217" t="s">
        <v>57</v>
      </c>
      <c r="C189" s="3">
        <f t="shared" ref="C189:N189" si="56">C13+C125</f>
        <v>0</v>
      </c>
      <c r="D189" s="3">
        <f t="shared" si="56"/>
        <v>2620.5</v>
      </c>
      <c r="E189" s="3">
        <f t="shared" si="56"/>
        <v>0</v>
      </c>
      <c r="F189" s="3">
        <f t="shared" si="56"/>
        <v>0</v>
      </c>
      <c r="G189" s="3">
        <f t="shared" si="56"/>
        <v>0</v>
      </c>
      <c r="H189" s="3">
        <f t="shared" si="56"/>
        <v>0</v>
      </c>
      <c r="I189" s="3">
        <f t="shared" si="56"/>
        <v>0</v>
      </c>
      <c r="J189" s="3">
        <f t="shared" si="56"/>
        <v>0</v>
      </c>
      <c r="K189" s="3">
        <f t="shared" si="56"/>
        <v>0</v>
      </c>
      <c r="L189" s="3">
        <f t="shared" si="56"/>
        <v>3494</v>
      </c>
      <c r="M189" s="3">
        <f t="shared" si="56"/>
        <v>0</v>
      </c>
      <c r="N189" s="3">
        <f t="shared" si="56"/>
        <v>0</v>
      </c>
      <c r="O189" s="79">
        <f t="shared" si="47"/>
        <v>6114.5</v>
      </c>
    </row>
    <row r="190" spans="1:16" x14ac:dyDescent="0.3">
      <c r="A190" s="724"/>
      <c r="B190" s="217" t="s">
        <v>56</v>
      </c>
      <c r="C190" s="3">
        <f t="shared" ref="C190:N190" si="57">C14+C126</f>
        <v>0</v>
      </c>
      <c r="D190" s="3">
        <f t="shared" si="57"/>
        <v>0</v>
      </c>
      <c r="E190" s="3">
        <f t="shared" si="57"/>
        <v>0</v>
      </c>
      <c r="F190" s="3">
        <f t="shared" si="57"/>
        <v>0</v>
      </c>
      <c r="G190" s="3">
        <f t="shared" si="57"/>
        <v>0</v>
      </c>
      <c r="H190" s="3">
        <f t="shared" si="57"/>
        <v>0</v>
      </c>
      <c r="I190" s="3">
        <f t="shared" si="57"/>
        <v>0</v>
      </c>
      <c r="J190" s="3">
        <f t="shared" si="57"/>
        <v>0</v>
      </c>
      <c r="K190" s="3">
        <f t="shared" si="57"/>
        <v>0</v>
      </c>
      <c r="L190" s="3">
        <f t="shared" si="57"/>
        <v>0</v>
      </c>
      <c r="M190" s="3">
        <f t="shared" si="57"/>
        <v>0</v>
      </c>
      <c r="N190" s="3">
        <f t="shared" si="57"/>
        <v>0</v>
      </c>
      <c r="O190" s="79">
        <f t="shared" si="47"/>
        <v>0</v>
      </c>
    </row>
    <row r="191" spans="1:16" x14ac:dyDescent="0.3">
      <c r="A191" s="724"/>
      <c r="B191" s="217" t="s">
        <v>55</v>
      </c>
      <c r="C191" s="3">
        <f t="shared" ref="C191:N191" si="58">C15+C127</f>
        <v>0</v>
      </c>
      <c r="D191" s="3">
        <f t="shared" si="58"/>
        <v>0</v>
      </c>
      <c r="E191" s="3">
        <f t="shared" si="58"/>
        <v>0</v>
      </c>
      <c r="F191" s="3">
        <f t="shared" si="58"/>
        <v>0</v>
      </c>
      <c r="G191" s="3">
        <f t="shared" si="58"/>
        <v>0</v>
      </c>
      <c r="H191" s="3">
        <f t="shared" si="58"/>
        <v>0</v>
      </c>
      <c r="I191" s="3">
        <f t="shared" si="58"/>
        <v>0</v>
      </c>
      <c r="J191" s="3">
        <f t="shared" si="58"/>
        <v>0</v>
      </c>
      <c r="K191" s="3">
        <f t="shared" si="58"/>
        <v>0</v>
      </c>
      <c r="L191" s="3">
        <f t="shared" si="58"/>
        <v>0</v>
      </c>
      <c r="M191" s="3">
        <f t="shared" si="58"/>
        <v>0</v>
      </c>
      <c r="N191" s="3">
        <f t="shared" si="58"/>
        <v>0</v>
      </c>
      <c r="O191" s="79">
        <f t="shared" si="47"/>
        <v>0</v>
      </c>
    </row>
    <row r="192" spans="1:16" ht="15" thickBot="1" x14ac:dyDescent="0.35">
      <c r="A192" s="725"/>
      <c r="B192" s="217" t="s">
        <v>54</v>
      </c>
      <c r="C192" s="3">
        <f t="shared" ref="C192:N192" si="59">C16+C128</f>
        <v>0</v>
      </c>
      <c r="D192" s="3">
        <f t="shared" si="59"/>
        <v>0</v>
      </c>
      <c r="E192" s="3">
        <f t="shared" si="59"/>
        <v>0</v>
      </c>
      <c r="F192" s="3">
        <f t="shared" si="59"/>
        <v>0</v>
      </c>
      <c r="G192" s="3">
        <f t="shared" si="59"/>
        <v>0</v>
      </c>
      <c r="H192" s="3">
        <f t="shared" si="59"/>
        <v>0</v>
      </c>
      <c r="I192" s="3">
        <f t="shared" si="59"/>
        <v>0</v>
      </c>
      <c r="J192" s="3">
        <f t="shared" si="59"/>
        <v>0</v>
      </c>
      <c r="K192" s="3">
        <f t="shared" si="59"/>
        <v>0</v>
      </c>
      <c r="L192" s="3">
        <f t="shared" si="59"/>
        <v>0</v>
      </c>
      <c r="M192" s="3">
        <f t="shared" si="59"/>
        <v>0</v>
      </c>
      <c r="N192" s="3">
        <f t="shared" si="59"/>
        <v>0</v>
      </c>
      <c r="O192" s="79">
        <f t="shared" si="47"/>
        <v>0</v>
      </c>
    </row>
    <row r="193" spans="1:16" ht="15" thickBot="1" x14ac:dyDescent="0.35">
      <c r="A193" s="83"/>
      <c r="B193" s="218" t="s">
        <v>43</v>
      </c>
      <c r="C193" s="210">
        <f t="shared" ref="C193:N193" si="60">SUM(C180:C192)</f>
        <v>72589.47</v>
      </c>
      <c r="D193" s="210">
        <f t="shared" si="60"/>
        <v>109098.23000000001</v>
      </c>
      <c r="E193" s="210">
        <f t="shared" si="60"/>
        <v>0</v>
      </c>
      <c r="F193" s="210">
        <f t="shared" si="60"/>
        <v>154934.07999999999</v>
      </c>
      <c r="G193" s="210">
        <f t="shared" si="60"/>
        <v>41929</v>
      </c>
      <c r="H193" s="210">
        <f t="shared" si="60"/>
        <v>117498.99</v>
      </c>
      <c r="I193" s="210">
        <f t="shared" si="60"/>
        <v>45319</v>
      </c>
      <c r="J193" s="210">
        <f t="shared" si="60"/>
        <v>206467.91999999998</v>
      </c>
      <c r="K193" s="210">
        <f t="shared" si="60"/>
        <v>322640.95</v>
      </c>
      <c r="L193" s="210">
        <f t="shared" si="60"/>
        <v>160545</v>
      </c>
      <c r="M193" s="210">
        <f t="shared" si="60"/>
        <v>0</v>
      </c>
      <c r="N193" s="210">
        <f t="shared" si="60"/>
        <v>0</v>
      </c>
      <c r="O193" s="296">
        <f t="shared" si="47"/>
        <v>1231022.6399999999</v>
      </c>
      <c r="P193" s="370">
        <f>SUM(C4:N16,C116:N128)</f>
        <v>1231022.6400000001</v>
      </c>
    </row>
    <row r="194" spans="1:16" ht="15" thickBot="1" x14ac:dyDescent="0.35">
      <c r="M194" s="716" t="s">
        <v>162</v>
      </c>
      <c r="N194" s="717"/>
      <c r="O194" s="144">
        <f>O177+O193+O113</f>
        <v>185247154.66359994</v>
      </c>
      <c r="P194" s="370">
        <f>P177+P193+P113</f>
        <v>185247154.6636</v>
      </c>
    </row>
    <row r="198" spans="1:16" s="297" customFormat="1" x14ac:dyDescent="0.3">
      <c r="B198" s="297" t="s">
        <v>66</v>
      </c>
      <c r="C198" s="298">
        <f>C164+C180+C100</f>
        <v>0</v>
      </c>
      <c r="D198" s="298">
        <f t="shared" ref="D198:N198" si="61">D164+D180+D100</f>
        <v>137955</v>
      </c>
      <c r="E198" s="298">
        <f t="shared" si="61"/>
        <v>522103</v>
      </c>
      <c r="F198" s="298">
        <f t="shared" si="61"/>
        <v>1537569</v>
      </c>
      <c r="G198" s="298">
        <f t="shared" si="61"/>
        <v>0</v>
      </c>
      <c r="H198" s="298">
        <f t="shared" si="61"/>
        <v>247290</v>
      </c>
      <c r="I198" s="298">
        <f t="shared" si="61"/>
        <v>12464</v>
      </c>
      <c r="J198" s="298">
        <f t="shared" si="61"/>
        <v>165627</v>
      </c>
      <c r="K198" s="298">
        <f t="shared" si="61"/>
        <v>0</v>
      </c>
      <c r="L198" s="298">
        <f t="shared" si="61"/>
        <v>588640</v>
      </c>
      <c r="M198" s="298">
        <f t="shared" si="61"/>
        <v>902890.49514897424</v>
      </c>
      <c r="N198" s="298">
        <f t="shared" si="61"/>
        <v>4163835.0308926702</v>
      </c>
      <c r="O198" s="298">
        <f t="shared" ref="O198" si="62">O4+O20+O36+O52+O68+O84+O100+O116+O132+O148</f>
        <v>8278373.5260416437</v>
      </c>
    </row>
    <row r="199" spans="1:16" s="297" customFormat="1" x14ac:dyDescent="0.3">
      <c r="B199" s="297" t="s">
        <v>65</v>
      </c>
      <c r="C199" s="298">
        <f t="shared" ref="C199:N199" si="63">C165+C181+C101</f>
        <v>0</v>
      </c>
      <c r="D199" s="298">
        <f t="shared" si="63"/>
        <v>0</v>
      </c>
      <c r="E199" s="298">
        <f t="shared" si="63"/>
        <v>0</v>
      </c>
      <c r="F199" s="298">
        <f t="shared" si="63"/>
        <v>0</v>
      </c>
      <c r="G199" s="298">
        <f t="shared" si="63"/>
        <v>131718</v>
      </c>
      <c r="H199" s="298">
        <f t="shared" si="63"/>
        <v>375.99</v>
      </c>
      <c r="I199" s="298">
        <f t="shared" si="63"/>
        <v>0</v>
      </c>
      <c r="J199" s="298">
        <f t="shared" si="63"/>
        <v>0</v>
      </c>
      <c r="K199" s="298">
        <f t="shared" si="63"/>
        <v>0</v>
      </c>
      <c r="L199" s="298">
        <f t="shared" si="63"/>
        <v>0</v>
      </c>
      <c r="M199" s="298">
        <f t="shared" si="63"/>
        <v>41411.837335530203</v>
      </c>
      <c r="N199" s="298">
        <f t="shared" si="63"/>
        <v>121568.41920397931</v>
      </c>
      <c r="O199" s="298">
        <f t="shared" ref="O199" si="64">O5+O21+O37+O53+O69+O85+O101+O117+O133+O149</f>
        <v>295074.24653950951</v>
      </c>
    </row>
    <row r="200" spans="1:16" s="297" customFormat="1" x14ac:dyDescent="0.3">
      <c r="B200" s="297" t="s">
        <v>64</v>
      </c>
      <c r="C200" s="298">
        <f t="shared" ref="C200:N200" si="65">C166+C182+C102</f>
        <v>0</v>
      </c>
      <c r="D200" s="298">
        <f t="shared" si="65"/>
        <v>0</v>
      </c>
      <c r="E200" s="298">
        <f t="shared" si="65"/>
        <v>0</v>
      </c>
      <c r="F200" s="298">
        <f t="shared" si="65"/>
        <v>0</v>
      </c>
      <c r="G200" s="298">
        <f t="shared" si="65"/>
        <v>0</v>
      </c>
      <c r="H200" s="298">
        <f t="shared" si="65"/>
        <v>8394</v>
      </c>
      <c r="I200" s="298">
        <f t="shared" si="65"/>
        <v>0</v>
      </c>
      <c r="J200" s="298">
        <f t="shared" si="65"/>
        <v>0</v>
      </c>
      <c r="K200" s="298">
        <f t="shared" si="65"/>
        <v>0</v>
      </c>
      <c r="L200" s="298">
        <f t="shared" si="65"/>
        <v>0</v>
      </c>
      <c r="M200" s="298">
        <f t="shared" si="65"/>
        <v>6458.8389999999999</v>
      </c>
      <c r="N200" s="298">
        <f t="shared" si="65"/>
        <v>30014.906417796326</v>
      </c>
      <c r="O200" s="298">
        <f t="shared" ref="O200" si="66">O6+O22+O38+O54+O70+O86+O102+O118+O134+O150</f>
        <v>44867.745417796323</v>
      </c>
    </row>
    <row r="201" spans="1:16" s="297" customFormat="1" x14ac:dyDescent="0.3">
      <c r="B201" s="297" t="s">
        <v>63</v>
      </c>
      <c r="C201" s="298">
        <f t="shared" ref="C201:N201" si="67">C167+C183+C103</f>
        <v>0</v>
      </c>
      <c r="D201" s="298">
        <f t="shared" si="67"/>
        <v>79086</v>
      </c>
      <c r="E201" s="298">
        <f t="shared" si="67"/>
        <v>1013760</v>
      </c>
      <c r="F201" s="298">
        <f t="shared" si="67"/>
        <v>657880</v>
      </c>
      <c r="G201" s="298">
        <f t="shared" si="67"/>
        <v>678028</v>
      </c>
      <c r="H201" s="298">
        <f t="shared" si="67"/>
        <v>782358</v>
      </c>
      <c r="I201" s="298">
        <f t="shared" si="67"/>
        <v>1722491</v>
      </c>
      <c r="J201" s="298">
        <f t="shared" si="67"/>
        <v>327985</v>
      </c>
      <c r="K201" s="298">
        <f t="shared" si="67"/>
        <v>429644</v>
      </c>
      <c r="L201" s="298">
        <f t="shared" si="67"/>
        <v>814772</v>
      </c>
      <c r="M201" s="298">
        <f t="shared" si="67"/>
        <v>2289532.9226195882</v>
      </c>
      <c r="N201" s="298">
        <f t="shared" si="67"/>
        <v>8659964.7492610924</v>
      </c>
      <c r="O201" s="298">
        <f t="shared" ref="O201" si="68">O7+O23+O39+O55+O71+O87+O103+O119+O135+O151</f>
        <v>17455501.671880681</v>
      </c>
    </row>
    <row r="202" spans="1:16" s="297" customFormat="1" x14ac:dyDescent="0.3">
      <c r="B202" s="297" t="s">
        <v>62</v>
      </c>
      <c r="C202" s="298">
        <f t="shared" ref="C202:N202" si="69">C168+C184+C104</f>
        <v>0</v>
      </c>
      <c r="D202" s="298">
        <f t="shared" si="69"/>
        <v>28786.02</v>
      </c>
      <c r="E202" s="298">
        <f t="shared" si="69"/>
        <v>0</v>
      </c>
      <c r="F202" s="298">
        <f t="shared" si="69"/>
        <v>11852.28</v>
      </c>
      <c r="G202" s="298">
        <f t="shared" si="69"/>
        <v>0</v>
      </c>
      <c r="H202" s="298">
        <f t="shared" si="69"/>
        <v>0</v>
      </c>
      <c r="I202" s="298">
        <f t="shared" si="69"/>
        <v>0</v>
      </c>
      <c r="J202" s="298">
        <f t="shared" si="69"/>
        <v>0</v>
      </c>
      <c r="K202" s="298">
        <f t="shared" si="69"/>
        <v>240623.48</v>
      </c>
      <c r="L202" s="298">
        <f t="shared" si="69"/>
        <v>0</v>
      </c>
      <c r="M202" s="298">
        <f t="shared" si="69"/>
        <v>94551.614758550524</v>
      </c>
      <c r="N202" s="298">
        <f t="shared" si="69"/>
        <v>345966.74343630776</v>
      </c>
      <c r="O202" s="298">
        <f t="shared" ref="O202" si="70">O8+O24+O40+O56+O72+O88+O104+O120+O136+O152</f>
        <v>721780.13819485833</v>
      </c>
    </row>
    <row r="203" spans="1:16" s="297" customFormat="1" x14ac:dyDescent="0.3">
      <c r="B203" s="297" t="s">
        <v>61</v>
      </c>
      <c r="C203" s="298">
        <f t="shared" ref="C203:N203" si="71">C169+C185+C105</f>
        <v>0</v>
      </c>
      <c r="D203" s="298">
        <f t="shared" si="71"/>
        <v>0</v>
      </c>
      <c r="E203" s="298">
        <f t="shared" si="71"/>
        <v>0</v>
      </c>
      <c r="F203" s="298">
        <f t="shared" si="71"/>
        <v>0</v>
      </c>
      <c r="G203" s="298">
        <f t="shared" si="71"/>
        <v>0</v>
      </c>
      <c r="H203" s="298">
        <f t="shared" si="71"/>
        <v>0</v>
      </c>
      <c r="I203" s="298">
        <f t="shared" si="71"/>
        <v>0</v>
      </c>
      <c r="J203" s="298">
        <f t="shared" si="71"/>
        <v>0</v>
      </c>
      <c r="K203" s="298">
        <f t="shared" si="71"/>
        <v>0</v>
      </c>
      <c r="L203" s="298">
        <f t="shared" si="71"/>
        <v>0</v>
      </c>
      <c r="M203" s="298">
        <f t="shared" si="71"/>
        <v>3749.5052475755474</v>
      </c>
      <c r="N203" s="298">
        <f t="shared" si="71"/>
        <v>13946.902235894864</v>
      </c>
      <c r="O203" s="298">
        <f t="shared" ref="O203" si="72">O9+O25+O41+O57+O73+O89+O105+O121+O137+O153</f>
        <v>17696.407483470412</v>
      </c>
    </row>
    <row r="204" spans="1:16" s="297" customFormat="1" x14ac:dyDescent="0.3">
      <c r="B204" s="297" t="s">
        <v>60</v>
      </c>
      <c r="C204" s="298">
        <f t="shared" ref="C204:N204" si="73">C170+C186+C106</f>
        <v>0</v>
      </c>
      <c r="D204" s="298">
        <f t="shared" si="73"/>
        <v>49391</v>
      </c>
      <c r="E204" s="298">
        <f t="shared" si="73"/>
        <v>3465991</v>
      </c>
      <c r="F204" s="298">
        <f t="shared" si="73"/>
        <v>276927</v>
      </c>
      <c r="G204" s="298">
        <f t="shared" si="73"/>
        <v>795663</v>
      </c>
      <c r="H204" s="298">
        <f t="shared" si="73"/>
        <v>686626</v>
      </c>
      <c r="I204" s="298">
        <f t="shared" si="73"/>
        <v>7035848</v>
      </c>
      <c r="J204" s="298">
        <f t="shared" si="73"/>
        <v>733147</v>
      </c>
      <c r="K204" s="298">
        <f t="shared" si="73"/>
        <v>2465483</v>
      </c>
      <c r="L204" s="298">
        <f t="shared" si="73"/>
        <v>2212366</v>
      </c>
      <c r="M204" s="298">
        <f t="shared" si="73"/>
        <v>4630337.0187706063</v>
      </c>
      <c r="N204" s="298">
        <f t="shared" si="73"/>
        <v>16570940.317270035</v>
      </c>
      <c r="O204" s="298">
        <f t="shared" ref="O204" si="74">O10+O26+O42+O58+O74+O90+O106+O122+O138+O154</f>
        <v>38922719.336040638</v>
      </c>
    </row>
    <row r="205" spans="1:16" s="297" customFormat="1" x14ac:dyDescent="0.3">
      <c r="B205" s="297" t="s">
        <v>59</v>
      </c>
      <c r="C205" s="298">
        <f t="shared" ref="C205:N205" si="75">C171+C187+C107</f>
        <v>72589.47</v>
      </c>
      <c r="D205" s="298">
        <f t="shared" si="75"/>
        <v>3892437.71</v>
      </c>
      <c r="E205" s="298">
        <f t="shared" si="75"/>
        <v>6484500</v>
      </c>
      <c r="F205" s="298">
        <f t="shared" si="75"/>
        <v>6348525.7999999998</v>
      </c>
      <c r="G205" s="298">
        <f t="shared" si="75"/>
        <v>4510576.3</v>
      </c>
      <c r="H205" s="298">
        <f t="shared" si="75"/>
        <v>6757986.0300000003</v>
      </c>
      <c r="I205" s="298">
        <f t="shared" si="75"/>
        <v>7864390.3600000003</v>
      </c>
      <c r="J205" s="298">
        <f t="shared" si="75"/>
        <v>6758281.9199999999</v>
      </c>
      <c r="K205" s="298">
        <f t="shared" si="75"/>
        <v>7587232.4099999992</v>
      </c>
      <c r="L205" s="298">
        <f t="shared" si="75"/>
        <v>7623955</v>
      </c>
      <c r="M205" s="298">
        <f t="shared" si="75"/>
        <v>11012262.197846822</v>
      </c>
      <c r="N205" s="298">
        <f t="shared" si="75"/>
        <v>40973480.889165431</v>
      </c>
      <c r="O205" s="298">
        <f t="shared" ref="O205" si="76">O11+O27+O43+O59+O75+O91+O107+O123+O139+O155</f>
        <v>109886218.08701226</v>
      </c>
    </row>
    <row r="206" spans="1:16" s="297" customFormat="1" x14ac:dyDescent="0.3">
      <c r="B206" s="297" t="s">
        <v>58</v>
      </c>
      <c r="C206" s="298">
        <f t="shared" ref="C206:N206" si="77">C172+C188+C108</f>
        <v>0</v>
      </c>
      <c r="D206" s="298">
        <f t="shared" si="77"/>
        <v>0</v>
      </c>
      <c r="E206" s="298">
        <f t="shared" si="77"/>
        <v>0</v>
      </c>
      <c r="F206" s="298">
        <f t="shared" si="77"/>
        <v>0</v>
      </c>
      <c r="G206" s="298">
        <f t="shared" si="77"/>
        <v>0</v>
      </c>
      <c r="H206" s="298">
        <f t="shared" si="77"/>
        <v>2818</v>
      </c>
      <c r="I206" s="298">
        <f t="shared" si="77"/>
        <v>42270</v>
      </c>
      <c r="J206" s="298">
        <f t="shared" si="77"/>
        <v>116747.76575000002</v>
      </c>
      <c r="K206" s="298">
        <f t="shared" si="77"/>
        <v>0</v>
      </c>
      <c r="L206" s="298">
        <f t="shared" si="77"/>
        <v>849415.61985000002</v>
      </c>
      <c r="M206" s="298">
        <f t="shared" si="77"/>
        <v>80860.001665976262</v>
      </c>
      <c r="N206" s="298">
        <f t="shared" si="77"/>
        <v>298573.33720581816</v>
      </c>
      <c r="O206" s="298">
        <f t="shared" ref="O206" si="78">O12+O28+O44+O60+O76+O92+O108+O124+O140+O156</f>
        <v>1390684.7244717947</v>
      </c>
    </row>
    <row r="207" spans="1:16" s="297" customFormat="1" x14ac:dyDescent="0.3">
      <c r="B207" s="297" t="s">
        <v>57</v>
      </c>
      <c r="C207" s="298">
        <f t="shared" ref="C207:N207" si="79">C173+C189+C109</f>
        <v>0</v>
      </c>
      <c r="D207" s="298">
        <f t="shared" si="79"/>
        <v>2620.5</v>
      </c>
      <c r="E207" s="298">
        <f t="shared" si="79"/>
        <v>0</v>
      </c>
      <c r="F207" s="298">
        <f t="shared" si="79"/>
        <v>61960</v>
      </c>
      <c r="G207" s="298">
        <f t="shared" si="79"/>
        <v>0</v>
      </c>
      <c r="H207" s="298">
        <f t="shared" si="79"/>
        <v>0</v>
      </c>
      <c r="I207" s="298">
        <f t="shared" si="79"/>
        <v>209410</v>
      </c>
      <c r="J207" s="298">
        <f t="shared" si="79"/>
        <v>0</v>
      </c>
      <c r="K207" s="298">
        <f t="shared" si="79"/>
        <v>0</v>
      </c>
      <c r="L207" s="298">
        <f t="shared" si="79"/>
        <v>3494</v>
      </c>
      <c r="M207" s="298">
        <f t="shared" si="79"/>
        <v>261136.95100328745</v>
      </c>
      <c r="N207" s="298">
        <f t="shared" si="79"/>
        <v>1068872.2080818913</v>
      </c>
      <c r="O207" s="298">
        <f t="shared" ref="O207" si="80">O13+O29+O45+O61+O77+O93+O109+O125+O141+O157</f>
        <v>1607493.6590851787</v>
      </c>
    </row>
    <row r="208" spans="1:16" s="297" customFormat="1" x14ac:dyDescent="0.3">
      <c r="B208" s="297" t="s">
        <v>56</v>
      </c>
      <c r="C208" s="298">
        <f t="shared" ref="C208:N208" si="81">C174+C190+C110</f>
        <v>0</v>
      </c>
      <c r="D208" s="298">
        <f t="shared" si="81"/>
        <v>0</v>
      </c>
      <c r="E208" s="298">
        <f t="shared" si="81"/>
        <v>0</v>
      </c>
      <c r="F208" s="298">
        <f t="shared" si="81"/>
        <v>0</v>
      </c>
      <c r="G208" s="298">
        <f t="shared" si="81"/>
        <v>0</v>
      </c>
      <c r="H208" s="298">
        <f t="shared" si="81"/>
        <v>0</v>
      </c>
      <c r="I208" s="298">
        <f t="shared" si="81"/>
        <v>0</v>
      </c>
      <c r="J208" s="298">
        <f t="shared" si="81"/>
        <v>0</v>
      </c>
      <c r="K208" s="298">
        <f t="shared" si="81"/>
        <v>0</v>
      </c>
      <c r="L208" s="298">
        <f t="shared" si="81"/>
        <v>0</v>
      </c>
      <c r="M208" s="298">
        <f t="shared" si="81"/>
        <v>169283.29195591004</v>
      </c>
      <c r="N208" s="298">
        <f t="shared" si="81"/>
        <v>637589.58815068577</v>
      </c>
      <c r="O208" s="298">
        <f t="shared" ref="O208" si="82">O14+O30+O46+O62+O78+O94+O110+O126+O142+O158</f>
        <v>806872.88010659581</v>
      </c>
    </row>
    <row r="209" spans="2:15" s="297" customFormat="1" x14ac:dyDescent="0.3">
      <c r="B209" s="297" t="s">
        <v>55</v>
      </c>
      <c r="C209" s="298">
        <f t="shared" ref="C209:N209" si="83">C175+C191+C111</f>
        <v>0</v>
      </c>
      <c r="D209" s="298">
        <f t="shared" si="83"/>
        <v>5265</v>
      </c>
      <c r="E209" s="298">
        <f t="shared" si="83"/>
        <v>0</v>
      </c>
      <c r="F209" s="298">
        <f t="shared" si="83"/>
        <v>0</v>
      </c>
      <c r="G209" s="298">
        <f t="shared" si="83"/>
        <v>0</v>
      </c>
      <c r="H209" s="298">
        <f t="shared" si="83"/>
        <v>380</v>
      </c>
      <c r="I209" s="298">
        <f t="shared" si="83"/>
        <v>102808</v>
      </c>
      <c r="J209" s="298">
        <f t="shared" si="83"/>
        <v>41551</v>
      </c>
      <c r="K209" s="298">
        <f t="shared" si="83"/>
        <v>9888</v>
      </c>
      <c r="L209" s="298">
        <f t="shared" si="83"/>
        <v>5778</v>
      </c>
      <c r="M209" s="298">
        <f t="shared" si="83"/>
        <v>1498040.0228949718</v>
      </c>
      <c r="N209" s="298">
        <f t="shared" si="83"/>
        <v>4018136.7848827224</v>
      </c>
      <c r="O209" s="298">
        <f t="shared" ref="O209" si="84">O15+O31+O47+O63+O79+O95+O111+O127+O143+O159</f>
        <v>5681846.8077776944</v>
      </c>
    </row>
    <row r="210" spans="2:15" s="297" customFormat="1" x14ac:dyDescent="0.3">
      <c r="B210" s="297" t="s">
        <v>54</v>
      </c>
      <c r="C210" s="298">
        <f t="shared" ref="C210:N210" si="85">C176+C192+C112</f>
        <v>0</v>
      </c>
      <c r="D210" s="298">
        <f t="shared" si="85"/>
        <v>0</v>
      </c>
      <c r="E210" s="298">
        <f t="shared" si="85"/>
        <v>0</v>
      </c>
      <c r="F210" s="298">
        <f t="shared" si="85"/>
        <v>0</v>
      </c>
      <c r="G210" s="298">
        <f t="shared" si="85"/>
        <v>0</v>
      </c>
      <c r="H210" s="298">
        <f t="shared" si="85"/>
        <v>0</v>
      </c>
      <c r="I210" s="298">
        <f t="shared" si="85"/>
        <v>0</v>
      </c>
      <c r="J210" s="298">
        <f t="shared" si="85"/>
        <v>0</v>
      </c>
      <c r="K210" s="298">
        <f t="shared" si="85"/>
        <v>0</v>
      </c>
      <c r="L210" s="298">
        <f t="shared" si="85"/>
        <v>0</v>
      </c>
      <c r="M210" s="298">
        <f t="shared" si="85"/>
        <v>27764.554552206428</v>
      </c>
      <c r="N210" s="298">
        <f t="shared" si="85"/>
        <v>110260.87899567482</v>
      </c>
      <c r="O210" s="298">
        <f t="shared" ref="O210" si="86">O16+O32+O48+O64+O80+O96+O112+O128+O144+O160</f>
        <v>138025.43354788126</v>
      </c>
    </row>
    <row r="211" spans="2:15" s="297" customFormat="1" x14ac:dyDescent="0.3">
      <c r="B211" s="297" t="s">
        <v>43</v>
      </c>
      <c r="C211" s="298">
        <f t="shared" ref="C211:O211" si="87">C17+C33+C49+C65+C81+C97+C113+C129+C145+C161</f>
        <v>72589.47</v>
      </c>
      <c r="D211" s="298">
        <f t="shared" si="87"/>
        <v>4195541.2300000004</v>
      </c>
      <c r="E211" s="298">
        <f t="shared" si="87"/>
        <v>11486354</v>
      </c>
      <c r="F211" s="298">
        <f t="shared" si="87"/>
        <v>8894714.0800000001</v>
      </c>
      <c r="G211" s="298">
        <f t="shared" si="87"/>
        <v>6115985.2999999998</v>
      </c>
      <c r="H211" s="298">
        <f t="shared" si="87"/>
        <v>8486228.0199999996</v>
      </c>
      <c r="I211" s="298">
        <f t="shared" si="87"/>
        <v>16989681.359999999</v>
      </c>
      <c r="J211" s="298">
        <f t="shared" si="87"/>
        <v>8143339.6857500002</v>
      </c>
      <c r="K211" s="298">
        <f t="shared" si="87"/>
        <v>10732870.889999999</v>
      </c>
      <c r="L211" s="298">
        <f t="shared" si="87"/>
        <v>12098420.61985</v>
      </c>
      <c r="M211" s="298">
        <f t="shared" si="87"/>
        <v>21018279.252799999</v>
      </c>
      <c r="N211" s="298">
        <f t="shared" si="87"/>
        <v>77013150.755199999</v>
      </c>
      <c r="O211" s="298">
        <f t="shared" si="87"/>
        <v>185247154.6636</v>
      </c>
    </row>
    <row r="212" spans="2:15" s="297" customFormat="1" x14ac:dyDescent="0.3">
      <c r="O212" s="299"/>
    </row>
    <row r="213" spans="2:15" s="297" customFormat="1" x14ac:dyDescent="0.3">
      <c r="N213" s="297" t="s">
        <v>190</v>
      </c>
      <c r="O213" s="300">
        <f>SUM('BIZ kWh ENTRY'!C4:N16,'BIZ kWh ENTRY'!C20:N32,'BIZ kWh ENTRY'!C36:N48,'BIZ kWh ENTRY'!C52:N64,'BIZ kWh ENTRY'!C68:N80,'BIZ kWh ENTRY'!C84:N96,'BIZ kWh ENTRY'!C100:N112,'BIZ kWh ENTRY'!C116:N128,'BIZ kWh ENTRY'!C132:N144,'BIZ kWh ENTRY'!C148:N160,'BIZ kWh ENTRY'!S4:AD16,'BIZ kWh ENTRY'!S20:AD32,'BIZ kWh ENTRY'!S36:AD48,'BIZ kWh ENTRY'!S52:AD64,'BIZ kWh ENTRY'!S68:AD80,'BIZ kWh ENTRY'!S84:AD96,'BIZ kWh ENTRY'!S100:AD112,'BIZ kWh ENTRY'!S116:AD128,'BIZ kWh ENTRY'!S132:AD144,'BIZ kWh ENTRY'!S148:AD160,'BIZ kWh ENTRY'!AI4:AT16,'BIZ kWh ENTRY'!AI20:AT32,'BIZ kWh ENTRY'!AI36:AT48,'BIZ kWh ENTRY'!AI52:AT64,'BIZ kWh ENTRY'!AI68:AT80,'BIZ kWh ENTRY'!AI84:AT96,'BIZ kWh ENTRY'!AI100:AT112,'BIZ kWh ENTRY'!AI116:AT128,'BIZ kWh ENTRY'!AI132:AT144,'BIZ kWh ENTRY'!AI148:AT160,'BIZ kWh ENTRY'!AY4:BJ16,'BIZ kWh ENTRY'!AY20:BJ32,'BIZ kWh ENTRY'!AY36:BJ48,'BIZ kWh ENTRY'!AY52:BJ64,'BIZ kWh ENTRY'!AY68:BJ80,'BIZ kWh ENTRY'!AY84:BJ96,'BIZ kWh ENTRY'!AY100:BJ112,'BIZ kWh ENTRY'!AY116:BJ128,'BIZ kWh ENTRY'!AY132:BJ144,'BIZ kWh ENTRY'!AY148:BJ160)</f>
        <v>185247154.66360012</v>
      </c>
    </row>
    <row r="214" spans="2:15" s="297" customFormat="1" x14ac:dyDescent="0.3">
      <c r="N214" s="297" t="s">
        <v>190</v>
      </c>
      <c r="O214" s="301" t="str">
        <f>IF(O194=O213,"ok","SUM ERROR")</f>
        <v>ok</v>
      </c>
    </row>
    <row r="216" spans="2:15" x14ac:dyDescent="0.3">
      <c r="B216" s="297" t="s">
        <v>202</v>
      </c>
      <c r="C216" s="323">
        <f t="shared" ref="C216:N216" si="88">C17+C33+C49+C65+C81+C97+C161</f>
        <v>0</v>
      </c>
      <c r="D216" s="323">
        <f t="shared" si="88"/>
        <v>4086443</v>
      </c>
      <c r="E216" s="323">
        <f t="shared" si="88"/>
        <v>11486354</v>
      </c>
      <c r="F216" s="323">
        <f t="shared" si="88"/>
        <v>8766082</v>
      </c>
      <c r="G216" s="323">
        <f t="shared" si="88"/>
        <v>6065390</v>
      </c>
      <c r="H216" s="323">
        <f t="shared" si="88"/>
        <v>8248589</v>
      </c>
      <c r="I216" s="323">
        <f t="shared" si="88"/>
        <v>16928764</v>
      </c>
      <c r="J216" s="323">
        <f t="shared" si="88"/>
        <v>7851072</v>
      </c>
      <c r="K216" s="323">
        <f t="shared" si="88"/>
        <v>10150735</v>
      </c>
      <c r="L216" s="323">
        <f t="shared" si="88"/>
        <v>11278938</v>
      </c>
      <c r="M216" s="323">
        <f t="shared" si="88"/>
        <v>20874320</v>
      </c>
      <c r="N216" s="323">
        <f t="shared" si="88"/>
        <v>76539706</v>
      </c>
      <c r="O216" s="324">
        <f>O17+O33+O49+O65+O81+O97+O161</f>
        <v>182276393</v>
      </c>
    </row>
    <row r="217" spans="2:15" x14ac:dyDescent="0.3">
      <c r="B217" s="297" t="s">
        <v>203</v>
      </c>
      <c r="C217" s="323">
        <f t="shared" ref="C217:N217" si="89">C113</f>
        <v>0</v>
      </c>
      <c r="D217" s="323">
        <f t="shared" si="89"/>
        <v>0</v>
      </c>
      <c r="E217" s="323">
        <f t="shared" si="89"/>
        <v>0</v>
      </c>
      <c r="F217" s="323">
        <f t="shared" si="89"/>
        <v>0</v>
      </c>
      <c r="G217" s="323">
        <f t="shared" si="89"/>
        <v>0</v>
      </c>
      <c r="H217" s="323">
        <f t="shared" si="89"/>
        <v>0</v>
      </c>
      <c r="I217" s="323">
        <f t="shared" si="89"/>
        <v>0</v>
      </c>
      <c r="J217" s="323">
        <f t="shared" si="89"/>
        <v>85799.76575000002</v>
      </c>
      <c r="K217" s="323">
        <f t="shared" si="89"/>
        <v>0</v>
      </c>
      <c r="L217" s="323">
        <f t="shared" si="89"/>
        <v>782086.61985000002</v>
      </c>
      <c r="M217" s="323">
        <f t="shared" si="89"/>
        <v>0</v>
      </c>
      <c r="N217" s="323">
        <f t="shared" si="89"/>
        <v>0</v>
      </c>
      <c r="O217" s="324">
        <f>O113</f>
        <v>867886.38560000004</v>
      </c>
    </row>
    <row r="218" spans="2:15" x14ac:dyDescent="0.3">
      <c r="B218" s="297" t="s">
        <v>204</v>
      </c>
      <c r="C218" s="323">
        <f t="shared" ref="C218:N218" si="90">C129+C145</f>
        <v>72589.47</v>
      </c>
      <c r="D218" s="323">
        <f t="shared" si="90"/>
        <v>109098.23000000001</v>
      </c>
      <c r="E218" s="323">
        <f t="shared" si="90"/>
        <v>0</v>
      </c>
      <c r="F218" s="323">
        <f t="shared" si="90"/>
        <v>128632.08</v>
      </c>
      <c r="G218" s="323">
        <f t="shared" si="90"/>
        <v>50595.3</v>
      </c>
      <c r="H218" s="323">
        <f t="shared" si="90"/>
        <v>237639.02000000002</v>
      </c>
      <c r="I218" s="323">
        <f t="shared" si="90"/>
        <v>60917.36</v>
      </c>
      <c r="J218" s="323">
        <f t="shared" si="90"/>
        <v>206467.91999999998</v>
      </c>
      <c r="K218" s="323">
        <f t="shared" si="90"/>
        <v>582135.89000000013</v>
      </c>
      <c r="L218" s="323">
        <f t="shared" si="90"/>
        <v>37396</v>
      </c>
      <c r="M218" s="323">
        <f t="shared" si="90"/>
        <v>143959.25279999996</v>
      </c>
      <c r="N218" s="323">
        <f t="shared" si="90"/>
        <v>473444.75520000007</v>
      </c>
      <c r="O218" s="324">
        <f>O129+O145</f>
        <v>2102875.2779999999</v>
      </c>
    </row>
    <row r="219" spans="2:15" x14ac:dyDescent="0.3">
      <c r="B219" s="297" t="s">
        <v>34</v>
      </c>
      <c r="C219" s="323">
        <f t="shared" ref="C219:N219" si="91">SUM(C216:C218)</f>
        <v>72589.47</v>
      </c>
      <c r="D219" s="323">
        <f t="shared" si="91"/>
        <v>4195541.2300000004</v>
      </c>
      <c r="E219" s="323">
        <f t="shared" si="91"/>
        <v>11486354</v>
      </c>
      <c r="F219" s="323">
        <f t="shared" si="91"/>
        <v>8894714.0800000001</v>
      </c>
      <c r="G219" s="323">
        <f t="shared" si="91"/>
        <v>6115985.2999999998</v>
      </c>
      <c r="H219" s="323">
        <f t="shared" si="91"/>
        <v>8486228.0199999996</v>
      </c>
      <c r="I219" s="323">
        <f t="shared" si="91"/>
        <v>16989681.359999999</v>
      </c>
      <c r="J219" s="323">
        <f t="shared" si="91"/>
        <v>8143339.6857500002</v>
      </c>
      <c r="K219" s="323">
        <f t="shared" si="91"/>
        <v>10732870.890000001</v>
      </c>
      <c r="L219" s="323">
        <f t="shared" si="91"/>
        <v>12098420.61985</v>
      </c>
      <c r="M219" s="323">
        <f t="shared" si="91"/>
        <v>21018279.252799999</v>
      </c>
      <c r="N219" s="323">
        <f t="shared" si="91"/>
        <v>77013150.755199999</v>
      </c>
      <c r="O219" s="324">
        <f>SUM(O216:O218)</f>
        <v>185247154.6636</v>
      </c>
    </row>
  </sheetData>
  <mergeCells count="14">
    <mergeCell ref="M194:N194"/>
    <mergeCell ref="C1:N1"/>
    <mergeCell ref="A84:A96"/>
    <mergeCell ref="A100:A112"/>
    <mergeCell ref="A116:A128"/>
    <mergeCell ref="A180:A192"/>
    <mergeCell ref="A132:A144"/>
    <mergeCell ref="A148:A160"/>
    <mergeCell ref="A164:A176"/>
    <mergeCell ref="A68:A80"/>
    <mergeCell ref="A4:A16"/>
    <mergeCell ref="A20:A32"/>
    <mergeCell ref="A36:A48"/>
    <mergeCell ref="A52:A64"/>
  </mergeCells>
  <conditionalFormatting sqref="O214">
    <cfRule type="cellIs" dxfId="2" priority="1" operator="equal">
      <formula>"SUM ERROR"</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A1:AC97"/>
  <sheetViews>
    <sheetView zoomScale="80" zoomScaleNormal="80" workbookViewId="0">
      <pane xSplit="2" topLeftCell="C1" activePane="topRight" state="frozen"/>
      <selection activeCell="J80" sqref="J80"/>
      <selection pane="topRight" activeCell="AB40" sqref="AB1:CH1048576"/>
    </sheetView>
  </sheetViews>
  <sheetFormatPr defaultRowHeight="14.4" x14ac:dyDescent="0.3"/>
  <cols>
    <col min="1" max="1" width="9" customWidth="1"/>
    <col min="2" max="2" width="29" bestFit="1" customWidth="1"/>
    <col min="3" max="3" width="12.5546875" bestFit="1" customWidth="1"/>
    <col min="4" max="4" width="14.109375" bestFit="1" customWidth="1"/>
    <col min="5" max="5" width="15.109375" bestFit="1" customWidth="1"/>
    <col min="6" max="6" width="12.5546875" bestFit="1" customWidth="1"/>
    <col min="7" max="7" width="13.5546875" bestFit="1" customWidth="1"/>
    <col min="8" max="8" width="14.88671875" bestFit="1" customWidth="1"/>
    <col min="9" max="16" width="14.109375" bestFit="1" customWidth="1"/>
    <col min="17" max="27" width="14.109375" customWidth="1"/>
    <col min="28" max="28" width="10.5546875" bestFit="1" customWidth="1"/>
    <col min="29" max="29" width="16.88671875" bestFit="1" customWidth="1"/>
  </cols>
  <sheetData>
    <row r="1" spans="1:27" ht="15" thickBot="1" x14ac:dyDescent="0.35">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35">
      <c r="A2" s="77"/>
      <c r="B2" s="168" t="s">
        <v>13</v>
      </c>
      <c r="C2" s="351">
        <v>0.85</v>
      </c>
      <c r="D2" s="130">
        <f>C2</f>
        <v>0.85</v>
      </c>
      <c r="E2" s="130">
        <f t="shared" ref="E2:AA2" si="0">D2</f>
        <v>0.85</v>
      </c>
      <c r="F2" s="130">
        <f t="shared" si="0"/>
        <v>0.85</v>
      </c>
      <c r="G2" s="130">
        <f t="shared" si="0"/>
        <v>0.85</v>
      </c>
      <c r="H2" s="130">
        <f t="shared" si="0"/>
        <v>0.85</v>
      </c>
      <c r="I2" s="130">
        <f t="shared" si="0"/>
        <v>0.85</v>
      </c>
      <c r="J2" s="130">
        <f t="shared" si="0"/>
        <v>0.85</v>
      </c>
      <c r="K2" s="130">
        <f t="shared" si="0"/>
        <v>0.85</v>
      </c>
      <c r="L2" s="130">
        <f t="shared" si="0"/>
        <v>0.85</v>
      </c>
      <c r="M2" s="130">
        <f t="shared" si="0"/>
        <v>0.85</v>
      </c>
      <c r="N2" s="130">
        <f t="shared" si="0"/>
        <v>0.85</v>
      </c>
      <c r="O2" s="130">
        <f t="shared" si="0"/>
        <v>0.85</v>
      </c>
      <c r="P2" s="130">
        <f t="shared" si="0"/>
        <v>0.85</v>
      </c>
      <c r="Q2" s="130">
        <f t="shared" si="0"/>
        <v>0.85</v>
      </c>
      <c r="R2" s="130">
        <f t="shared" si="0"/>
        <v>0.85</v>
      </c>
      <c r="S2" s="130">
        <f t="shared" si="0"/>
        <v>0.85</v>
      </c>
      <c r="T2" s="130">
        <f t="shared" si="0"/>
        <v>0.85</v>
      </c>
      <c r="U2" s="130">
        <f t="shared" si="0"/>
        <v>0.85</v>
      </c>
      <c r="V2" s="130">
        <f t="shared" si="0"/>
        <v>0.85</v>
      </c>
      <c r="W2" s="130">
        <f t="shared" si="0"/>
        <v>0.85</v>
      </c>
      <c r="X2" s="130">
        <f t="shared" si="0"/>
        <v>0.85</v>
      </c>
      <c r="Y2" s="130">
        <f t="shared" si="0"/>
        <v>0.85</v>
      </c>
      <c r="Z2" s="130">
        <f t="shared" si="0"/>
        <v>0.85</v>
      </c>
      <c r="AA2" s="130">
        <f t="shared" si="0"/>
        <v>0.85</v>
      </c>
    </row>
    <row r="3" spans="1:27" s="7" customFormat="1" ht="16.5" customHeight="1" thickBot="1" x14ac:dyDescent="0.5">
      <c r="B3" s="76"/>
      <c r="C3" s="306"/>
      <c r="D3" s="306"/>
      <c r="E3" s="306"/>
      <c r="F3" s="306"/>
      <c r="G3" s="306"/>
      <c r="H3" s="306"/>
      <c r="I3" s="306"/>
      <c r="J3" s="306"/>
      <c r="K3" s="306"/>
      <c r="L3" s="306"/>
      <c r="M3" s="306"/>
      <c r="N3" s="319" t="s">
        <v>200</v>
      </c>
      <c r="O3" s="306"/>
      <c r="P3" s="28"/>
      <c r="Q3" s="28"/>
      <c r="R3" s="28"/>
      <c r="S3" s="28"/>
      <c r="T3" s="28"/>
      <c r="U3" s="28"/>
      <c r="V3" s="28"/>
      <c r="W3" s="28"/>
      <c r="X3" s="28"/>
      <c r="Y3" s="28"/>
      <c r="Z3" s="28"/>
      <c r="AA3" s="28"/>
    </row>
    <row r="4" spans="1:27" ht="15.75" customHeight="1" thickBot="1" x14ac:dyDescent="0.35">
      <c r="A4" s="762" t="s">
        <v>14</v>
      </c>
      <c r="B4" s="172" t="s">
        <v>10</v>
      </c>
      <c r="C4" s="158">
        <v>44197</v>
      </c>
      <c r="D4" s="158">
        <v>44228</v>
      </c>
      <c r="E4" s="158">
        <v>44256</v>
      </c>
      <c r="F4" s="158">
        <v>44287</v>
      </c>
      <c r="G4" s="158">
        <v>44317</v>
      </c>
      <c r="H4" s="158">
        <v>44348</v>
      </c>
      <c r="I4" s="158">
        <v>44378</v>
      </c>
      <c r="J4" s="158">
        <v>44409</v>
      </c>
      <c r="K4" s="158">
        <v>44440</v>
      </c>
      <c r="L4" s="158">
        <v>44470</v>
      </c>
      <c r="M4" s="158">
        <v>44501</v>
      </c>
      <c r="N4" s="158">
        <v>44531</v>
      </c>
      <c r="O4" s="158">
        <v>44562</v>
      </c>
      <c r="P4" s="158">
        <v>44593</v>
      </c>
      <c r="Q4" s="158">
        <v>44621</v>
      </c>
      <c r="R4" s="158">
        <v>44652</v>
      </c>
      <c r="S4" s="158">
        <v>44682</v>
      </c>
      <c r="T4" s="158">
        <v>44713</v>
      </c>
      <c r="U4" s="158">
        <v>44743</v>
      </c>
      <c r="V4" s="158">
        <v>44774</v>
      </c>
      <c r="W4" s="158">
        <v>44805</v>
      </c>
      <c r="X4" s="158">
        <v>44835</v>
      </c>
      <c r="Y4" s="158">
        <v>44866</v>
      </c>
      <c r="Z4" s="158">
        <v>44896</v>
      </c>
      <c r="AA4" s="158">
        <v>44927</v>
      </c>
    </row>
    <row r="5" spans="1:27" ht="15" customHeight="1" x14ac:dyDescent="0.3">
      <c r="A5" s="763"/>
      <c r="B5" s="106" t="s">
        <v>0</v>
      </c>
      <c r="C5" s="145">
        <f>'RES kWh ENTRY'!C186</f>
        <v>4609.67</v>
      </c>
      <c r="D5" s="145">
        <f>'RES kWh ENTRY'!D186</f>
        <v>6860.4</v>
      </c>
      <c r="E5" s="307">
        <f>'RES kWh ENTRY'!E186</f>
        <v>433903.76999999996</v>
      </c>
      <c r="F5" s="145">
        <f>'RES kWh ENTRY'!F186</f>
        <v>36325.167269999998</v>
      </c>
      <c r="G5" s="145">
        <f>'RES kWh ENTRY'!G186</f>
        <v>54936.72</v>
      </c>
      <c r="H5" s="145">
        <f>'RES kWh ENTRY'!H186</f>
        <v>170125.52000000002</v>
      </c>
      <c r="I5" s="145">
        <f>'RES kWh ENTRY'!I186</f>
        <v>328607.76</v>
      </c>
      <c r="J5" s="145">
        <f>'RES kWh ENTRY'!J186</f>
        <v>75520.500100000005</v>
      </c>
      <c r="K5" s="145">
        <f>'RES kWh ENTRY'!K186</f>
        <v>119115.87000000002</v>
      </c>
      <c r="L5" s="145">
        <f>'RES kWh ENTRY'!L186</f>
        <v>789077.37999999989</v>
      </c>
      <c r="M5" s="145">
        <f>'RES kWh ENTRY'!M186</f>
        <v>0</v>
      </c>
      <c r="N5" s="145">
        <f>'RES kWh ENTRY'!N186</f>
        <v>25036.546056800027</v>
      </c>
      <c r="O5" s="222"/>
      <c r="P5" s="222"/>
      <c r="Q5" s="222"/>
      <c r="R5" s="222"/>
      <c r="S5" s="222"/>
      <c r="T5" s="222"/>
      <c r="U5" s="222"/>
      <c r="V5" s="222"/>
      <c r="W5" s="222"/>
      <c r="X5" s="222"/>
      <c r="Y5" s="222"/>
      <c r="Z5" s="222"/>
      <c r="AA5" s="222"/>
    </row>
    <row r="6" spans="1:27" x14ac:dyDescent="0.3">
      <c r="A6" s="763"/>
      <c r="B6" s="173" t="s">
        <v>1</v>
      </c>
      <c r="C6" s="3">
        <f>'RES kWh ENTRY'!C187</f>
        <v>2620476.21</v>
      </c>
      <c r="D6" s="3">
        <f>'RES kWh ENTRY'!D187</f>
        <v>1562943.0299999998</v>
      </c>
      <c r="E6" s="3">
        <f>'RES kWh ENTRY'!E187</f>
        <v>2398713.2800000003</v>
      </c>
      <c r="F6" s="3">
        <f>'RES kWh ENTRY'!F187</f>
        <v>1886544.6400000001</v>
      </c>
      <c r="G6" s="3">
        <f>'RES kWh ENTRY'!G187</f>
        <v>2283000.8999999994</v>
      </c>
      <c r="H6" s="3">
        <f>'RES kWh ENTRY'!H187</f>
        <v>5445118.6399999969</v>
      </c>
      <c r="I6" s="3">
        <f>'RES kWh ENTRY'!I187</f>
        <v>4424198.49</v>
      </c>
      <c r="J6" s="3">
        <f>'RES kWh ENTRY'!J187</f>
        <v>3832284.31</v>
      </c>
      <c r="K6" s="3">
        <f>'RES kWh ENTRY'!K187</f>
        <v>3758620.7099999958</v>
      </c>
      <c r="L6" s="3">
        <f>'RES kWh ENTRY'!L187</f>
        <v>2951194.7000000007</v>
      </c>
      <c r="M6" s="3">
        <f>'RES kWh ENTRY'!M187</f>
        <v>1352668.4237287557</v>
      </c>
      <c r="N6" s="3">
        <f>'RES kWh ENTRY'!N187</f>
        <v>2272936.0208889102</v>
      </c>
      <c r="O6" s="170"/>
      <c r="P6" s="170"/>
      <c r="Q6" s="170"/>
      <c r="R6" s="170"/>
      <c r="S6" s="170"/>
      <c r="T6" s="170"/>
      <c r="U6" s="170"/>
      <c r="V6" s="170"/>
      <c r="W6" s="170"/>
      <c r="X6" s="170"/>
      <c r="Y6" s="170"/>
      <c r="Z6" s="170"/>
      <c r="AA6" s="170"/>
    </row>
    <row r="7" spans="1:27" x14ac:dyDescent="0.3">
      <c r="A7" s="763"/>
      <c r="B7" s="100" t="s">
        <v>2</v>
      </c>
      <c r="C7" s="3">
        <f>'RES kWh ENTRY'!C188</f>
        <v>0</v>
      </c>
      <c r="D7" s="3">
        <f>'RES kWh ENTRY'!D188</f>
        <v>11586.12</v>
      </c>
      <c r="E7" s="3">
        <f>'RES kWh ENTRY'!E188</f>
        <v>20630.5</v>
      </c>
      <c r="F7" s="3">
        <f>'RES kWh ENTRY'!F188</f>
        <v>12378.3</v>
      </c>
      <c r="G7" s="3">
        <f>'RES kWh ENTRY'!G188</f>
        <v>14853.959999999995</v>
      </c>
      <c r="H7" s="3">
        <f>'RES kWh ENTRY'!H188</f>
        <v>24756.600000000006</v>
      </c>
      <c r="I7" s="3">
        <f>'RES kWh ENTRY'!I188</f>
        <v>27232.26</v>
      </c>
      <c r="J7" s="3">
        <f>'RES kWh ENTRY'!J188</f>
        <v>22280.94</v>
      </c>
      <c r="K7" s="3">
        <f>'RES kWh ENTRY'!K188</f>
        <v>15679.179999999995</v>
      </c>
      <c r="L7" s="3">
        <f>'RES kWh ENTRY'!L188</f>
        <v>8252.2000000000007</v>
      </c>
      <c r="M7" s="3">
        <f>'RES kWh ENTRY'!M188</f>
        <v>19669.435139162513</v>
      </c>
      <c r="N7" s="3">
        <f>'RES kWh ENTRY'!N188</f>
        <v>0</v>
      </c>
      <c r="O7" s="170"/>
      <c r="P7" s="170"/>
      <c r="Q7" s="170"/>
      <c r="R7" s="170"/>
      <c r="S7" s="170"/>
      <c r="T7" s="170"/>
      <c r="U7" s="170"/>
      <c r="V7" s="170"/>
      <c r="W7" s="170"/>
      <c r="X7" s="170"/>
      <c r="Y7" s="170"/>
      <c r="Z7" s="170"/>
      <c r="AA7" s="170"/>
    </row>
    <row r="8" spans="1:27" x14ac:dyDescent="0.3">
      <c r="A8" s="763"/>
      <c r="B8" s="100" t="s">
        <v>9</v>
      </c>
      <c r="C8" s="3">
        <f>'RES kWh ENTRY'!C189</f>
        <v>1213705.6400000001</v>
      </c>
      <c r="D8" s="3">
        <f>'RES kWh ENTRY'!D189</f>
        <v>833827.23</v>
      </c>
      <c r="E8" s="3">
        <f>'RES kWh ENTRY'!E189</f>
        <v>1308454.77</v>
      </c>
      <c r="F8" s="3">
        <f>'RES kWh ENTRY'!F189</f>
        <v>630477.34</v>
      </c>
      <c r="G8" s="3">
        <f>'RES kWh ENTRY'!G189</f>
        <v>981638.71999999834</v>
      </c>
      <c r="H8" s="3">
        <f>'RES kWh ENTRY'!H189</f>
        <v>2231257.8699999982</v>
      </c>
      <c r="I8" s="3">
        <f>'RES kWh ENTRY'!I189</f>
        <v>1902840.35</v>
      </c>
      <c r="J8" s="3">
        <f>'RES kWh ENTRY'!J189</f>
        <v>1520362.05</v>
      </c>
      <c r="K8" s="3">
        <f>'RES kWh ENTRY'!K189</f>
        <v>1491836.2799999937</v>
      </c>
      <c r="L8" s="3">
        <f>'RES kWh ENTRY'!L189</f>
        <v>1164942.8899999997</v>
      </c>
      <c r="M8" s="3">
        <f>'RES kWh ENTRY'!M189</f>
        <v>1035705.9677906391</v>
      </c>
      <c r="N8" s="3">
        <f>'RES kWh ENTRY'!N189</f>
        <v>1703922.3803460556</v>
      </c>
      <c r="O8" s="170"/>
      <c r="P8" s="170"/>
      <c r="Q8" s="170"/>
      <c r="R8" s="170"/>
      <c r="S8" s="170"/>
      <c r="T8" s="170"/>
      <c r="U8" s="170"/>
      <c r="V8" s="170"/>
      <c r="W8" s="170"/>
      <c r="X8" s="170"/>
      <c r="Y8" s="170"/>
      <c r="Z8" s="170"/>
      <c r="AA8" s="170"/>
    </row>
    <row r="9" spans="1:27" x14ac:dyDescent="0.3">
      <c r="A9" s="763"/>
      <c r="B9" s="173" t="s">
        <v>3</v>
      </c>
      <c r="C9" s="3">
        <f>'RES kWh ENTRY'!C190</f>
        <v>23283.52</v>
      </c>
      <c r="D9" s="3">
        <f>'RES kWh ENTRY'!D190</f>
        <v>166536.04</v>
      </c>
      <c r="E9" s="3">
        <f>'RES kWh ENTRY'!E190</f>
        <v>172901.05</v>
      </c>
      <c r="F9" s="3">
        <f>'RES kWh ENTRY'!F190</f>
        <v>95143.590000000011</v>
      </c>
      <c r="G9" s="3">
        <f>'RES kWh ENTRY'!G190</f>
        <v>98014.62999999999</v>
      </c>
      <c r="H9" s="3">
        <f>'RES kWh ENTRY'!H190</f>
        <v>76604.090000001088</v>
      </c>
      <c r="I9" s="3">
        <f>'RES kWh ENTRY'!I190</f>
        <v>4035.99</v>
      </c>
      <c r="J9" s="3">
        <f>'RES kWh ENTRY'!J190</f>
        <v>3813.22</v>
      </c>
      <c r="K9" s="3">
        <f>'RES kWh ENTRY'!K190</f>
        <v>3212.9799999999973</v>
      </c>
      <c r="L9" s="3">
        <f>'RES kWh ENTRY'!L190</f>
        <v>408581.43</v>
      </c>
      <c r="M9" s="3">
        <f>'RES kWh ENTRY'!M190</f>
        <v>900329.33016203321</v>
      </c>
      <c r="N9" s="3">
        <f>'RES kWh ENTRY'!N190</f>
        <v>618731.48784268089</v>
      </c>
      <c r="O9" s="170"/>
      <c r="P9" s="170"/>
      <c r="Q9" s="170"/>
      <c r="R9" s="170"/>
      <c r="S9" s="170"/>
      <c r="T9" s="170"/>
      <c r="U9" s="170"/>
      <c r="V9" s="170"/>
      <c r="W9" s="170"/>
      <c r="X9" s="170"/>
      <c r="Y9" s="170"/>
      <c r="Z9" s="170"/>
      <c r="AA9" s="170"/>
    </row>
    <row r="10" spans="1:27" x14ac:dyDescent="0.3">
      <c r="A10" s="763"/>
      <c r="B10" s="100" t="s">
        <v>4</v>
      </c>
      <c r="C10" s="3">
        <f>'RES kWh ENTRY'!C191</f>
        <v>107908.24</v>
      </c>
      <c r="D10" s="3">
        <f>'RES kWh ENTRY'!D191</f>
        <v>9854730.4800000004</v>
      </c>
      <c r="E10" s="3">
        <f>'RES kWh ENTRY'!E191</f>
        <v>7117156.4199999999</v>
      </c>
      <c r="F10" s="3">
        <f>'RES kWh ENTRY'!F191</f>
        <v>7109643.8899999997</v>
      </c>
      <c r="G10" s="3">
        <f>'RES kWh ENTRY'!G191</f>
        <v>6092868.7800000003</v>
      </c>
      <c r="H10" s="3">
        <f>'RES kWh ENTRY'!H191</f>
        <v>5314678.2700000163</v>
      </c>
      <c r="I10" s="3">
        <f>'RES kWh ENTRY'!I191</f>
        <v>3547502.19</v>
      </c>
      <c r="J10" s="3">
        <f>'RES kWh ENTRY'!J191</f>
        <v>6391355.71</v>
      </c>
      <c r="K10" s="3">
        <f>'RES kWh ENTRY'!K191</f>
        <v>6999287</v>
      </c>
      <c r="L10" s="3">
        <f>'RES kWh ENTRY'!L191</f>
        <v>8449487.7699999996</v>
      </c>
      <c r="M10" s="3">
        <f>'RES kWh ENTRY'!M191</f>
        <v>9194853.7084190492</v>
      </c>
      <c r="N10" s="3">
        <f>'RES kWh ENTRY'!N191</f>
        <v>34269920.03876251</v>
      </c>
      <c r="O10" s="170"/>
      <c r="P10" s="170"/>
      <c r="Q10" s="170"/>
      <c r="R10" s="170"/>
      <c r="S10" s="170"/>
      <c r="T10" s="170"/>
      <c r="U10" s="170"/>
      <c r="V10" s="170"/>
      <c r="W10" s="170"/>
      <c r="X10" s="170"/>
      <c r="Y10" s="170"/>
      <c r="Z10" s="170"/>
      <c r="AA10" s="170"/>
    </row>
    <row r="11" spans="1:27" x14ac:dyDescent="0.3">
      <c r="A11" s="763"/>
      <c r="B11" s="100" t="s">
        <v>5</v>
      </c>
      <c r="C11" s="3">
        <f>'RES kWh ENTRY'!C192</f>
        <v>0</v>
      </c>
      <c r="D11" s="3">
        <f>'RES kWh ENTRY'!D192</f>
        <v>9586.68</v>
      </c>
      <c r="E11" s="3">
        <f>'RES kWh ENTRY'!E192</f>
        <v>23152.22</v>
      </c>
      <c r="F11" s="3">
        <f>'RES kWh ENTRY'!F192</f>
        <v>11724.7</v>
      </c>
      <c r="G11" s="3">
        <f>'RES kWh ENTRY'!G192</f>
        <v>10098.960000000005</v>
      </c>
      <c r="H11" s="3">
        <f>'RES kWh ENTRY'!H192</f>
        <v>22562.199999999993</v>
      </c>
      <c r="I11" s="3">
        <f>'RES kWh ENTRY'!I192</f>
        <v>10059.52</v>
      </c>
      <c r="J11" s="3">
        <f>'RES kWh ENTRY'!J192</f>
        <v>8377.52</v>
      </c>
      <c r="K11" s="3">
        <f>'RES kWh ENTRY'!K192</f>
        <v>15776.000000000002</v>
      </c>
      <c r="L11" s="3">
        <f>'RES kWh ENTRY'!L192</f>
        <v>11860.42</v>
      </c>
      <c r="M11" s="3">
        <f>'RES kWh ENTRY'!M192</f>
        <v>5786.3480007184144</v>
      </c>
      <c r="N11" s="3">
        <f>'RES kWh ENTRY'!N192</f>
        <v>44224.151491997756</v>
      </c>
      <c r="O11" s="170"/>
      <c r="P11" s="170"/>
      <c r="Q11" s="170"/>
      <c r="R11" s="170"/>
      <c r="S11" s="170"/>
      <c r="T11" s="170"/>
      <c r="U11" s="170"/>
      <c r="V11" s="170"/>
      <c r="W11" s="170"/>
      <c r="X11" s="170"/>
      <c r="Y11" s="170"/>
      <c r="Z11" s="170"/>
      <c r="AA11" s="170"/>
    </row>
    <row r="12" spans="1:27" x14ac:dyDescent="0.3">
      <c r="A12" s="763"/>
      <c r="B12" s="100" t="s">
        <v>6</v>
      </c>
      <c r="C12" s="3">
        <f>'RES kWh ENTRY'!C193</f>
        <v>0</v>
      </c>
      <c r="D12" s="3">
        <f>'RES kWh ENTRY'!D193</f>
        <v>45162.7</v>
      </c>
      <c r="E12" s="3">
        <f>'RES kWh ENTRY'!E193</f>
        <v>14369.95</v>
      </c>
      <c r="F12" s="3">
        <f>'RES kWh ENTRY'!F193</f>
        <v>49268.4</v>
      </c>
      <c r="G12" s="3">
        <f>'RES kWh ENTRY'!G193</f>
        <v>104695.35000000008</v>
      </c>
      <c r="H12" s="3">
        <f>'RES kWh ENTRY'!H193</f>
        <v>229919.20000000042</v>
      </c>
      <c r="I12" s="3">
        <f>'RES kWh ENTRY'!I193</f>
        <v>197073.6</v>
      </c>
      <c r="J12" s="3">
        <f>'RES kWh ENTRY'!J193</f>
        <v>194767.63</v>
      </c>
      <c r="K12" s="3">
        <f>'RES kWh ENTRY'!K193</f>
        <v>152164.02000000022</v>
      </c>
      <c r="L12" s="3">
        <f>'RES kWh ENTRY'!L193</f>
        <v>53374.1</v>
      </c>
      <c r="M12" s="3">
        <f>'RES kWh ENTRY'!M193</f>
        <v>123188.60154695189</v>
      </c>
      <c r="N12" s="3">
        <f>'RES kWh ENTRY'!N193</f>
        <v>25131.982304217028</v>
      </c>
      <c r="O12" s="170"/>
      <c r="P12" s="170"/>
      <c r="Q12" s="170"/>
      <c r="R12" s="170"/>
      <c r="S12" s="170"/>
      <c r="T12" s="170"/>
      <c r="U12" s="170"/>
      <c r="V12" s="170"/>
      <c r="W12" s="170"/>
      <c r="X12" s="170"/>
      <c r="Y12" s="170"/>
      <c r="Z12" s="170"/>
      <c r="AA12" s="170"/>
    </row>
    <row r="13" spans="1:27" x14ac:dyDescent="0.3">
      <c r="A13" s="763"/>
      <c r="B13" s="100" t="s">
        <v>7</v>
      </c>
      <c r="C13" s="3">
        <f>'RES kWh ENTRY'!C194</f>
        <v>0</v>
      </c>
      <c r="D13" s="3">
        <f>'RES kWh ENTRY'!D194</f>
        <v>47639.519999999997</v>
      </c>
      <c r="E13" s="3">
        <f>'RES kWh ENTRY'!E194</f>
        <v>99789.28</v>
      </c>
      <c r="F13" s="3">
        <f>'RES kWh ENTRY'!F194</f>
        <v>119667.36</v>
      </c>
      <c r="G13" s="3">
        <f>'RES kWh ENTRY'!G194</f>
        <v>85386.72000000003</v>
      </c>
      <c r="H13" s="3">
        <f>'RES kWh ENTRY'!H194</f>
        <v>121345.44000000006</v>
      </c>
      <c r="I13" s="3">
        <f>'RES kWh ENTRY'!I194</f>
        <v>128771.52</v>
      </c>
      <c r="J13" s="3">
        <f>'RES kWh ENTRY'!J194</f>
        <v>102889.60000000001</v>
      </c>
      <c r="K13" s="3">
        <f>'RES kWh ENTRY'!K194</f>
        <v>99446.400000000023</v>
      </c>
      <c r="L13" s="3">
        <f>'RES kWh ENTRY'!L194</f>
        <v>87742.24</v>
      </c>
      <c r="M13" s="3">
        <f>'RES kWh ENTRY'!M194</f>
        <v>88080.718836130036</v>
      </c>
      <c r="N13" s="3">
        <f>'RES kWh ENTRY'!N194</f>
        <v>0</v>
      </c>
      <c r="O13" s="170"/>
      <c r="P13" s="170"/>
      <c r="Q13" s="170"/>
      <c r="R13" s="170"/>
      <c r="S13" s="170"/>
      <c r="T13" s="170"/>
      <c r="U13" s="170"/>
      <c r="V13" s="170"/>
      <c r="W13" s="170"/>
      <c r="X13" s="170"/>
      <c r="Y13" s="170"/>
      <c r="Z13" s="170"/>
      <c r="AA13" s="170"/>
    </row>
    <row r="14" spans="1:27" x14ac:dyDescent="0.3">
      <c r="A14" s="763"/>
      <c r="B14" s="100" t="s">
        <v>8</v>
      </c>
      <c r="C14" s="3">
        <f>'RES kWh ENTRY'!C195</f>
        <v>31865.96</v>
      </c>
      <c r="D14" s="3">
        <f>'RES kWh ENTRY'!D195</f>
        <v>173486.37</v>
      </c>
      <c r="E14" s="3">
        <f>'RES kWh ENTRY'!E195</f>
        <v>255698.79</v>
      </c>
      <c r="F14" s="3">
        <f>'RES kWh ENTRY'!F195</f>
        <v>215996.56</v>
      </c>
      <c r="G14" s="3">
        <f>'RES kWh ENTRY'!G195</f>
        <v>653659.24000000011</v>
      </c>
      <c r="H14" s="3">
        <f>'RES kWh ENTRY'!H195</f>
        <v>36964.980000000098</v>
      </c>
      <c r="I14" s="3">
        <f>'RES kWh ENTRY'!I195</f>
        <v>48396.22</v>
      </c>
      <c r="J14" s="3">
        <f>'RES kWh ENTRY'!J195</f>
        <v>38990.26</v>
      </c>
      <c r="K14" s="3">
        <f>'RES kWh ENTRY'!K195</f>
        <v>38383.780000000072</v>
      </c>
      <c r="L14" s="3">
        <f>'RES kWh ENTRY'!L195</f>
        <v>915943.06</v>
      </c>
      <c r="M14" s="3">
        <f>'RES kWh ENTRY'!M195</f>
        <v>1137438.3611765574</v>
      </c>
      <c r="N14" s="3">
        <f>'RES kWh ENTRY'!N195</f>
        <v>635864.94100682507</v>
      </c>
      <c r="O14" s="170"/>
      <c r="P14" s="170"/>
      <c r="Q14" s="170"/>
      <c r="R14" s="170"/>
      <c r="S14" s="170"/>
      <c r="T14" s="170"/>
      <c r="U14" s="170"/>
      <c r="V14" s="170"/>
      <c r="W14" s="170"/>
      <c r="X14" s="170"/>
      <c r="Y14" s="170"/>
      <c r="Z14" s="170"/>
      <c r="AA14" s="170"/>
    </row>
    <row r="15" spans="1:27" ht="15" thickBot="1" x14ac:dyDescent="0.35">
      <c r="A15" s="763"/>
      <c r="B15" s="174" t="s">
        <v>42</v>
      </c>
      <c r="C15" s="169">
        <f>'RES kWh ENTRY'!C196</f>
        <v>0</v>
      </c>
      <c r="D15" s="169">
        <f>'RES kWh ENTRY'!D196</f>
        <v>0</v>
      </c>
      <c r="E15" s="169">
        <f>'RES kWh ENTRY'!E196</f>
        <v>0</v>
      </c>
      <c r="F15" s="169">
        <f>'RES kWh ENTRY'!F196</f>
        <v>0</v>
      </c>
      <c r="G15" s="169">
        <f>'RES kWh ENTRY'!G196</f>
        <v>0</v>
      </c>
      <c r="H15" s="169">
        <f>'RES kWh ENTRY'!H196</f>
        <v>0</v>
      </c>
      <c r="I15" s="169">
        <f>'RES kWh ENTRY'!I196</f>
        <v>0</v>
      </c>
      <c r="J15" s="169">
        <f>'RES kWh ENTRY'!J196</f>
        <v>0</v>
      </c>
      <c r="K15" s="169">
        <f>'RES kWh ENTRY'!K196</f>
        <v>0</v>
      </c>
      <c r="L15" s="169">
        <f>'RES kWh ENTRY'!L196</f>
        <v>0</v>
      </c>
      <c r="M15" s="169">
        <f>'RES kWh ENTRY'!M196</f>
        <v>0</v>
      </c>
      <c r="N15" s="169">
        <f>'RES kWh ENTRY'!N196</f>
        <v>0</v>
      </c>
      <c r="O15" s="170"/>
      <c r="P15" s="169"/>
      <c r="Q15" s="169"/>
      <c r="R15" s="169"/>
      <c r="S15" s="169"/>
      <c r="T15" s="169"/>
      <c r="U15" s="169"/>
      <c r="V15" s="169"/>
      <c r="W15" s="169"/>
      <c r="X15" s="169"/>
      <c r="Y15" s="169"/>
      <c r="Z15" s="169"/>
      <c r="AA15" s="169"/>
    </row>
    <row r="16" spans="1:27" ht="15" thickBot="1" x14ac:dyDescent="0.35">
      <c r="A16" s="764"/>
      <c r="B16" s="175" t="s">
        <v>25</v>
      </c>
      <c r="C16" s="149">
        <f>SUM(C5:C15)</f>
        <v>4001849.24</v>
      </c>
      <c r="D16" s="149">
        <f t="shared" ref="D16:AA16" si="1">SUM(D5:D15)</f>
        <v>12712358.569999998</v>
      </c>
      <c r="E16" s="149">
        <f t="shared" si="1"/>
        <v>11844770.029999997</v>
      </c>
      <c r="F16" s="149">
        <f t="shared" si="1"/>
        <v>10167169.947269998</v>
      </c>
      <c r="G16" s="149">
        <f t="shared" si="1"/>
        <v>10379153.979999999</v>
      </c>
      <c r="H16" s="149">
        <f t="shared" si="1"/>
        <v>13673332.810000012</v>
      </c>
      <c r="I16" s="149">
        <f t="shared" si="1"/>
        <v>10618717.899999999</v>
      </c>
      <c r="J16" s="149">
        <f t="shared" si="1"/>
        <v>12190641.740099998</v>
      </c>
      <c r="K16" s="149">
        <f t="shared" si="1"/>
        <v>12693522.219999989</v>
      </c>
      <c r="L16" s="149">
        <f t="shared" si="1"/>
        <v>14840456.189999999</v>
      </c>
      <c r="M16" s="149">
        <f t="shared" si="1"/>
        <v>13857720.894799998</v>
      </c>
      <c r="N16" s="149">
        <f t="shared" si="1"/>
        <v>39595767.548699997</v>
      </c>
      <c r="O16" s="223">
        <f t="shared" si="1"/>
        <v>0</v>
      </c>
      <c r="P16" s="223">
        <f t="shared" si="1"/>
        <v>0</v>
      </c>
      <c r="Q16" s="223">
        <f t="shared" si="1"/>
        <v>0</v>
      </c>
      <c r="R16" s="223">
        <f t="shared" si="1"/>
        <v>0</v>
      </c>
      <c r="S16" s="223">
        <f t="shared" si="1"/>
        <v>0</v>
      </c>
      <c r="T16" s="223">
        <f t="shared" si="1"/>
        <v>0</v>
      </c>
      <c r="U16" s="223">
        <f t="shared" si="1"/>
        <v>0</v>
      </c>
      <c r="V16" s="223">
        <f t="shared" si="1"/>
        <v>0</v>
      </c>
      <c r="W16" s="223">
        <f t="shared" si="1"/>
        <v>0</v>
      </c>
      <c r="X16" s="223">
        <f t="shared" si="1"/>
        <v>0</v>
      </c>
      <c r="Y16" s="223">
        <f t="shared" si="1"/>
        <v>0</v>
      </c>
      <c r="Z16" s="223">
        <f t="shared" si="1"/>
        <v>0</v>
      </c>
      <c r="AA16" s="223">
        <f t="shared" si="1"/>
        <v>0</v>
      </c>
    </row>
    <row r="17" spans="1:29" s="42" customFormat="1" x14ac:dyDescent="0.3">
      <c r="A17" s="280"/>
      <c r="B17" s="141"/>
      <c r="C17" s="316">
        <f>224281*50.83</f>
        <v>11400203.23</v>
      </c>
      <c r="D17" s="141"/>
      <c r="E17" s="412"/>
      <c r="F17" s="141"/>
      <c r="G17" s="141"/>
      <c r="H17" s="141"/>
      <c r="I17" s="141"/>
      <c r="J17" s="141"/>
      <c r="K17" s="141"/>
      <c r="L17" s="141"/>
      <c r="M17" s="141"/>
      <c r="N17" s="320">
        <f>N20/50.83</f>
        <v>264495.82005561283</v>
      </c>
      <c r="O17" s="305" t="s">
        <v>199</v>
      </c>
      <c r="P17" s="141"/>
      <c r="Q17" s="143"/>
      <c r="R17" s="141"/>
      <c r="S17" s="141"/>
      <c r="T17" s="143"/>
      <c r="U17" s="141"/>
      <c r="V17" s="141"/>
      <c r="W17" s="143"/>
      <c r="X17" s="141"/>
      <c r="Y17" s="141"/>
      <c r="Z17" s="143"/>
      <c r="AA17" s="141"/>
    </row>
    <row r="18" spans="1:29" s="42" customFormat="1" ht="15" thickBot="1" x14ac:dyDescent="0.35">
      <c r="A18" s="142"/>
      <c r="B18" s="142"/>
      <c r="C18" s="281" t="s">
        <v>198</v>
      </c>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row>
    <row r="19" spans="1:29" ht="16.2" thickBot="1" x14ac:dyDescent="0.35">
      <c r="A19" s="765" t="s">
        <v>15</v>
      </c>
      <c r="B19" s="172" t="s">
        <v>10</v>
      </c>
      <c r="C19" s="158">
        <f>C$4</f>
        <v>44197</v>
      </c>
      <c r="D19" s="158">
        <f t="shared" ref="D19:AA19" si="2">D$4</f>
        <v>44228</v>
      </c>
      <c r="E19" s="158">
        <f t="shared" si="2"/>
        <v>44256</v>
      </c>
      <c r="F19" s="158">
        <f t="shared" si="2"/>
        <v>44287</v>
      </c>
      <c r="G19" s="158">
        <f t="shared" si="2"/>
        <v>44317</v>
      </c>
      <c r="H19" s="158">
        <f t="shared" si="2"/>
        <v>44348</v>
      </c>
      <c r="I19" s="158">
        <f t="shared" si="2"/>
        <v>44378</v>
      </c>
      <c r="J19" s="158">
        <f t="shared" si="2"/>
        <v>44409</v>
      </c>
      <c r="K19" s="158">
        <f t="shared" si="2"/>
        <v>44440</v>
      </c>
      <c r="L19" s="158">
        <f t="shared" si="2"/>
        <v>44470</v>
      </c>
      <c r="M19" s="158">
        <f t="shared" si="2"/>
        <v>44501</v>
      </c>
      <c r="N19" s="158">
        <f t="shared" si="2"/>
        <v>44531</v>
      </c>
      <c r="O19" s="158">
        <f t="shared" si="2"/>
        <v>44562</v>
      </c>
      <c r="P19" s="158">
        <f t="shared" si="2"/>
        <v>44593</v>
      </c>
      <c r="Q19" s="158">
        <f t="shared" si="2"/>
        <v>44621</v>
      </c>
      <c r="R19" s="158">
        <f t="shared" si="2"/>
        <v>44652</v>
      </c>
      <c r="S19" s="158">
        <f t="shared" si="2"/>
        <v>44682</v>
      </c>
      <c r="T19" s="158">
        <f t="shared" si="2"/>
        <v>44713</v>
      </c>
      <c r="U19" s="158">
        <f t="shared" si="2"/>
        <v>44743</v>
      </c>
      <c r="V19" s="158">
        <f t="shared" si="2"/>
        <v>44774</v>
      </c>
      <c r="W19" s="158">
        <f t="shared" si="2"/>
        <v>44805</v>
      </c>
      <c r="X19" s="158">
        <f t="shared" si="2"/>
        <v>44835</v>
      </c>
      <c r="Y19" s="158">
        <f t="shared" si="2"/>
        <v>44866</v>
      </c>
      <c r="Z19" s="158">
        <f t="shared" si="2"/>
        <v>44896</v>
      </c>
      <c r="AA19" s="158">
        <f t="shared" si="2"/>
        <v>44927</v>
      </c>
    </row>
    <row r="20" spans="1:29" ht="15" customHeight="1" x14ac:dyDescent="0.3">
      <c r="A20" s="766"/>
      <c r="B20" s="100" t="str">
        <f t="shared" ref="B20:C31" si="3">B5</f>
        <v>Building Shell</v>
      </c>
      <c r="C20" s="317">
        <f>C5+C17</f>
        <v>11404812.9</v>
      </c>
      <c r="D20" s="3">
        <f>IF(SUM($C$16:$N$16)=0,0,C20+D5)</f>
        <v>11411673.300000001</v>
      </c>
      <c r="E20" s="3">
        <f t="shared" ref="E20:AA20" si="4">IF(SUM($C$16:$N$16)=0,0,D20+E5)</f>
        <v>11845577.07</v>
      </c>
      <c r="F20" s="3">
        <f t="shared" si="4"/>
        <v>11881902.237269999</v>
      </c>
      <c r="G20" s="3">
        <f t="shared" si="4"/>
        <v>11936838.95727</v>
      </c>
      <c r="H20" s="3">
        <f t="shared" si="4"/>
        <v>12106964.47727</v>
      </c>
      <c r="I20" s="3">
        <f t="shared" si="4"/>
        <v>12435572.237269999</v>
      </c>
      <c r="J20" s="3">
        <f t="shared" si="4"/>
        <v>12511092.737369999</v>
      </c>
      <c r="K20" s="445">
        <f t="shared" si="4"/>
        <v>12630208.607369998</v>
      </c>
      <c r="L20" s="3">
        <f t="shared" si="4"/>
        <v>13419285.987369999</v>
      </c>
      <c r="M20" s="3">
        <f t="shared" si="4"/>
        <v>13419285.987369999</v>
      </c>
      <c r="N20" s="3">
        <f t="shared" si="4"/>
        <v>13444322.533426799</v>
      </c>
      <c r="O20" s="101">
        <f t="shared" si="4"/>
        <v>13444322.533426799</v>
      </c>
      <c r="P20" s="3">
        <f t="shared" si="4"/>
        <v>13444322.533426799</v>
      </c>
      <c r="Q20" s="3">
        <f t="shared" si="4"/>
        <v>13444322.533426799</v>
      </c>
      <c r="R20" s="3">
        <f t="shared" si="4"/>
        <v>13444322.533426799</v>
      </c>
      <c r="S20" s="3">
        <f t="shared" si="4"/>
        <v>13444322.533426799</v>
      </c>
      <c r="T20" s="3">
        <f t="shared" si="4"/>
        <v>13444322.533426799</v>
      </c>
      <c r="U20" s="3">
        <f t="shared" si="4"/>
        <v>13444322.533426799</v>
      </c>
      <c r="V20" s="3">
        <f t="shared" si="4"/>
        <v>13444322.533426799</v>
      </c>
      <c r="W20" s="3">
        <f t="shared" si="4"/>
        <v>13444322.533426799</v>
      </c>
      <c r="X20" s="3">
        <f t="shared" si="4"/>
        <v>13444322.533426799</v>
      </c>
      <c r="Y20" s="3">
        <f t="shared" si="4"/>
        <v>13444322.533426799</v>
      </c>
      <c r="Z20" s="3">
        <f t="shared" si="4"/>
        <v>13444322.533426799</v>
      </c>
      <c r="AA20" s="3">
        <f t="shared" si="4"/>
        <v>13444322.533426799</v>
      </c>
      <c r="AC20" s="315"/>
    </row>
    <row r="21" spans="1:29" x14ac:dyDescent="0.3">
      <c r="A21" s="766"/>
      <c r="B21" s="173" t="str">
        <f t="shared" si="3"/>
        <v>Cooling</v>
      </c>
      <c r="C21" s="3">
        <f>C6</f>
        <v>2620476.21</v>
      </c>
      <c r="D21" s="3">
        <f t="shared" ref="D21:D30" si="5">IF(SUM($C$16:$N$16)=0,0,C21+D6)</f>
        <v>4183419.2399999998</v>
      </c>
      <c r="E21" s="3">
        <f t="shared" ref="E21:AA21" si="6">IF(SUM($C$16:$N$16)=0,0,D21+E6)</f>
        <v>6582132.5199999996</v>
      </c>
      <c r="F21" s="3">
        <f t="shared" si="6"/>
        <v>8468677.1600000001</v>
      </c>
      <c r="G21" s="3">
        <f t="shared" si="6"/>
        <v>10751678.059999999</v>
      </c>
      <c r="H21" s="3">
        <f t="shared" si="6"/>
        <v>16196796.699999996</v>
      </c>
      <c r="I21" s="3">
        <f t="shared" si="6"/>
        <v>20620995.189999998</v>
      </c>
      <c r="J21" s="3">
        <f t="shared" si="6"/>
        <v>24453279.499999996</v>
      </c>
      <c r="K21" s="445">
        <f t="shared" si="6"/>
        <v>28211900.209999993</v>
      </c>
      <c r="L21" s="3">
        <f t="shared" si="6"/>
        <v>31163094.909999993</v>
      </c>
      <c r="M21" s="3">
        <f t="shared" si="6"/>
        <v>32515763.333728749</v>
      </c>
      <c r="N21" s="3">
        <f t="shared" si="6"/>
        <v>34788699.354617663</v>
      </c>
      <c r="O21" s="3">
        <f t="shared" si="6"/>
        <v>34788699.354617663</v>
      </c>
      <c r="P21" s="3">
        <f t="shared" si="6"/>
        <v>34788699.354617663</v>
      </c>
      <c r="Q21" s="3">
        <f t="shared" si="6"/>
        <v>34788699.354617663</v>
      </c>
      <c r="R21" s="3">
        <f t="shared" si="6"/>
        <v>34788699.354617663</v>
      </c>
      <c r="S21" s="3">
        <f t="shared" si="6"/>
        <v>34788699.354617663</v>
      </c>
      <c r="T21" s="3">
        <f t="shared" si="6"/>
        <v>34788699.354617663</v>
      </c>
      <c r="U21" s="3">
        <f t="shared" si="6"/>
        <v>34788699.354617663</v>
      </c>
      <c r="V21" s="3">
        <f t="shared" si="6"/>
        <v>34788699.354617663</v>
      </c>
      <c r="W21" s="3">
        <f t="shared" si="6"/>
        <v>34788699.354617663</v>
      </c>
      <c r="X21" s="3">
        <f t="shared" si="6"/>
        <v>34788699.354617663</v>
      </c>
      <c r="Y21" s="3">
        <f t="shared" si="6"/>
        <v>34788699.354617663</v>
      </c>
      <c r="Z21" s="3">
        <f t="shared" si="6"/>
        <v>34788699.354617663</v>
      </c>
      <c r="AA21" s="3">
        <f t="shared" si="6"/>
        <v>34788699.354617663</v>
      </c>
    </row>
    <row r="22" spans="1:29" x14ac:dyDescent="0.3">
      <c r="A22" s="766"/>
      <c r="B22" s="100" t="str">
        <f t="shared" si="3"/>
        <v>Freezer</v>
      </c>
      <c r="C22" s="3">
        <f t="shared" si="3"/>
        <v>0</v>
      </c>
      <c r="D22" s="3">
        <f t="shared" si="5"/>
        <v>11586.12</v>
      </c>
      <c r="E22" s="3">
        <f t="shared" ref="E22:AA22" si="7">IF(SUM($C$16:$N$16)=0,0,D22+E7)</f>
        <v>32216.620000000003</v>
      </c>
      <c r="F22" s="3">
        <f t="shared" si="7"/>
        <v>44594.92</v>
      </c>
      <c r="G22" s="3">
        <f t="shared" si="7"/>
        <v>59448.87999999999</v>
      </c>
      <c r="H22" s="3">
        <f t="shared" si="7"/>
        <v>84205.48</v>
      </c>
      <c r="I22" s="3">
        <f t="shared" si="7"/>
        <v>111437.73999999999</v>
      </c>
      <c r="J22" s="3">
        <f t="shared" si="7"/>
        <v>133718.68</v>
      </c>
      <c r="K22" s="445">
        <f t="shared" si="7"/>
        <v>149397.85999999999</v>
      </c>
      <c r="L22" s="3">
        <f t="shared" si="7"/>
        <v>157650.06</v>
      </c>
      <c r="M22" s="3">
        <f t="shared" si="7"/>
        <v>177319.49513916252</v>
      </c>
      <c r="N22" s="3">
        <f t="shared" si="7"/>
        <v>177319.49513916252</v>
      </c>
      <c r="O22" s="3">
        <f t="shared" si="7"/>
        <v>177319.49513916252</v>
      </c>
      <c r="P22" s="3">
        <f t="shared" si="7"/>
        <v>177319.49513916252</v>
      </c>
      <c r="Q22" s="3">
        <f t="shared" si="7"/>
        <v>177319.49513916252</v>
      </c>
      <c r="R22" s="3">
        <f t="shared" si="7"/>
        <v>177319.49513916252</v>
      </c>
      <c r="S22" s="3">
        <f t="shared" si="7"/>
        <v>177319.49513916252</v>
      </c>
      <c r="T22" s="3">
        <f t="shared" si="7"/>
        <v>177319.49513916252</v>
      </c>
      <c r="U22" s="3">
        <f t="shared" si="7"/>
        <v>177319.49513916252</v>
      </c>
      <c r="V22" s="3">
        <f t="shared" si="7"/>
        <v>177319.49513916252</v>
      </c>
      <c r="W22" s="3">
        <f t="shared" si="7"/>
        <v>177319.49513916252</v>
      </c>
      <c r="X22" s="3">
        <f t="shared" si="7"/>
        <v>177319.49513916252</v>
      </c>
      <c r="Y22" s="3">
        <f t="shared" si="7"/>
        <v>177319.49513916252</v>
      </c>
      <c r="Z22" s="3">
        <f t="shared" si="7"/>
        <v>177319.49513916252</v>
      </c>
      <c r="AA22" s="3">
        <f t="shared" si="7"/>
        <v>177319.49513916252</v>
      </c>
    </row>
    <row r="23" spans="1:29" x14ac:dyDescent="0.3">
      <c r="A23" s="766"/>
      <c r="B23" s="100" t="str">
        <f t="shared" si="3"/>
        <v>Heating</v>
      </c>
      <c r="C23" s="3">
        <f t="shared" si="3"/>
        <v>1213705.6400000001</v>
      </c>
      <c r="D23" s="3">
        <f t="shared" si="5"/>
        <v>2047532.87</v>
      </c>
      <c r="E23" s="3">
        <f t="shared" ref="E23:AA23" si="8">IF(SUM($C$16:$N$16)=0,0,D23+E8)</f>
        <v>3355987.64</v>
      </c>
      <c r="F23" s="3">
        <f t="shared" si="8"/>
        <v>3986464.98</v>
      </c>
      <c r="G23" s="3">
        <f t="shared" si="8"/>
        <v>4968103.6999999983</v>
      </c>
      <c r="H23" s="3">
        <f t="shared" si="8"/>
        <v>7199361.5699999966</v>
      </c>
      <c r="I23" s="3">
        <f t="shared" si="8"/>
        <v>9102201.9199999962</v>
      </c>
      <c r="J23" s="3">
        <f t="shared" si="8"/>
        <v>10622563.969999997</v>
      </c>
      <c r="K23" s="445">
        <f t="shared" si="8"/>
        <v>12114400.249999991</v>
      </c>
      <c r="L23" s="3">
        <f t="shared" si="8"/>
        <v>13279343.139999989</v>
      </c>
      <c r="M23" s="3">
        <f t="shared" si="8"/>
        <v>14315049.107790628</v>
      </c>
      <c r="N23" s="3">
        <f t="shared" si="8"/>
        <v>16018971.488136685</v>
      </c>
      <c r="O23" s="3">
        <f t="shared" si="8"/>
        <v>16018971.488136685</v>
      </c>
      <c r="P23" s="3">
        <f t="shared" si="8"/>
        <v>16018971.488136685</v>
      </c>
      <c r="Q23" s="3">
        <f t="shared" si="8"/>
        <v>16018971.488136685</v>
      </c>
      <c r="R23" s="3">
        <f t="shared" si="8"/>
        <v>16018971.488136685</v>
      </c>
      <c r="S23" s="3">
        <f t="shared" si="8"/>
        <v>16018971.488136685</v>
      </c>
      <c r="T23" s="3">
        <f t="shared" si="8"/>
        <v>16018971.488136685</v>
      </c>
      <c r="U23" s="3">
        <f t="shared" si="8"/>
        <v>16018971.488136685</v>
      </c>
      <c r="V23" s="3">
        <f t="shared" si="8"/>
        <v>16018971.488136685</v>
      </c>
      <c r="W23" s="3">
        <f t="shared" si="8"/>
        <v>16018971.488136685</v>
      </c>
      <c r="X23" s="3">
        <f t="shared" si="8"/>
        <v>16018971.488136685</v>
      </c>
      <c r="Y23" s="3">
        <f t="shared" si="8"/>
        <v>16018971.488136685</v>
      </c>
      <c r="Z23" s="3">
        <f t="shared" si="8"/>
        <v>16018971.488136685</v>
      </c>
      <c r="AA23" s="3">
        <f t="shared" si="8"/>
        <v>16018971.488136685</v>
      </c>
    </row>
    <row r="24" spans="1:29" x14ac:dyDescent="0.3">
      <c r="A24" s="766"/>
      <c r="B24" s="173" t="str">
        <f t="shared" si="3"/>
        <v>HVAC</v>
      </c>
      <c r="C24" s="3">
        <f t="shared" si="3"/>
        <v>23283.52</v>
      </c>
      <c r="D24" s="3">
        <f t="shared" si="5"/>
        <v>189819.56</v>
      </c>
      <c r="E24" s="3">
        <f t="shared" ref="E24:AA24" si="9">IF(SUM($C$16:$N$16)=0,0,D24+E9)</f>
        <v>362720.61</v>
      </c>
      <c r="F24" s="3">
        <f t="shared" si="9"/>
        <v>457864.2</v>
      </c>
      <c r="G24" s="3">
        <f t="shared" si="9"/>
        <v>555878.82999999996</v>
      </c>
      <c r="H24" s="3">
        <f t="shared" si="9"/>
        <v>632482.92000000109</v>
      </c>
      <c r="I24" s="3">
        <f t="shared" si="9"/>
        <v>636518.91000000108</v>
      </c>
      <c r="J24" s="3">
        <f t="shared" si="9"/>
        <v>640332.13000000105</v>
      </c>
      <c r="K24" s="445">
        <f t="shared" si="9"/>
        <v>643545.11000000103</v>
      </c>
      <c r="L24" s="3">
        <f t="shared" si="9"/>
        <v>1052126.540000001</v>
      </c>
      <c r="M24" s="3">
        <f t="shared" si="9"/>
        <v>1952455.8701620342</v>
      </c>
      <c r="N24" s="3">
        <f t="shared" si="9"/>
        <v>2571187.3580047153</v>
      </c>
      <c r="O24" s="3">
        <f t="shared" si="9"/>
        <v>2571187.3580047153</v>
      </c>
      <c r="P24" s="3">
        <f t="shared" si="9"/>
        <v>2571187.3580047153</v>
      </c>
      <c r="Q24" s="3">
        <f t="shared" si="9"/>
        <v>2571187.3580047153</v>
      </c>
      <c r="R24" s="3">
        <f t="shared" si="9"/>
        <v>2571187.3580047153</v>
      </c>
      <c r="S24" s="3">
        <f t="shared" si="9"/>
        <v>2571187.3580047153</v>
      </c>
      <c r="T24" s="3">
        <f t="shared" si="9"/>
        <v>2571187.3580047153</v>
      </c>
      <c r="U24" s="3">
        <f t="shared" si="9"/>
        <v>2571187.3580047153</v>
      </c>
      <c r="V24" s="3">
        <f t="shared" si="9"/>
        <v>2571187.3580047153</v>
      </c>
      <c r="W24" s="3">
        <f t="shared" si="9"/>
        <v>2571187.3580047153</v>
      </c>
      <c r="X24" s="3">
        <f t="shared" si="9"/>
        <v>2571187.3580047153</v>
      </c>
      <c r="Y24" s="3">
        <f t="shared" si="9"/>
        <v>2571187.3580047153</v>
      </c>
      <c r="Z24" s="3">
        <f t="shared" si="9"/>
        <v>2571187.3580047153</v>
      </c>
      <c r="AA24" s="3">
        <f t="shared" si="9"/>
        <v>2571187.3580047153</v>
      </c>
    </row>
    <row r="25" spans="1:29" x14ac:dyDescent="0.3">
      <c r="A25" s="766"/>
      <c r="B25" s="100" t="str">
        <f t="shared" si="3"/>
        <v>Lighting</v>
      </c>
      <c r="C25" s="3">
        <f t="shared" si="3"/>
        <v>107908.24</v>
      </c>
      <c r="D25" s="3">
        <f t="shared" si="5"/>
        <v>9962638.7200000007</v>
      </c>
      <c r="E25" s="3">
        <f t="shared" ref="E25:AA25" si="10">IF(SUM($C$16:$N$16)=0,0,D25+E10)</f>
        <v>17079795.140000001</v>
      </c>
      <c r="F25" s="3">
        <f t="shared" si="10"/>
        <v>24189439.030000001</v>
      </c>
      <c r="G25" s="3">
        <f t="shared" si="10"/>
        <v>30282307.810000002</v>
      </c>
      <c r="H25" s="3">
        <f t="shared" si="10"/>
        <v>35596986.080000021</v>
      </c>
      <c r="I25" s="3">
        <f t="shared" si="10"/>
        <v>39144488.270000018</v>
      </c>
      <c r="J25" s="3">
        <f t="shared" si="10"/>
        <v>45535843.980000019</v>
      </c>
      <c r="K25" s="445">
        <f t="shared" si="10"/>
        <v>52535130.980000019</v>
      </c>
      <c r="L25" s="3">
        <f t="shared" si="10"/>
        <v>60984618.750000015</v>
      </c>
      <c r="M25" s="3">
        <f t="shared" si="10"/>
        <v>70179472.45841907</v>
      </c>
      <c r="N25" s="3">
        <f t="shared" si="10"/>
        <v>104449392.49718158</v>
      </c>
      <c r="O25" s="3">
        <f t="shared" si="10"/>
        <v>104449392.49718158</v>
      </c>
      <c r="P25" s="3">
        <f t="shared" si="10"/>
        <v>104449392.49718158</v>
      </c>
      <c r="Q25" s="3">
        <f t="shared" si="10"/>
        <v>104449392.49718158</v>
      </c>
      <c r="R25" s="3">
        <f t="shared" si="10"/>
        <v>104449392.49718158</v>
      </c>
      <c r="S25" s="3">
        <f t="shared" si="10"/>
        <v>104449392.49718158</v>
      </c>
      <c r="T25" s="3">
        <f t="shared" si="10"/>
        <v>104449392.49718158</v>
      </c>
      <c r="U25" s="3">
        <f t="shared" si="10"/>
        <v>104449392.49718158</v>
      </c>
      <c r="V25" s="3">
        <f t="shared" si="10"/>
        <v>104449392.49718158</v>
      </c>
      <c r="W25" s="3">
        <f t="shared" si="10"/>
        <v>104449392.49718158</v>
      </c>
      <c r="X25" s="3">
        <f t="shared" si="10"/>
        <v>104449392.49718158</v>
      </c>
      <c r="Y25" s="3">
        <f t="shared" si="10"/>
        <v>104449392.49718158</v>
      </c>
      <c r="Z25" s="3">
        <f t="shared" si="10"/>
        <v>104449392.49718158</v>
      </c>
      <c r="AA25" s="3">
        <f t="shared" si="10"/>
        <v>104449392.49718158</v>
      </c>
    </row>
    <row r="26" spans="1:29" x14ac:dyDescent="0.3">
      <c r="A26" s="766"/>
      <c r="B26" s="100" t="str">
        <f t="shared" si="3"/>
        <v>Miscellaneous</v>
      </c>
      <c r="C26" s="3">
        <f t="shared" si="3"/>
        <v>0</v>
      </c>
      <c r="D26" s="3">
        <f t="shared" si="5"/>
        <v>9586.68</v>
      </c>
      <c r="E26" s="3">
        <f t="shared" ref="E26:AA26" si="11">IF(SUM($C$16:$N$16)=0,0,D26+E11)</f>
        <v>32738.9</v>
      </c>
      <c r="F26" s="3">
        <f t="shared" si="11"/>
        <v>44463.600000000006</v>
      </c>
      <c r="G26" s="3">
        <f t="shared" si="11"/>
        <v>54562.560000000012</v>
      </c>
      <c r="H26" s="3">
        <f t="shared" si="11"/>
        <v>77124.760000000009</v>
      </c>
      <c r="I26" s="3">
        <f t="shared" si="11"/>
        <v>87184.280000000013</v>
      </c>
      <c r="J26" s="3">
        <f t="shared" si="11"/>
        <v>95561.800000000017</v>
      </c>
      <c r="K26" s="445">
        <f t="shared" si="11"/>
        <v>111337.80000000002</v>
      </c>
      <c r="L26" s="3">
        <f t="shared" si="11"/>
        <v>123198.22000000002</v>
      </c>
      <c r="M26" s="3">
        <f t="shared" si="11"/>
        <v>128984.56800071843</v>
      </c>
      <c r="N26" s="3">
        <f t="shared" si="11"/>
        <v>173208.71949271619</v>
      </c>
      <c r="O26" s="3">
        <f t="shared" si="11"/>
        <v>173208.71949271619</v>
      </c>
      <c r="P26" s="3">
        <f t="shared" si="11"/>
        <v>173208.71949271619</v>
      </c>
      <c r="Q26" s="3">
        <f t="shared" si="11"/>
        <v>173208.71949271619</v>
      </c>
      <c r="R26" s="3">
        <f t="shared" si="11"/>
        <v>173208.71949271619</v>
      </c>
      <c r="S26" s="3">
        <f t="shared" si="11"/>
        <v>173208.71949271619</v>
      </c>
      <c r="T26" s="3">
        <f t="shared" si="11"/>
        <v>173208.71949271619</v>
      </c>
      <c r="U26" s="3">
        <f t="shared" si="11"/>
        <v>173208.71949271619</v>
      </c>
      <c r="V26" s="3">
        <f t="shared" si="11"/>
        <v>173208.71949271619</v>
      </c>
      <c r="W26" s="3">
        <f t="shared" si="11"/>
        <v>173208.71949271619</v>
      </c>
      <c r="X26" s="3">
        <f t="shared" si="11"/>
        <v>173208.71949271619</v>
      </c>
      <c r="Y26" s="3">
        <f t="shared" si="11"/>
        <v>173208.71949271619</v>
      </c>
      <c r="Z26" s="3">
        <f t="shared" si="11"/>
        <v>173208.71949271619</v>
      </c>
      <c r="AA26" s="3">
        <f t="shared" si="11"/>
        <v>173208.71949271619</v>
      </c>
    </row>
    <row r="27" spans="1:29" x14ac:dyDescent="0.3">
      <c r="A27" s="766"/>
      <c r="B27" s="100" t="str">
        <f t="shared" si="3"/>
        <v>Pool Spa</v>
      </c>
      <c r="C27" s="3">
        <f t="shared" si="3"/>
        <v>0</v>
      </c>
      <c r="D27" s="3">
        <f t="shared" si="5"/>
        <v>45162.7</v>
      </c>
      <c r="E27" s="3">
        <f t="shared" ref="E27:AA27" si="12">IF(SUM($C$16:$N$16)=0,0,D27+E12)</f>
        <v>59532.649999999994</v>
      </c>
      <c r="F27" s="3">
        <f t="shared" si="12"/>
        <v>108801.04999999999</v>
      </c>
      <c r="G27" s="3">
        <f t="shared" si="12"/>
        <v>213496.40000000008</v>
      </c>
      <c r="H27" s="3">
        <f t="shared" si="12"/>
        <v>443415.6000000005</v>
      </c>
      <c r="I27" s="3">
        <f t="shared" si="12"/>
        <v>640489.20000000054</v>
      </c>
      <c r="J27" s="3">
        <f t="shared" si="12"/>
        <v>835256.83000000054</v>
      </c>
      <c r="K27" s="445">
        <f t="shared" si="12"/>
        <v>987420.85000000079</v>
      </c>
      <c r="L27" s="3">
        <f t="shared" si="12"/>
        <v>1040794.9500000008</v>
      </c>
      <c r="M27" s="3">
        <f t="shared" si="12"/>
        <v>1163983.5515469527</v>
      </c>
      <c r="N27" s="3">
        <f t="shared" si="12"/>
        <v>1189115.5338511697</v>
      </c>
      <c r="O27" s="3">
        <f t="shared" si="12"/>
        <v>1189115.5338511697</v>
      </c>
      <c r="P27" s="3">
        <f t="shared" si="12"/>
        <v>1189115.5338511697</v>
      </c>
      <c r="Q27" s="3">
        <f t="shared" si="12"/>
        <v>1189115.5338511697</v>
      </c>
      <c r="R27" s="3">
        <f t="shared" si="12"/>
        <v>1189115.5338511697</v>
      </c>
      <c r="S27" s="3">
        <f t="shared" si="12"/>
        <v>1189115.5338511697</v>
      </c>
      <c r="T27" s="3">
        <f t="shared" si="12"/>
        <v>1189115.5338511697</v>
      </c>
      <c r="U27" s="3">
        <f t="shared" si="12"/>
        <v>1189115.5338511697</v>
      </c>
      <c r="V27" s="3">
        <f t="shared" si="12"/>
        <v>1189115.5338511697</v>
      </c>
      <c r="W27" s="3">
        <f t="shared" si="12"/>
        <v>1189115.5338511697</v>
      </c>
      <c r="X27" s="3">
        <f t="shared" si="12"/>
        <v>1189115.5338511697</v>
      </c>
      <c r="Y27" s="3">
        <f t="shared" si="12"/>
        <v>1189115.5338511697</v>
      </c>
      <c r="Z27" s="3">
        <f t="shared" si="12"/>
        <v>1189115.5338511697</v>
      </c>
      <c r="AA27" s="3">
        <f t="shared" si="12"/>
        <v>1189115.5338511697</v>
      </c>
    </row>
    <row r="28" spans="1:29" x14ac:dyDescent="0.3">
      <c r="A28" s="766"/>
      <c r="B28" s="100" t="str">
        <f t="shared" si="3"/>
        <v>Refrigeration</v>
      </c>
      <c r="C28" s="3">
        <f t="shared" si="3"/>
        <v>0</v>
      </c>
      <c r="D28" s="3">
        <f t="shared" si="5"/>
        <v>47639.519999999997</v>
      </c>
      <c r="E28" s="3">
        <f t="shared" ref="E28:AA28" si="13">IF(SUM($C$16:$N$16)=0,0,D28+E13)</f>
        <v>147428.79999999999</v>
      </c>
      <c r="F28" s="3">
        <f t="shared" si="13"/>
        <v>267096.15999999997</v>
      </c>
      <c r="G28" s="3">
        <f t="shared" si="13"/>
        <v>352482.88</v>
      </c>
      <c r="H28" s="3">
        <f t="shared" si="13"/>
        <v>473828.32000000007</v>
      </c>
      <c r="I28" s="3">
        <f t="shared" si="13"/>
        <v>602599.84000000008</v>
      </c>
      <c r="J28" s="3">
        <f t="shared" si="13"/>
        <v>705489.44000000006</v>
      </c>
      <c r="K28" s="445">
        <f t="shared" si="13"/>
        <v>804935.84000000008</v>
      </c>
      <c r="L28" s="3">
        <f t="shared" si="13"/>
        <v>892678.08000000007</v>
      </c>
      <c r="M28" s="3">
        <f t="shared" si="13"/>
        <v>980758.79883613007</v>
      </c>
      <c r="N28" s="3">
        <f t="shared" si="13"/>
        <v>980758.79883613007</v>
      </c>
      <c r="O28" s="3">
        <f t="shared" si="13"/>
        <v>980758.79883613007</v>
      </c>
      <c r="P28" s="3">
        <f t="shared" si="13"/>
        <v>980758.79883613007</v>
      </c>
      <c r="Q28" s="3">
        <f t="shared" si="13"/>
        <v>980758.79883613007</v>
      </c>
      <c r="R28" s="3">
        <f t="shared" si="13"/>
        <v>980758.79883613007</v>
      </c>
      <c r="S28" s="3">
        <f t="shared" si="13"/>
        <v>980758.79883613007</v>
      </c>
      <c r="T28" s="3">
        <f t="shared" si="13"/>
        <v>980758.79883613007</v>
      </c>
      <c r="U28" s="3">
        <f t="shared" si="13"/>
        <v>980758.79883613007</v>
      </c>
      <c r="V28" s="3">
        <f t="shared" si="13"/>
        <v>980758.79883613007</v>
      </c>
      <c r="W28" s="3">
        <f t="shared" si="13"/>
        <v>980758.79883613007</v>
      </c>
      <c r="X28" s="3">
        <f t="shared" si="13"/>
        <v>980758.79883613007</v>
      </c>
      <c r="Y28" s="3">
        <f t="shared" si="13"/>
        <v>980758.79883613007</v>
      </c>
      <c r="Z28" s="3">
        <f t="shared" si="13"/>
        <v>980758.79883613007</v>
      </c>
      <c r="AA28" s="3">
        <f t="shared" si="13"/>
        <v>980758.79883613007</v>
      </c>
    </row>
    <row r="29" spans="1:29" ht="15" customHeight="1" x14ac:dyDescent="0.3">
      <c r="A29" s="766"/>
      <c r="B29" s="100" t="str">
        <f t="shared" si="3"/>
        <v>Water Heating</v>
      </c>
      <c r="C29" s="3">
        <f t="shared" si="3"/>
        <v>31865.96</v>
      </c>
      <c r="D29" s="3">
        <f t="shared" si="5"/>
        <v>205352.33</v>
      </c>
      <c r="E29" s="3">
        <f t="shared" ref="E29:AA29" si="14">IF(SUM($C$16:$N$16)=0,0,D29+E14)</f>
        <v>461051.12</v>
      </c>
      <c r="F29" s="3">
        <f t="shared" si="14"/>
        <v>677047.67999999993</v>
      </c>
      <c r="G29" s="3">
        <f t="shared" si="14"/>
        <v>1330706.92</v>
      </c>
      <c r="H29" s="3">
        <f t="shared" si="14"/>
        <v>1367671.9</v>
      </c>
      <c r="I29" s="3">
        <f t="shared" si="14"/>
        <v>1416068.1199999999</v>
      </c>
      <c r="J29" s="3">
        <f t="shared" si="14"/>
        <v>1455058.38</v>
      </c>
      <c r="K29" s="445">
        <f t="shared" si="14"/>
        <v>1493442.16</v>
      </c>
      <c r="L29" s="3">
        <f t="shared" si="14"/>
        <v>2409385.2199999997</v>
      </c>
      <c r="M29" s="3">
        <f t="shared" si="14"/>
        <v>3546823.5811765571</v>
      </c>
      <c r="N29" s="3">
        <f t="shared" si="14"/>
        <v>4182688.522183382</v>
      </c>
      <c r="O29" s="3">
        <f t="shared" si="14"/>
        <v>4182688.522183382</v>
      </c>
      <c r="P29" s="3">
        <f t="shared" si="14"/>
        <v>4182688.522183382</v>
      </c>
      <c r="Q29" s="3">
        <f t="shared" si="14"/>
        <v>4182688.522183382</v>
      </c>
      <c r="R29" s="3">
        <f t="shared" si="14"/>
        <v>4182688.522183382</v>
      </c>
      <c r="S29" s="3">
        <f t="shared" si="14"/>
        <v>4182688.522183382</v>
      </c>
      <c r="T29" s="3">
        <f t="shared" si="14"/>
        <v>4182688.522183382</v>
      </c>
      <c r="U29" s="3">
        <f t="shared" si="14"/>
        <v>4182688.522183382</v>
      </c>
      <c r="V29" s="3">
        <f t="shared" si="14"/>
        <v>4182688.522183382</v>
      </c>
      <c r="W29" s="3">
        <f t="shared" si="14"/>
        <v>4182688.522183382</v>
      </c>
      <c r="X29" s="3">
        <f t="shared" si="14"/>
        <v>4182688.522183382</v>
      </c>
      <c r="Y29" s="3">
        <f t="shared" si="14"/>
        <v>4182688.522183382</v>
      </c>
      <c r="Z29" s="3">
        <f t="shared" si="14"/>
        <v>4182688.522183382</v>
      </c>
      <c r="AA29" s="3">
        <f t="shared" si="14"/>
        <v>4182688.522183382</v>
      </c>
    </row>
    <row r="30" spans="1:29" ht="15" customHeight="1" thickBot="1" x14ac:dyDescent="0.35">
      <c r="A30" s="766"/>
      <c r="B30" s="174" t="str">
        <f t="shared" si="3"/>
        <v>Motors(uses bus. load shape)</v>
      </c>
      <c r="C30" s="169">
        <f t="shared" si="3"/>
        <v>0</v>
      </c>
      <c r="D30" s="170">
        <f t="shared" si="5"/>
        <v>0</v>
      </c>
      <c r="E30" s="170">
        <f t="shared" ref="E30:AA30" si="15">IF(SUM($C$16:$N$16)=0,0,D30+E15)</f>
        <v>0</v>
      </c>
      <c r="F30" s="170">
        <f t="shared" si="15"/>
        <v>0</v>
      </c>
      <c r="G30" s="170">
        <f t="shared" si="15"/>
        <v>0</v>
      </c>
      <c r="H30" s="170">
        <f t="shared" si="15"/>
        <v>0</v>
      </c>
      <c r="I30" s="170">
        <f t="shared" si="15"/>
        <v>0</v>
      </c>
      <c r="J30" s="170">
        <f t="shared" si="15"/>
        <v>0</v>
      </c>
      <c r="K30" s="170">
        <f t="shared" si="15"/>
        <v>0</v>
      </c>
      <c r="L30" s="170">
        <f t="shared" si="15"/>
        <v>0</v>
      </c>
      <c r="M30" s="170">
        <f t="shared" si="15"/>
        <v>0</v>
      </c>
      <c r="N30" s="170">
        <f t="shared" si="15"/>
        <v>0</v>
      </c>
      <c r="O30" s="169">
        <f t="shared" si="15"/>
        <v>0</v>
      </c>
      <c r="P30" s="169">
        <f t="shared" si="15"/>
        <v>0</v>
      </c>
      <c r="Q30" s="169">
        <f t="shared" si="15"/>
        <v>0</v>
      </c>
      <c r="R30" s="169">
        <f t="shared" si="15"/>
        <v>0</v>
      </c>
      <c r="S30" s="169">
        <f t="shared" si="15"/>
        <v>0</v>
      </c>
      <c r="T30" s="169">
        <f t="shared" si="15"/>
        <v>0</v>
      </c>
      <c r="U30" s="169">
        <f t="shared" si="15"/>
        <v>0</v>
      </c>
      <c r="V30" s="169">
        <f t="shared" si="15"/>
        <v>0</v>
      </c>
      <c r="W30" s="169">
        <f t="shared" si="15"/>
        <v>0</v>
      </c>
      <c r="X30" s="169">
        <f t="shared" si="15"/>
        <v>0</v>
      </c>
      <c r="Y30" s="169">
        <f t="shared" si="15"/>
        <v>0</v>
      </c>
      <c r="Z30" s="169">
        <f t="shared" si="15"/>
        <v>0</v>
      </c>
      <c r="AA30" s="169">
        <f t="shared" si="15"/>
        <v>0</v>
      </c>
    </row>
    <row r="31" spans="1:29" ht="15" customHeight="1" thickBot="1" x14ac:dyDescent="0.35">
      <c r="A31" s="767"/>
      <c r="B31" s="175" t="str">
        <f t="shared" si="3"/>
        <v>Monthly kWh</v>
      </c>
      <c r="C31" s="318">
        <f>SUM(C20:C30)</f>
        <v>15402052.470000001</v>
      </c>
      <c r="D31" s="149">
        <f>SUM(D20:D30)</f>
        <v>28114411.039999999</v>
      </c>
      <c r="E31" s="149">
        <f t="shared" ref="E31:AA31" si="16">SUM(E20:E30)</f>
        <v>39959181.069999993</v>
      </c>
      <c r="F31" s="149">
        <f t="shared" si="16"/>
        <v>50126351.017269999</v>
      </c>
      <c r="G31" s="149">
        <f t="shared" si="16"/>
        <v>60505504.997270003</v>
      </c>
      <c r="H31" s="149">
        <f t="shared" si="16"/>
        <v>74178837.807270005</v>
      </c>
      <c r="I31" s="149">
        <f t="shared" si="16"/>
        <v>84797555.707270026</v>
      </c>
      <c r="J31" s="149">
        <f t="shared" si="16"/>
        <v>96988197.447370008</v>
      </c>
      <c r="K31" s="149">
        <f t="shared" si="16"/>
        <v>109681719.66736999</v>
      </c>
      <c r="L31" s="149">
        <f t="shared" si="16"/>
        <v>124522175.85736999</v>
      </c>
      <c r="M31" s="149">
        <f t="shared" si="16"/>
        <v>138379896.75217</v>
      </c>
      <c r="N31" s="149">
        <f t="shared" si="16"/>
        <v>177975664.30087</v>
      </c>
      <c r="O31" s="149">
        <f t="shared" si="16"/>
        <v>177975664.30087</v>
      </c>
      <c r="P31" s="149">
        <f t="shared" si="16"/>
        <v>177975664.30087</v>
      </c>
      <c r="Q31" s="149">
        <f t="shared" si="16"/>
        <v>177975664.30087</v>
      </c>
      <c r="R31" s="149">
        <f t="shared" si="16"/>
        <v>177975664.30087</v>
      </c>
      <c r="S31" s="149">
        <f t="shared" si="16"/>
        <v>177975664.30087</v>
      </c>
      <c r="T31" s="149">
        <f t="shared" si="16"/>
        <v>177975664.30087</v>
      </c>
      <c r="U31" s="149">
        <f t="shared" si="16"/>
        <v>177975664.30087</v>
      </c>
      <c r="V31" s="149">
        <f t="shared" si="16"/>
        <v>177975664.30087</v>
      </c>
      <c r="W31" s="149">
        <f t="shared" si="16"/>
        <v>177975664.30087</v>
      </c>
      <c r="X31" s="149">
        <f t="shared" si="16"/>
        <v>177975664.30087</v>
      </c>
      <c r="Y31" s="149">
        <f t="shared" si="16"/>
        <v>177975664.30087</v>
      </c>
      <c r="Z31" s="149">
        <f t="shared" si="16"/>
        <v>177975664.30087</v>
      </c>
      <c r="AA31" s="149">
        <f t="shared" si="16"/>
        <v>177975664.30087</v>
      </c>
    </row>
    <row r="32" spans="1:29" s="42" customFormat="1" x14ac:dyDescent="0.3">
      <c r="A32" s="282"/>
      <c r="B32" s="141"/>
      <c r="C32" s="185"/>
      <c r="D32" s="141"/>
      <c r="E32" s="143"/>
      <c r="F32" s="141"/>
      <c r="G32" s="141"/>
      <c r="H32" s="143"/>
      <c r="I32" s="141"/>
      <c r="J32" s="141"/>
      <c r="K32" s="143"/>
      <c r="L32" s="141"/>
      <c r="M32" s="141"/>
      <c r="N32" s="362" t="s">
        <v>222</v>
      </c>
      <c r="O32" s="361">
        <f>SUM(C5:N15)+C17</f>
        <v>177975664.30086994</v>
      </c>
      <c r="P32" s="141"/>
      <c r="Q32" s="143"/>
      <c r="R32" s="141"/>
      <c r="S32" s="141"/>
      <c r="T32" s="143"/>
      <c r="U32" s="141"/>
      <c r="V32" s="141"/>
      <c r="W32" s="143"/>
      <c r="X32" s="141"/>
      <c r="Y32" s="141"/>
      <c r="Z32" s="143"/>
      <c r="AA32" s="141"/>
    </row>
    <row r="33" spans="1:27" s="42" customFormat="1" ht="15" thickBot="1" x14ac:dyDescent="0.35">
      <c r="A33" s="142"/>
      <c r="B33" s="142"/>
      <c r="C33" s="142" t="s">
        <v>257</v>
      </c>
      <c r="D33" s="142"/>
      <c r="E33" s="142"/>
      <c r="F33" s="142"/>
      <c r="G33" s="142"/>
      <c r="H33" s="142"/>
      <c r="I33" s="142"/>
      <c r="J33" s="142"/>
      <c r="K33" s="142"/>
      <c r="L33" s="142"/>
      <c r="M33" s="142"/>
      <c r="N33" s="142"/>
      <c r="O33" s="616" t="s">
        <v>319</v>
      </c>
      <c r="P33" s="616"/>
      <c r="Q33" s="616"/>
      <c r="R33" s="623"/>
      <c r="S33" s="623"/>
      <c r="T33" s="623"/>
      <c r="U33" s="623"/>
      <c r="V33" s="623"/>
      <c r="W33" s="142"/>
      <c r="X33" s="142"/>
      <c r="Y33" s="142"/>
      <c r="Z33" s="142"/>
      <c r="AA33" s="142"/>
    </row>
    <row r="34" spans="1:27" ht="16.2" thickBot="1" x14ac:dyDescent="0.35">
      <c r="A34" s="768" t="s">
        <v>16</v>
      </c>
      <c r="B34" s="172" t="s">
        <v>10</v>
      </c>
      <c r="C34" s="158">
        <f>C$4</f>
        <v>44197</v>
      </c>
      <c r="D34" s="158">
        <f t="shared" ref="D34:AA34" si="17">D$4</f>
        <v>44228</v>
      </c>
      <c r="E34" s="158">
        <f t="shared" si="17"/>
        <v>44256</v>
      </c>
      <c r="F34" s="158">
        <f t="shared" si="17"/>
        <v>44287</v>
      </c>
      <c r="G34" s="158">
        <f t="shared" si="17"/>
        <v>44317</v>
      </c>
      <c r="H34" s="158">
        <f t="shared" si="17"/>
        <v>44348</v>
      </c>
      <c r="I34" s="158">
        <f t="shared" si="17"/>
        <v>44378</v>
      </c>
      <c r="J34" s="158">
        <f t="shared" si="17"/>
        <v>44409</v>
      </c>
      <c r="K34" s="158">
        <f t="shared" si="17"/>
        <v>44440</v>
      </c>
      <c r="L34" s="158">
        <f t="shared" si="17"/>
        <v>44470</v>
      </c>
      <c r="M34" s="158">
        <f t="shared" si="17"/>
        <v>44501</v>
      </c>
      <c r="N34" s="158">
        <f t="shared" si="17"/>
        <v>44531</v>
      </c>
      <c r="O34" s="158">
        <f t="shared" si="17"/>
        <v>44562</v>
      </c>
      <c r="P34" s="158">
        <f t="shared" si="17"/>
        <v>44593</v>
      </c>
      <c r="Q34" s="158">
        <f t="shared" si="17"/>
        <v>44621</v>
      </c>
      <c r="R34" s="158">
        <f t="shared" si="17"/>
        <v>44652</v>
      </c>
      <c r="S34" s="158">
        <f t="shared" si="17"/>
        <v>44682</v>
      </c>
      <c r="T34" s="158">
        <f t="shared" si="17"/>
        <v>44713</v>
      </c>
      <c r="U34" s="158">
        <f t="shared" si="17"/>
        <v>44743</v>
      </c>
      <c r="V34" s="158">
        <f t="shared" si="17"/>
        <v>44774</v>
      </c>
      <c r="W34" s="158">
        <f t="shared" si="17"/>
        <v>44805</v>
      </c>
      <c r="X34" s="158">
        <f t="shared" si="17"/>
        <v>44835</v>
      </c>
      <c r="Y34" s="158">
        <f t="shared" si="17"/>
        <v>44866</v>
      </c>
      <c r="Z34" s="158">
        <f t="shared" si="17"/>
        <v>44896</v>
      </c>
      <c r="AA34" s="158">
        <f t="shared" si="17"/>
        <v>44927</v>
      </c>
    </row>
    <row r="35" spans="1:27" ht="15" customHeight="1" x14ac:dyDescent="0.3">
      <c r="A35" s="769"/>
      <c r="B35" s="100" t="str">
        <f t="shared" ref="B35:B46" si="18">B20</f>
        <v>Building Shell</v>
      </c>
      <c r="C35" s="308">
        <v>11016425</v>
      </c>
      <c r="D35" s="410">
        <f>C35</f>
        <v>11016425</v>
      </c>
      <c r="E35" s="410">
        <f t="shared" ref="E35:AA35" si="19">D35</f>
        <v>11016425</v>
      </c>
      <c r="F35" s="410">
        <f t="shared" si="19"/>
        <v>11016425</v>
      </c>
      <c r="G35" s="410">
        <f t="shared" si="19"/>
        <v>11016425</v>
      </c>
      <c r="H35" s="410">
        <f t="shared" si="19"/>
        <v>11016425</v>
      </c>
      <c r="I35" s="410">
        <f t="shared" si="19"/>
        <v>11016425</v>
      </c>
      <c r="J35" s="410">
        <f t="shared" si="19"/>
        <v>11016425</v>
      </c>
      <c r="K35" s="410">
        <f t="shared" si="19"/>
        <v>11016425</v>
      </c>
      <c r="L35" s="410">
        <f t="shared" si="19"/>
        <v>11016425</v>
      </c>
      <c r="M35" s="449">
        <f t="shared" si="19"/>
        <v>11016425</v>
      </c>
      <c r="N35" s="449">
        <f t="shared" si="19"/>
        <v>11016425</v>
      </c>
      <c r="O35" s="614">
        <f>C17+'RES kWh ENTRY'!O57</f>
        <v>12896435.109999999</v>
      </c>
      <c r="P35" s="614">
        <f t="shared" si="19"/>
        <v>12896435.109999999</v>
      </c>
      <c r="Q35" s="445">
        <v>12630208.607369998</v>
      </c>
      <c r="R35" s="410">
        <f t="shared" si="19"/>
        <v>12630208.607369998</v>
      </c>
      <c r="S35" s="410">
        <f t="shared" si="19"/>
        <v>12630208.607369998</v>
      </c>
      <c r="T35" s="410">
        <f t="shared" si="19"/>
        <v>12630208.607369998</v>
      </c>
      <c r="U35" s="410">
        <f t="shared" si="19"/>
        <v>12630208.607369998</v>
      </c>
      <c r="V35" s="410">
        <f t="shared" si="19"/>
        <v>12630208.607369998</v>
      </c>
      <c r="W35" s="410">
        <f t="shared" si="19"/>
        <v>12630208.607369998</v>
      </c>
      <c r="X35" s="410">
        <f t="shared" si="19"/>
        <v>12630208.607369998</v>
      </c>
      <c r="Y35" s="410">
        <f t="shared" si="19"/>
        <v>12630208.607369998</v>
      </c>
      <c r="Z35" s="410">
        <f t="shared" si="19"/>
        <v>12630208.607369998</v>
      </c>
      <c r="AA35" s="410">
        <f t="shared" si="19"/>
        <v>12630208.607369998</v>
      </c>
    </row>
    <row r="36" spans="1:27" x14ac:dyDescent="0.3">
      <c r="A36" s="769"/>
      <c r="B36" s="173" t="str">
        <f t="shared" si="18"/>
        <v>Cooling</v>
      </c>
      <c r="C36" s="3">
        <v>0</v>
      </c>
      <c r="D36" s="3">
        <v>0</v>
      </c>
      <c r="E36" s="3">
        <v>0</v>
      </c>
      <c r="F36" s="308">
        <v>0</v>
      </c>
      <c r="G36" s="3">
        <f t="shared" ref="G36:N36" si="20">F36</f>
        <v>0</v>
      </c>
      <c r="H36" s="3">
        <f t="shared" si="20"/>
        <v>0</v>
      </c>
      <c r="I36" s="3">
        <f t="shared" si="20"/>
        <v>0</v>
      </c>
      <c r="J36" s="3">
        <f t="shared" si="20"/>
        <v>0</v>
      </c>
      <c r="K36" s="3">
        <f t="shared" si="20"/>
        <v>0</v>
      </c>
      <c r="L36" s="3">
        <f t="shared" si="20"/>
        <v>0</v>
      </c>
      <c r="M36" s="3">
        <f t="shared" si="20"/>
        <v>0</v>
      </c>
      <c r="N36" s="3">
        <f t="shared" si="20"/>
        <v>0</v>
      </c>
      <c r="O36" s="3">
        <f t="shared" ref="O36:AA36" si="21">N36</f>
        <v>0</v>
      </c>
      <c r="P36" s="3">
        <f t="shared" si="21"/>
        <v>0</v>
      </c>
      <c r="Q36" s="445">
        <v>28211900.209999993</v>
      </c>
      <c r="R36" s="3">
        <f t="shared" si="21"/>
        <v>28211900.209999993</v>
      </c>
      <c r="S36" s="3">
        <f t="shared" si="21"/>
        <v>28211900.209999993</v>
      </c>
      <c r="T36" s="3">
        <f t="shared" si="21"/>
        <v>28211900.209999993</v>
      </c>
      <c r="U36" s="3">
        <f t="shared" si="21"/>
        <v>28211900.209999993</v>
      </c>
      <c r="V36" s="3">
        <f t="shared" si="21"/>
        <v>28211900.209999993</v>
      </c>
      <c r="W36" s="3">
        <f t="shared" si="21"/>
        <v>28211900.209999993</v>
      </c>
      <c r="X36" s="3">
        <f t="shared" si="21"/>
        <v>28211900.209999993</v>
      </c>
      <c r="Y36" s="3">
        <f t="shared" si="21"/>
        <v>28211900.209999993</v>
      </c>
      <c r="Z36" s="3">
        <f t="shared" si="21"/>
        <v>28211900.209999993</v>
      </c>
      <c r="AA36" s="3">
        <f t="shared" si="21"/>
        <v>28211900.209999993</v>
      </c>
    </row>
    <row r="37" spans="1:27" x14ac:dyDescent="0.3">
      <c r="A37" s="769"/>
      <c r="B37" s="100" t="str">
        <f t="shared" si="18"/>
        <v>Freezer</v>
      </c>
      <c r="C37" s="3">
        <v>0</v>
      </c>
      <c r="D37" s="3">
        <v>0</v>
      </c>
      <c r="E37" s="3">
        <v>0</v>
      </c>
      <c r="F37" s="308">
        <v>0</v>
      </c>
      <c r="G37" s="3">
        <f t="shared" ref="G37:AA37" si="22">F37</f>
        <v>0</v>
      </c>
      <c r="H37" s="3">
        <f t="shared" si="22"/>
        <v>0</v>
      </c>
      <c r="I37" s="3">
        <f t="shared" si="22"/>
        <v>0</v>
      </c>
      <c r="J37" s="3">
        <f t="shared" si="22"/>
        <v>0</v>
      </c>
      <c r="K37" s="3">
        <f t="shared" si="22"/>
        <v>0</v>
      </c>
      <c r="L37" s="3">
        <f t="shared" si="22"/>
        <v>0</v>
      </c>
      <c r="M37" s="3">
        <f t="shared" si="22"/>
        <v>0</v>
      </c>
      <c r="N37" s="3">
        <f t="shared" si="22"/>
        <v>0</v>
      </c>
      <c r="O37" s="3">
        <f t="shared" si="22"/>
        <v>0</v>
      </c>
      <c r="P37" s="3">
        <f t="shared" si="22"/>
        <v>0</v>
      </c>
      <c r="Q37" s="445">
        <v>149397.85999999999</v>
      </c>
      <c r="R37" s="3">
        <f t="shared" si="22"/>
        <v>149397.85999999999</v>
      </c>
      <c r="S37" s="3">
        <f t="shared" si="22"/>
        <v>149397.85999999999</v>
      </c>
      <c r="T37" s="3">
        <f t="shared" si="22"/>
        <v>149397.85999999999</v>
      </c>
      <c r="U37" s="3">
        <f t="shared" si="22"/>
        <v>149397.85999999999</v>
      </c>
      <c r="V37" s="3">
        <f t="shared" si="22"/>
        <v>149397.85999999999</v>
      </c>
      <c r="W37" s="3">
        <f t="shared" si="22"/>
        <v>149397.85999999999</v>
      </c>
      <c r="X37" s="3">
        <f t="shared" si="22"/>
        <v>149397.85999999999</v>
      </c>
      <c r="Y37" s="3">
        <f t="shared" si="22"/>
        <v>149397.85999999999</v>
      </c>
      <c r="Z37" s="3">
        <f t="shared" si="22"/>
        <v>149397.85999999999</v>
      </c>
      <c r="AA37" s="3">
        <f t="shared" si="22"/>
        <v>149397.85999999999</v>
      </c>
    </row>
    <row r="38" spans="1:27" x14ac:dyDescent="0.3">
      <c r="A38" s="769"/>
      <c r="B38" s="100" t="str">
        <f t="shared" si="18"/>
        <v>Heating</v>
      </c>
      <c r="C38" s="3">
        <v>0</v>
      </c>
      <c r="D38" s="3">
        <v>0</v>
      </c>
      <c r="E38" s="3">
        <v>0</v>
      </c>
      <c r="F38" s="308">
        <v>0</v>
      </c>
      <c r="G38" s="3">
        <f t="shared" ref="G38:AA38" si="23">F38</f>
        <v>0</v>
      </c>
      <c r="H38" s="3">
        <f t="shared" si="23"/>
        <v>0</v>
      </c>
      <c r="I38" s="3">
        <f t="shared" si="23"/>
        <v>0</v>
      </c>
      <c r="J38" s="3">
        <f t="shared" si="23"/>
        <v>0</v>
      </c>
      <c r="K38" s="3">
        <f t="shared" si="23"/>
        <v>0</v>
      </c>
      <c r="L38" s="3">
        <f t="shared" si="23"/>
        <v>0</v>
      </c>
      <c r="M38" s="3">
        <f t="shared" si="23"/>
        <v>0</v>
      </c>
      <c r="N38" s="3">
        <f t="shared" si="23"/>
        <v>0</v>
      </c>
      <c r="O38" s="3">
        <f t="shared" si="23"/>
        <v>0</v>
      </c>
      <c r="P38" s="3">
        <f t="shared" si="23"/>
        <v>0</v>
      </c>
      <c r="Q38" s="445">
        <v>12114400.249999991</v>
      </c>
      <c r="R38" s="3">
        <f t="shared" si="23"/>
        <v>12114400.249999991</v>
      </c>
      <c r="S38" s="3">
        <f t="shared" si="23"/>
        <v>12114400.249999991</v>
      </c>
      <c r="T38" s="3">
        <f t="shared" si="23"/>
        <v>12114400.249999991</v>
      </c>
      <c r="U38" s="3">
        <f t="shared" si="23"/>
        <v>12114400.249999991</v>
      </c>
      <c r="V38" s="3">
        <f t="shared" si="23"/>
        <v>12114400.249999991</v>
      </c>
      <c r="W38" s="3">
        <f t="shared" si="23"/>
        <v>12114400.249999991</v>
      </c>
      <c r="X38" s="3">
        <f t="shared" si="23"/>
        <v>12114400.249999991</v>
      </c>
      <c r="Y38" s="3">
        <f t="shared" si="23"/>
        <v>12114400.249999991</v>
      </c>
      <c r="Z38" s="3">
        <f t="shared" si="23"/>
        <v>12114400.249999991</v>
      </c>
      <c r="AA38" s="3">
        <f t="shared" si="23"/>
        <v>12114400.249999991</v>
      </c>
    </row>
    <row r="39" spans="1:27" x14ac:dyDescent="0.3">
      <c r="A39" s="769"/>
      <c r="B39" s="173" t="str">
        <f t="shared" si="18"/>
        <v>HVAC</v>
      </c>
      <c r="C39" s="3">
        <v>0</v>
      </c>
      <c r="D39" s="3">
        <v>0</v>
      </c>
      <c r="E39" s="3">
        <v>0</v>
      </c>
      <c r="F39" s="308">
        <v>0</v>
      </c>
      <c r="G39" s="3">
        <f t="shared" ref="G39:AA39" si="24">F39</f>
        <v>0</v>
      </c>
      <c r="H39" s="3">
        <f t="shared" si="24"/>
        <v>0</v>
      </c>
      <c r="I39" s="3">
        <f t="shared" si="24"/>
        <v>0</v>
      </c>
      <c r="J39" s="3">
        <f t="shared" si="24"/>
        <v>0</v>
      </c>
      <c r="K39" s="3">
        <f t="shared" si="24"/>
        <v>0</v>
      </c>
      <c r="L39" s="3">
        <f t="shared" si="24"/>
        <v>0</v>
      </c>
      <c r="M39" s="3">
        <f t="shared" si="24"/>
        <v>0</v>
      </c>
      <c r="N39" s="3">
        <f t="shared" si="24"/>
        <v>0</v>
      </c>
      <c r="O39" s="3">
        <f t="shared" si="24"/>
        <v>0</v>
      </c>
      <c r="P39" s="3">
        <f t="shared" si="24"/>
        <v>0</v>
      </c>
      <c r="Q39" s="445">
        <v>643545.11000000103</v>
      </c>
      <c r="R39" s="3">
        <f t="shared" si="24"/>
        <v>643545.11000000103</v>
      </c>
      <c r="S39" s="3">
        <f t="shared" si="24"/>
        <v>643545.11000000103</v>
      </c>
      <c r="T39" s="3">
        <f t="shared" si="24"/>
        <v>643545.11000000103</v>
      </c>
      <c r="U39" s="3">
        <f t="shared" si="24"/>
        <v>643545.11000000103</v>
      </c>
      <c r="V39" s="3">
        <f t="shared" si="24"/>
        <v>643545.11000000103</v>
      </c>
      <c r="W39" s="3">
        <f t="shared" si="24"/>
        <v>643545.11000000103</v>
      </c>
      <c r="X39" s="3">
        <f t="shared" si="24"/>
        <v>643545.11000000103</v>
      </c>
      <c r="Y39" s="3">
        <f t="shared" si="24"/>
        <v>643545.11000000103</v>
      </c>
      <c r="Z39" s="3">
        <f t="shared" si="24"/>
        <v>643545.11000000103</v>
      </c>
      <c r="AA39" s="3">
        <f t="shared" si="24"/>
        <v>643545.11000000103</v>
      </c>
    </row>
    <row r="40" spans="1:27" x14ac:dyDescent="0.3">
      <c r="A40" s="769"/>
      <c r="B40" s="100" t="str">
        <f t="shared" si="18"/>
        <v>Lighting</v>
      </c>
      <c r="C40" s="3">
        <v>0</v>
      </c>
      <c r="D40" s="3">
        <v>0</v>
      </c>
      <c r="E40" s="3">
        <v>0</v>
      </c>
      <c r="F40" s="308">
        <v>0</v>
      </c>
      <c r="G40" s="3">
        <f t="shared" ref="G40:AA40" si="25">F40</f>
        <v>0</v>
      </c>
      <c r="H40" s="3">
        <f t="shared" si="25"/>
        <v>0</v>
      </c>
      <c r="I40" s="3">
        <f t="shared" si="25"/>
        <v>0</v>
      </c>
      <c r="J40" s="3">
        <f t="shared" si="25"/>
        <v>0</v>
      </c>
      <c r="K40" s="3">
        <f t="shared" si="25"/>
        <v>0</v>
      </c>
      <c r="L40" s="3">
        <f t="shared" si="25"/>
        <v>0</v>
      </c>
      <c r="M40" s="3">
        <f t="shared" si="25"/>
        <v>0</v>
      </c>
      <c r="N40" s="3">
        <f t="shared" si="25"/>
        <v>0</v>
      </c>
      <c r="O40" s="3">
        <f t="shared" si="25"/>
        <v>0</v>
      </c>
      <c r="P40" s="3">
        <f t="shared" si="25"/>
        <v>0</v>
      </c>
      <c r="Q40" s="445">
        <v>52535130.980000019</v>
      </c>
      <c r="R40" s="3">
        <f t="shared" si="25"/>
        <v>52535130.980000019</v>
      </c>
      <c r="S40" s="3">
        <f t="shared" si="25"/>
        <v>52535130.980000019</v>
      </c>
      <c r="T40" s="3">
        <f t="shared" si="25"/>
        <v>52535130.980000019</v>
      </c>
      <c r="U40" s="3">
        <f t="shared" si="25"/>
        <v>52535130.980000019</v>
      </c>
      <c r="V40" s="3">
        <f t="shared" si="25"/>
        <v>52535130.980000019</v>
      </c>
      <c r="W40" s="3">
        <f t="shared" si="25"/>
        <v>52535130.980000019</v>
      </c>
      <c r="X40" s="3">
        <f t="shared" si="25"/>
        <v>52535130.980000019</v>
      </c>
      <c r="Y40" s="3">
        <f t="shared" si="25"/>
        <v>52535130.980000019</v>
      </c>
      <c r="Z40" s="3">
        <f t="shared" si="25"/>
        <v>52535130.980000019</v>
      </c>
      <c r="AA40" s="3">
        <f t="shared" si="25"/>
        <v>52535130.980000019</v>
      </c>
    </row>
    <row r="41" spans="1:27" x14ac:dyDescent="0.3">
      <c r="A41" s="769"/>
      <c r="B41" s="100" t="str">
        <f t="shared" si="18"/>
        <v>Miscellaneous</v>
      </c>
      <c r="C41" s="3">
        <v>0</v>
      </c>
      <c r="D41" s="3">
        <v>0</v>
      </c>
      <c r="E41" s="3">
        <v>0</v>
      </c>
      <c r="F41" s="308">
        <v>0</v>
      </c>
      <c r="G41" s="3">
        <f t="shared" ref="G41:AA41" si="26">F41</f>
        <v>0</v>
      </c>
      <c r="H41" s="3">
        <f t="shared" si="26"/>
        <v>0</v>
      </c>
      <c r="I41" s="3">
        <f t="shared" si="26"/>
        <v>0</v>
      </c>
      <c r="J41" s="3">
        <f t="shared" si="26"/>
        <v>0</v>
      </c>
      <c r="K41" s="3">
        <f t="shared" si="26"/>
        <v>0</v>
      </c>
      <c r="L41" s="3">
        <f t="shared" si="26"/>
        <v>0</v>
      </c>
      <c r="M41" s="3">
        <f t="shared" si="26"/>
        <v>0</v>
      </c>
      <c r="N41" s="3">
        <f t="shared" si="26"/>
        <v>0</v>
      </c>
      <c r="O41" s="3">
        <f t="shared" si="26"/>
        <v>0</v>
      </c>
      <c r="P41" s="3">
        <f t="shared" si="26"/>
        <v>0</v>
      </c>
      <c r="Q41" s="445">
        <v>111337.80000000002</v>
      </c>
      <c r="R41" s="3">
        <f t="shared" si="26"/>
        <v>111337.80000000002</v>
      </c>
      <c r="S41" s="3">
        <f t="shared" si="26"/>
        <v>111337.80000000002</v>
      </c>
      <c r="T41" s="3">
        <f t="shared" si="26"/>
        <v>111337.80000000002</v>
      </c>
      <c r="U41" s="3">
        <f t="shared" si="26"/>
        <v>111337.80000000002</v>
      </c>
      <c r="V41" s="3">
        <f t="shared" si="26"/>
        <v>111337.80000000002</v>
      </c>
      <c r="W41" s="3">
        <f t="shared" si="26"/>
        <v>111337.80000000002</v>
      </c>
      <c r="X41" s="3">
        <f t="shared" si="26"/>
        <v>111337.80000000002</v>
      </c>
      <c r="Y41" s="3">
        <f t="shared" si="26"/>
        <v>111337.80000000002</v>
      </c>
      <c r="Z41" s="3">
        <f t="shared" si="26"/>
        <v>111337.80000000002</v>
      </c>
      <c r="AA41" s="3">
        <f t="shared" si="26"/>
        <v>111337.80000000002</v>
      </c>
    </row>
    <row r="42" spans="1:27" x14ac:dyDescent="0.3">
      <c r="A42" s="769"/>
      <c r="B42" s="100" t="str">
        <f t="shared" si="18"/>
        <v>Pool Spa</v>
      </c>
      <c r="C42" s="3">
        <v>0</v>
      </c>
      <c r="D42" s="3">
        <v>0</v>
      </c>
      <c r="E42" s="3">
        <v>0</v>
      </c>
      <c r="F42" s="308">
        <v>0</v>
      </c>
      <c r="G42" s="3">
        <f t="shared" ref="G42:AA42" si="27">F42</f>
        <v>0</v>
      </c>
      <c r="H42" s="3">
        <f t="shared" si="27"/>
        <v>0</v>
      </c>
      <c r="I42" s="3">
        <f t="shared" si="27"/>
        <v>0</v>
      </c>
      <c r="J42" s="3">
        <f t="shared" si="27"/>
        <v>0</v>
      </c>
      <c r="K42" s="3">
        <f t="shared" si="27"/>
        <v>0</v>
      </c>
      <c r="L42" s="3">
        <f t="shared" si="27"/>
        <v>0</v>
      </c>
      <c r="M42" s="3">
        <f t="shared" si="27"/>
        <v>0</v>
      </c>
      <c r="N42" s="3">
        <f t="shared" si="27"/>
        <v>0</v>
      </c>
      <c r="O42" s="3">
        <f t="shared" si="27"/>
        <v>0</v>
      </c>
      <c r="P42" s="3">
        <f t="shared" si="27"/>
        <v>0</v>
      </c>
      <c r="Q42" s="445">
        <v>987420.85000000079</v>
      </c>
      <c r="R42" s="3">
        <f t="shared" si="27"/>
        <v>987420.85000000079</v>
      </c>
      <c r="S42" s="3">
        <f t="shared" si="27"/>
        <v>987420.85000000079</v>
      </c>
      <c r="T42" s="3">
        <f t="shared" si="27"/>
        <v>987420.85000000079</v>
      </c>
      <c r="U42" s="3">
        <f t="shared" si="27"/>
        <v>987420.85000000079</v>
      </c>
      <c r="V42" s="3">
        <f t="shared" si="27"/>
        <v>987420.85000000079</v>
      </c>
      <c r="W42" s="3">
        <f t="shared" si="27"/>
        <v>987420.85000000079</v>
      </c>
      <c r="X42" s="3">
        <f t="shared" si="27"/>
        <v>987420.85000000079</v>
      </c>
      <c r="Y42" s="3">
        <f t="shared" si="27"/>
        <v>987420.85000000079</v>
      </c>
      <c r="Z42" s="3">
        <f t="shared" si="27"/>
        <v>987420.85000000079</v>
      </c>
      <c r="AA42" s="3">
        <f t="shared" si="27"/>
        <v>987420.85000000079</v>
      </c>
    </row>
    <row r="43" spans="1:27" x14ac:dyDescent="0.3">
      <c r="A43" s="769"/>
      <c r="B43" s="100" t="str">
        <f t="shared" si="18"/>
        <v>Refrigeration</v>
      </c>
      <c r="C43" s="3">
        <v>0</v>
      </c>
      <c r="D43" s="3">
        <v>0</v>
      </c>
      <c r="E43" s="3">
        <v>0</v>
      </c>
      <c r="F43" s="308">
        <v>0</v>
      </c>
      <c r="G43" s="3">
        <f t="shared" ref="G43:AA43" si="28">F43</f>
        <v>0</v>
      </c>
      <c r="H43" s="3">
        <f t="shared" si="28"/>
        <v>0</v>
      </c>
      <c r="I43" s="3">
        <f t="shared" si="28"/>
        <v>0</v>
      </c>
      <c r="J43" s="3">
        <f t="shared" si="28"/>
        <v>0</v>
      </c>
      <c r="K43" s="3">
        <f t="shared" si="28"/>
        <v>0</v>
      </c>
      <c r="L43" s="3">
        <f t="shared" si="28"/>
        <v>0</v>
      </c>
      <c r="M43" s="3">
        <f t="shared" si="28"/>
        <v>0</v>
      </c>
      <c r="N43" s="3">
        <f t="shared" si="28"/>
        <v>0</v>
      </c>
      <c r="O43" s="3">
        <f t="shared" si="28"/>
        <v>0</v>
      </c>
      <c r="P43" s="3">
        <f t="shared" si="28"/>
        <v>0</v>
      </c>
      <c r="Q43" s="445">
        <v>804935.84000000008</v>
      </c>
      <c r="R43" s="3">
        <f t="shared" si="28"/>
        <v>804935.84000000008</v>
      </c>
      <c r="S43" s="3">
        <f t="shared" si="28"/>
        <v>804935.84000000008</v>
      </c>
      <c r="T43" s="3">
        <f t="shared" si="28"/>
        <v>804935.84000000008</v>
      </c>
      <c r="U43" s="3">
        <f t="shared" si="28"/>
        <v>804935.84000000008</v>
      </c>
      <c r="V43" s="3">
        <f t="shared" si="28"/>
        <v>804935.84000000008</v>
      </c>
      <c r="W43" s="3">
        <f t="shared" si="28"/>
        <v>804935.84000000008</v>
      </c>
      <c r="X43" s="3">
        <f t="shared" si="28"/>
        <v>804935.84000000008</v>
      </c>
      <c r="Y43" s="3">
        <f t="shared" si="28"/>
        <v>804935.84000000008</v>
      </c>
      <c r="Z43" s="3">
        <f t="shared" si="28"/>
        <v>804935.84000000008</v>
      </c>
      <c r="AA43" s="3">
        <f t="shared" si="28"/>
        <v>804935.84000000008</v>
      </c>
    </row>
    <row r="44" spans="1:27" ht="15" customHeight="1" x14ac:dyDescent="0.3">
      <c r="A44" s="769"/>
      <c r="B44" s="100" t="str">
        <f t="shared" si="18"/>
        <v>Water Heating</v>
      </c>
      <c r="C44" s="3">
        <v>0</v>
      </c>
      <c r="D44" s="3">
        <v>0</v>
      </c>
      <c r="E44" s="3">
        <v>0</v>
      </c>
      <c r="F44" s="308">
        <v>0</v>
      </c>
      <c r="G44" s="3">
        <f t="shared" ref="G44:AA44" si="29">F44</f>
        <v>0</v>
      </c>
      <c r="H44" s="3">
        <f t="shared" si="29"/>
        <v>0</v>
      </c>
      <c r="I44" s="3">
        <f t="shared" si="29"/>
        <v>0</v>
      </c>
      <c r="J44" s="3">
        <f t="shared" si="29"/>
        <v>0</v>
      </c>
      <c r="K44" s="3">
        <f t="shared" si="29"/>
        <v>0</v>
      </c>
      <c r="L44" s="3">
        <f t="shared" si="29"/>
        <v>0</v>
      </c>
      <c r="M44" s="3">
        <f t="shared" si="29"/>
        <v>0</v>
      </c>
      <c r="N44" s="3">
        <f t="shared" si="29"/>
        <v>0</v>
      </c>
      <c r="O44" s="3">
        <f t="shared" si="29"/>
        <v>0</v>
      </c>
      <c r="P44" s="3">
        <f t="shared" si="29"/>
        <v>0</v>
      </c>
      <c r="Q44" s="445">
        <v>1493442.16</v>
      </c>
      <c r="R44" s="3">
        <f t="shared" si="29"/>
        <v>1493442.16</v>
      </c>
      <c r="S44" s="3">
        <f t="shared" si="29"/>
        <v>1493442.16</v>
      </c>
      <c r="T44" s="3">
        <f t="shared" si="29"/>
        <v>1493442.16</v>
      </c>
      <c r="U44" s="3">
        <f t="shared" si="29"/>
        <v>1493442.16</v>
      </c>
      <c r="V44" s="3">
        <f t="shared" si="29"/>
        <v>1493442.16</v>
      </c>
      <c r="W44" s="3">
        <f t="shared" si="29"/>
        <v>1493442.16</v>
      </c>
      <c r="X44" s="3">
        <f t="shared" si="29"/>
        <v>1493442.16</v>
      </c>
      <c r="Y44" s="3">
        <f t="shared" si="29"/>
        <v>1493442.16</v>
      </c>
      <c r="Z44" s="3">
        <f t="shared" si="29"/>
        <v>1493442.16</v>
      </c>
      <c r="AA44" s="3">
        <f t="shared" si="29"/>
        <v>1493442.16</v>
      </c>
    </row>
    <row r="45" spans="1:27" ht="15" customHeight="1" thickBot="1" x14ac:dyDescent="0.35">
      <c r="A45" s="769"/>
      <c r="B45" s="174" t="str">
        <f t="shared" si="18"/>
        <v>Motors(uses bus. load shape)</v>
      </c>
      <c r="C45" s="170"/>
      <c r="D45" s="170"/>
      <c r="E45" s="170"/>
      <c r="F45" s="313">
        <v>0</v>
      </c>
      <c r="G45" s="170"/>
      <c r="H45" s="170"/>
      <c r="I45" s="170"/>
      <c r="J45" s="170"/>
      <c r="K45" s="170"/>
      <c r="L45" s="170"/>
      <c r="M45" s="170"/>
      <c r="N45" s="170"/>
      <c r="O45" s="170"/>
      <c r="P45" s="170"/>
      <c r="Q45" s="170"/>
      <c r="R45" s="169"/>
      <c r="S45" s="169"/>
      <c r="T45" s="169"/>
      <c r="U45" s="169"/>
      <c r="V45" s="169"/>
      <c r="W45" s="169"/>
      <c r="X45" s="169"/>
      <c r="Y45" s="169"/>
      <c r="Z45" s="169"/>
      <c r="AA45" s="169"/>
    </row>
    <row r="46" spans="1:27" ht="15" customHeight="1" thickBot="1" x14ac:dyDescent="0.35">
      <c r="A46" s="770"/>
      <c r="B46" s="175" t="str">
        <f t="shared" si="18"/>
        <v>Monthly kWh</v>
      </c>
      <c r="C46" s="149">
        <f>SUM(C35:C45)</f>
        <v>11016425</v>
      </c>
      <c r="D46" s="149">
        <f t="shared" ref="D46:AA46" si="30">SUM(D35:D45)</f>
        <v>11016425</v>
      </c>
      <c r="E46" s="149">
        <f t="shared" si="30"/>
        <v>11016425</v>
      </c>
      <c r="F46" s="149">
        <f t="shared" si="30"/>
        <v>11016425</v>
      </c>
      <c r="G46" s="149">
        <f t="shared" si="30"/>
        <v>11016425</v>
      </c>
      <c r="H46" s="149">
        <f t="shared" si="30"/>
        <v>11016425</v>
      </c>
      <c r="I46" s="149">
        <f t="shared" si="30"/>
        <v>11016425</v>
      </c>
      <c r="J46" s="149">
        <f t="shared" si="30"/>
        <v>11016425</v>
      </c>
      <c r="K46" s="149">
        <f t="shared" si="30"/>
        <v>11016425</v>
      </c>
      <c r="L46" s="149">
        <f t="shared" si="30"/>
        <v>11016425</v>
      </c>
      <c r="M46" s="149">
        <f t="shared" si="30"/>
        <v>11016425</v>
      </c>
      <c r="N46" s="149">
        <f t="shared" si="30"/>
        <v>11016425</v>
      </c>
      <c r="O46" s="149">
        <f t="shared" si="30"/>
        <v>12896435.109999999</v>
      </c>
      <c r="P46" s="149">
        <f t="shared" si="30"/>
        <v>12896435.109999999</v>
      </c>
      <c r="Q46" s="149">
        <f t="shared" si="30"/>
        <v>109681719.66736999</v>
      </c>
      <c r="R46" s="149">
        <f t="shared" si="30"/>
        <v>109681719.66736999</v>
      </c>
      <c r="S46" s="149">
        <f t="shared" si="30"/>
        <v>109681719.66736999</v>
      </c>
      <c r="T46" s="149">
        <f t="shared" si="30"/>
        <v>109681719.66736999</v>
      </c>
      <c r="U46" s="149">
        <f t="shared" si="30"/>
        <v>109681719.66736999</v>
      </c>
      <c r="V46" s="149">
        <f t="shared" si="30"/>
        <v>109681719.66736999</v>
      </c>
      <c r="W46" s="149">
        <f t="shared" si="30"/>
        <v>109681719.66736999</v>
      </c>
      <c r="X46" s="149">
        <f t="shared" si="30"/>
        <v>109681719.66736999</v>
      </c>
      <c r="Y46" s="149">
        <f t="shared" si="30"/>
        <v>109681719.66736999</v>
      </c>
      <c r="Z46" s="149">
        <f t="shared" si="30"/>
        <v>109681719.66736999</v>
      </c>
      <c r="AA46" s="149">
        <f t="shared" si="30"/>
        <v>109681719.66736999</v>
      </c>
    </row>
    <row r="47" spans="1:27" s="42" customFormat="1" x14ac:dyDescent="0.3">
      <c r="A47" s="282"/>
      <c r="B47" s="141"/>
      <c r="C47" s="143"/>
      <c r="D47" s="141"/>
      <c r="E47" s="143"/>
      <c r="F47" s="141"/>
      <c r="G47" s="141"/>
      <c r="H47" s="143"/>
      <c r="I47" s="141"/>
      <c r="J47" s="141"/>
      <c r="K47" s="143"/>
      <c r="L47" s="141"/>
      <c r="M47" s="141"/>
      <c r="N47" s="143"/>
      <c r="O47" s="622"/>
      <c r="P47" s="141"/>
      <c r="Q47" s="143"/>
      <c r="R47" s="141"/>
      <c r="S47" s="141"/>
      <c r="T47" s="143"/>
      <c r="U47" s="141"/>
      <c r="V47" s="141"/>
      <c r="W47" s="143"/>
      <c r="X47" s="141"/>
      <c r="Y47" s="141"/>
      <c r="Z47" s="143"/>
      <c r="AA47" s="141"/>
    </row>
    <row r="48" spans="1:27" s="42" customFormat="1" ht="15" thickBot="1" x14ac:dyDescent="0.35">
      <c r="A48" s="225" t="s">
        <v>191</v>
      </c>
      <c r="B48" s="225"/>
      <c r="C48" s="225"/>
      <c r="D48" s="225"/>
      <c r="E48" s="225"/>
      <c r="F48" s="225"/>
      <c r="G48" s="225"/>
      <c r="H48" s="225"/>
      <c r="I48" s="225"/>
      <c r="J48" s="225"/>
      <c r="K48" s="142"/>
      <c r="L48" s="142"/>
      <c r="M48" s="142"/>
      <c r="N48" s="142"/>
      <c r="O48" s="142"/>
      <c r="P48" s="142"/>
      <c r="Q48" s="142"/>
      <c r="R48" s="142"/>
      <c r="S48" s="142"/>
      <c r="T48" s="142"/>
      <c r="U48" s="142"/>
      <c r="V48" s="142"/>
      <c r="W48" s="142"/>
      <c r="X48" s="142"/>
      <c r="Y48" s="142"/>
      <c r="Z48" s="142"/>
      <c r="AA48" s="142"/>
    </row>
    <row r="49" spans="1:28" ht="16.2" thickBot="1" x14ac:dyDescent="0.35">
      <c r="A49" s="771" t="s">
        <v>17</v>
      </c>
      <c r="B49" s="176" t="s">
        <v>172</v>
      </c>
      <c r="C49" s="158">
        <f>C$4</f>
        <v>44197</v>
      </c>
      <c r="D49" s="158">
        <f t="shared" ref="D49:AA49" si="31">D$4</f>
        <v>44228</v>
      </c>
      <c r="E49" s="158">
        <f t="shared" si="31"/>
        <v>44256</v>
      </c>
      <c r="F49" s="158">
        <f t="shared" si="31"/>
        <v>44287</v>
      </c>
      <c r="G49" s="158">
        <f t="shared" si="31"/>
        <v>44317</v>
      </c>
      <c r="H49" s="158">
        <f t="shared" si="31"/>
        <v>44348</v>
      </c>
      <c r="I49" s="158">
        <f t="shared" si="31"/>
        <v>44378</v>
      </c>
      <c r="J49" s="158">
        <f t="shared" si="31"/>
        <v>44409</v>
      </c>
      <c r="K49" s="158">
        <f t="shared" si="31"/>
        <v>44440</v>
      </c>
      <c r="L49" s="158">
        <f t="shared" si="31"/>
        <v>44470</v>
      </c>
      <c r="M49" s="158">
        <f t="shared" si="31"/>
        <v>44501</v>
      </c>
      <c r="N49" s="158">
        <f t="shared" si="31"/>
        <v>44531</v>
      </c>
      <c r="O49" s="158">
        <f t="shared" si="31"/>
        <v>44562</v>
      </c>
      <c r="P49" s="158">
        <f t="shared" si="31"/>
        <v>44593</v>
      </c>
      <c r="Q49" s="158">
        <f t="shared" si="31"/>
        <v>44621</v>
      </c>
      <c r="R49" s="158">
        <f t="shared" si="31"/>
        <v>44652</v>
      </c>
      <c r="S49" s="158">
        <f t="shared" si="31"/>
        <v>44682</v>
      </c>
      <c r="T49" s="158">
        <f t="shared" si="31"/>
        <v>44713</v>
      </c>
      <c r="U49" s="158">
        <f t="shared" si="31"/>
        <v>44743</v>
      </c>
      <c r="V49" s="158">
        <f t="shared" si="31"/>
        <v>44774</v>
      </c>
      <c r="W49" s="158">
        <f t="shared" si="31"/>
        <v>44805</v>
      </c>
      <c r="X49" s="158">
        <f t="shared" si="31"/>
        <v>44835</v>
      </c>
      <c r="Y49" s="158">
        <f t="shared" si="31"/>
        <v>44866</v>
      </c>
      <c r="Z49" s="158">
        <f t="shared" si="31"/>
        <v>44896</v>
      </c>
      <c r="AA49" s="158">
        <f t="shared" si="31"/>
        <v>44927</v>
      </c>
    </row>
    <row r="50" spans="1:28" ht="15" customHeight="1" x14ac:dyDescent="0.3">
      <c r="A50" s="772"/>
      <c r="B50" s="32" t="str">
        <f t="shared" ref="B50:B60" si="32">B35</f>
        <v>Building Shell</v>
      </c>
      <c r="C50" s="186">
        <f>IF(C20=0,0,(C5*0.5)+C17-C35)*C66*C$78*C$2</f>
        <v>1620.7704209551034</v>
      </c>
      <c r="D50" s="26">
        <f>IF(D20=0,0,(D5*0.5)+C20-D35)*D66*D$78*D$2</f>
        <v>1414.2302327004027</v>
      </c>
      <c r="E50" s="26">
        <f t="shared" ref="E50:AA50" si="33">IF(E20=0,0,(E5*0.5)+D20-E35)*E66*E$78*E$2</f>
        <v>1721.4280143503568</v>
      </c>
      <c r="F50" s="26">
        <f t="shared" si="33"/>
        <v>1272.9049041269234</v>
      </c>
      <c r="G50" s="26">
        <f t="shared" si="33"/>
        <v>1542.4591067980559</v>
      </c>
      <c r="H50" s="26">
        <f t="shared" si="33"/>
        <v>9311.9288404285671</v>
      </c>
      <c r="I50" s="26">
        <f t="shared" si="33"/>
        <v>15659.385157642588</v>
      </c>
      <c r="J50" s="26">
        <f t="shared" si="33"/>
        <v>17286.4604782243</v>
      </c>
      <c r="K50" s="26">
        <f t="shared" si="33"/>
        <v>9242.1062238772829</v>
      </c>
      <c r="L50" s="26">
        <f t="shared" si="33"/>
        <v>2955.0790038840473</v>
      </c>
      <c r="M50" s="26">
        <f t="shared" si="33"/>
        <v>6003.9397913830871</v>
      </c>
      <c r="N50" s="26">
        <f t="shared" si="33"/>
        <v>10107.395735803075</v>
      </c>
      <c r="O50" s="26">
        <f t="shared" si="33"/>
        <v>2300.0224832535914</v>
      </c>
      <c r="P50" s="26">
        <f t="shared" si="33"/>
        <v>1977.5476383722637</v>
      </c>
      <c r="Q50" s="26">
        <f t="shared" si="33"/>
        <v>2289.1834297419073</v>
      </c>
      <c r="R50" s="26">
        <f t="shared" si="33"/>
        <v>1223.0280741044862</v>
      </c>
      <c r="S50" s="26">
        <f t="shared" si="33"/>
        <v>1406.2866125961034</v>
      </c>
      <c r="T50" s="26">
        <f t="shared" si="33"/>
        <v>7539.6782612989509</v>
      </c>
      <c r="U50" s="26">
        <f t="shared" si="33"/>
        <v>10159.454131437806</v>
      </c>
      <c r="V50" s="26">
        <f t="shared" si="33"/>
        <v>9659.6031869124618</v>
      </c>
      <c r="W50" s="26">
        <f t="shared" si="33"/>
        <v>4841.0777898690685</v>
      </c>
      <c r="X50" s="26">
        <f t="shared" si="33"/>
        <v>1197.9008413194149</v>
      </c>
      <c r="Y50" s="26">
        <f t="shared" si="33"/>
        <v>2034.1963272380024</v>
      </c>
      <c r="Z50" s="26">
        <f t="shared" si="33"/>
        <v>3406.7410280434233</v>
      </c>
      <c r="AA50" s="26">
        <f t="shared" si="33"/>
        <v>3417.6370067940893</v>
      </c>
    </row>
    <row r="51" spans="1:28" ht="15.6" x14ac:dyDescent="0.3">
      <c r="A51" s="772"/>
      <c r="B51" s="32" t="str">
        <f t="shared" si="32"/>
        <v>Cooling</v>
      </c>
      <c r="C51" s="26">
        <f t="shared" ref="C51:C59" si="34">IF(C21=0,0,(C6*0.5)-C36)*C67*C$78*C$2</f>
        <v>59.304652227562485</v>
      </c>
      <c r="D51" s="26">
        <f t="shared" ref="D51:S58" si="35">IF(D21=0,0,(D6*0.5)+C21-D36)*D67*D$78*D$2</f>
        <v>145.11542126780327</v>
      </c>
      <c r="E51" s="26">
        <f t="shared" si="35"/>
        <v>676.37493705339023</v>
      </c>
      <c r="F51" s="26">
        <f t="shared" si="35"/>
        <v>4583.2111496772413</v>
      </c>
      <c r="G51" s="26">
        <f t="shared" si="35"/>
        <v>26556.34817744407</v>
      </c>
      <c r="H51" s="26">
        <f t="shared" si="35"/>
        <v>253028.38181114517</v>
      </c>
      <c r="I51" s="26">
        <f t="shared" si="35"/>
        <v>466964.94939266611</v>
      </c>
      <c r="J51" s="26">
        <f t="shared" si="35"/>
        <v>543550.54486853001</v>
      </c>
      <c r="K51" s="26">
        <f t="shared" si="35"/>
        <v>296955.57784253731</v>
      </c>
      <c r="L51" s="26">
        <f t="shared" si="35"/>
        <v>21801.801335621272</v>
      </c>
      <c r="M51" s="26">
        <f t="shared" si="35"/>
        <v>1927.7241965244098</v>
      </c>
      <c r="N51" s="26">
        <f t="shared" si="35"/>
        <v>1609.2036632606607</v>
      </c>
      <c r="O51" s="26">
        <f t="shared" si="35"/>
        <v>1574.6235045383819</v>
      </c>
      <c r="P51" s="26">
        <f t="shared" si="35"/>
        <v>1483.9665892292032</v>
      </c>
      <c r="Q51" s="26">
        <f t="shared" si="35"/>
        <v>826.41042588857829</v>
      </c>
      <c r="R51" s="26">
        <f t="shared" si="35"/>
        <v>4005.4800784378058</v>
      </c>
      <c r="S51" s="26">
        <f t="shared" si="35"/>
        <v>18174.04163226315</v>
      </c>
      <c r="T51" s="26">
        <f t="shared" ref="T51:AA51" si="36">IF(T21=0,0,(T6*0.5)+S21-T36)*T67*T$78*T$2</f>
        <v>123503.60158635805</v>
      </c>
      <c r="U51" s="26">
        <f t="shared" si="36"/>
        <v>166828.83584695714</v>
      </c>
      <c r="V51" s="26">
        <f t="shared" si="36"/>
        <v>158619.2027773622</v>
      </c>
      <c r="W51" s="26">
        <f t="shared" si="36"/>
        <v>74167.303751682019</v>
      </c>
      <c r="X51" s="26">
        <f t="shared" si="36"/>
        <v>4829.8469106548146</v>
      </c>
      <c r="Y51" s="26">
        <f t="shared" si="36"/>
        <v>398.19353538767666</v>
      </c>
      <c r="Z51" s="26">
        <f t="shared" si="36"/>
        <v>314.4935373767072</v>
      </c>
      <c r="AA51" s="26">
        <f t="shared" si="36"/>
        <v>297.68237128325723</v>
      </c>
    </row>
    <row r="52" spans="1:28" ht="15.6" x14ac:dyDescent="0.3">
      <c r="A52" s="772"/>
      <c r="B52" s="32" t="str">
        <f t="shared" si="32"/>
        <v>Freezer</v>
      </c>
      <c r="C52" s="26">
        <f t="shared" si="34"/>
        <v>0</v>
      </c>
      <c r="D52" s="26">
        <f t="shared" si="35"/>
        <v>16.290975499139797</v>
      </c>
      <c r="E52" s="26">
        <f t="shared" si="35"/>
        <v>71.288896712081808</v>
      </c>
      <c r="F52" s="26">
        <f t="shared" si="35"/>
        <v>124.23133722335658</v>
      </c>
      <c r="G52" s="26">
        <f t="shared" si="35"/>
        <v>184.79371617834659</v>
      </c>
      <c r="H52" s="26">
        <f t="shared" si="35"/>
        <v>548.48997545575037</v>
      </c>
      <c r="I52" s="26">
        <f t="shared" si="35"/>
        <v>837.3030098218178</v>
      </c>
      <c r="J52" s="26">
        <f t="shared" si="35"/>
        <v>1049.2068590117342</v>
      </c>
      <c r="K52" s="26">
        <f t="shared" si="35"/>
        <v>1062.6527463329919</v>
      </c>
      <c r="L52" s="26">
        <f t="shared" si="35"/>
        <v>504.04165322974126</v>
      </c>
      <c r="M52" s="26">
        <f t="shared" si="35"/>
        <v>551.01542047715577</v>
      </c>
      <c r="N52" s="26">
        <f t="shared" si="35"/>
        <v>552.18029491372579</v>
      </c>
      <c r="O52" s="26">
        <f t="shared" si="35"/>
        <v>532.24581503565787</v>
      </c>
      <c r="P52" s="26">
        <f t="shared" si="35"/>
        <v>498.6496861472063</v>
      </c>
      <c r="Q52" s="26">
        <f t="shared" si="35"/>
        <v>90.884842522097543</v>
      </c>
      <c r="R52" s="26">
        <f t="shared" si="35"/>
        <v>90.318253502034281</v>
      </c>
      <c r="S52" s="26">
        <f t="shared" si="35"/>
        <v>99.184049777915661</v>
      </c>
      <c r="T52" s="26">
        <f t="shared" ref="T52:AA52" si="37">IF(T22=0,0,(T7*0.5)+S22-T37)*T68*T$78*T$2</f>
        <v>213.21645889708711</v>
      </c>
      <c r="U52" s="26">
        <f t="shared" si="37"/>
        <v>238.99493313560697</v>
      </c>
      <c r="V52" s="26">
        <f t="shared" si="37"/>
        <v>238.99493313560697</v>
      </c>
      <c r="W52" s="26">
        <f t="shared" si="37"/>
        <v>209.60274707185133</v>
      </c>
      <c r="X52" s="26">
        <f t="shared" si="37"/>
        <v>91.670818915960226</v>
      </c>
      <c r="Y52" s="26">
        <f t="shared" si="37"/>
        <v>91.86059622775926</v>
      </c>
      <c r="Z52" s="26">
        <f t="shared" si="37"/>
        <v>86.949135026107299</v>
      </c>
      <c r="AA52" s="26">
        <f t="shared" si="37"/>
        <v>83.810149809577325</v>
      </c>
    </row>
    <row r="53" spans="1:28" ht="15.6" x14ac:dyDescent="0.3">
      <c r="A53" s="772"/>
      <c r="B53" s="32" t="str">
        <f t="shared" si="32"/>
        <v>Heating</v>
      </c>
      <c r="C53" s="26">
        <f t="shared" si="34"/>
        <v>4987.7865730223348</v>
      </c>
      <c r="D53" s="26">
        <f t="shared" si="35"/>
        <v>11516.996167316091</v>
      </c>
      <c r="E53" s="26">
        <f t="shared" si="35"/>
        <v>14624.461295583882</v>
      </c>
      <c r="F53" s="26">
        <f t="shared" si="35"/>
        <v>8690.6678807031549</v>
      </c>
      <c r="G53" s="26">
        <f t="shared" si="35"/>
        <v>3242.795971872567</v>
      </c>
      <c r="H53" s="26">
        <f t="shared" si="35"/>
        <v>276.36774220937974</v>
      </c>
      <c r="I53" s="26">
        <f t="shared" si="35"/>
        <v>4.3560972751724014</v>
      </c>
      <c r="J53" s="26">
        <f t="shared" si="35"/>
        <v>7.9062660768291622</v>
      </c>
      <c r="K53" s="26">
        <f t="shared" si="35"/>
        <v>8920.2319537140957</v>
      </c>
      <c r="L53" s="26">
        <f t="shared" si="35"/>
        <v>27743.683760363456</v>
      </c>
      <c r="M53" s="26">
        <f t="shared" si="35"/>
        <v>67047.557225830678</v>
      </c>
      <c r="N53" s="26">
        <f t="shared" si="35"/>
        <v>124221.63060961061</v>
      </c>
      <c r="O53" s="26">
        <f t="shared" si="35"/>
        <v>131661.59613818018</v>
      </c>
      <c r="P53" s="26">
        <f t="shared" si="35"/>
        <v>113141.33122585744</v>
      </c>
      <c r="Q53" s="26">
        <f t="shared" si="35"/>
        <v>21135.202815388264</v>
      </c>
      <c r="R53" s="26">
        <f t="shared" si="35"/>
        <v>9243.0509540535277</v>
      </c>
      <c r="S53" s="26">
        <f t="shared" si="35"/>
        <v>2827.992801305792</v>
      </c>
      <c r="T53" s="26">
        <f t="shared" ref="T53:AA53" si="38">IF(T23=0,0,(T8*0.5)+S23-T38)*T69*T$78*T$2</f>
        <v>177.37425395248667</v>
      </c>
      <c r="U53" s="26">
        <f t="shared" si="38"/>
        <v>2.0867559288527837</v>
      </c>
      <c r="V53" s="26">
        <f t="shared" si="38"/>
        <v>3.1301338932791758</v>
      </c>
      <c r="W53" s="26">
        <f t="shared" si="38"/>
        <v>3063.7054962106963</v>
      </c>
      <c r="X53" s="26">
        <f t="shared" si="38"/>
        <v>8531.8015533963626</v>
      </c>
      <c r="Y53" s="26">
        <f t="shared" si="38"/>
        <v>18974.287324792465</v>
      </c>
      <c r="Z53" s="26">
        <f t="shared" si="38"/>
        <v>31979.420894693234</v>
      </c>
      <c r="AA53" s="26">
        <f t="shared" si="38"/>
        <v>32092.077935779205</v>
      </c>
    </row>
    <row r="54" spans="1:28" ht="15.6" x14ac:dyDescent="0.3">
      <c r="A54" s="772"/>
      <c r="B54" s="32" t="str">
        <f t="shared" si="32"/>
        <v>HVAC</v>
      </c>
      <c r="C54" s="26">
        <f t="shared" si="34"/>
        <v>48.871918937594998</v>
      </c>
      <c r="D54" s="26">
        <f t="shared" si="35"/>
        <v>384.58766761613731</v>
      </c>
      <c r="E54" s="26">
        <f t="shared" si="35"/>
        <v>776.83587084501426</v>
      </c>
      <c r="F54" s="26">
        <f t="shared" si="35"/>
        <v>616.37458081246177</v>
      </c>
      <c r="G54" s="26">
        <f t="shared" si="35"/>
        <v>875.56127347350252</v>
      </c>
      <c r="H54" s="26">
        <f t="shared" si="35"/>
        <v>5502.8325681834976</v>
      </c>
      <c r="I54" s="26">
        <f t="shared" si="35"/>
        <v>7918.0354689671303</v>
      </c>
      <c r="J54" s="26">
        <f t="shared" si="35"/>
        <v>7575.0297227663323</v>
      </c>
      <c r="K54" s="26">
        <f t="shared" si="35"/>
        <v>3817.2480487999705</v>
      </c>
      <c r="L54" s="26">
        <f t="shared" si="35"/>
        <v>1247.519807193891</v>
      </c>
      <c r="M54" s="26">
        <f t="shared" si="35"/>
        <v>3753.7194169118607</v>
      </c>
      <c r="N54" s="26">
        <f t="shared" si="35"/>
        <v>9464.8184292030219</v>
      </c>
      <c r="O54" s="26">
        <f t="shared" si="35"/>
        <v>10793.802666759622</v>
      </c>
      <c r="P54" s="26">
        <f t="shared" si="35"/>
        <v>9280.456659933132</v>
      </c>
      <c r="Q54" s="26">
        <f t="shared" si="35"/>
        <v>5420.2815495075529</v>
      </c>
      <c r="R54" s="26">
        <f t="shared" si="35"/>
        <v>2895.8607765851702</v>
      </c>
      <c r="S54" s="26">
        <f t="shared" si="35"/>
        <v>3329.7765834490283</v>
      </c>
      <c r="T54" s="26">
        <f t="shared" ref="T54:AA54" si="39">IF(T24=0,0,(T9*0.5)+S24-T39)*T70*T$78*T$2</f>
        <v>17852.295468323151</v>
      </c>
      <c r="U54" s="26">
        <f t="shared" si="39"/>
        <v>24055.347014244788</v>
      </c>
      <c r="V54" s="26">
        <f t="shared" si="39"/>
        <v>22871.810205042864</v>
      </c>
      <c r="W54" s="26">
        <f t="shared" si="39"/>
        <v>11462.604648993345</v>
      </c>
      <c r="X54" s="26">
        <f t="shared" si="39"/>
        <v>2836.3650304227667</v>
      </c>
      <c r="Y54" s="26">
        <f t="shared" si="39"/>
        <v>4816.5283206891309</v>
      </c>
      <c r="Z54" s="26">
        <f t="shared" si="39"/>
        <v>8066.4114978047191</v>
      </c>
      <c r="AA54" s="26">
        <f t="shared" si="39"/>
        <v>8092.2107726984395</v>
      </c>
    </row>
    <row r="55" spans="1:28" ht="15.6" x14ac:dyDescent="0.3">
      <c r="A55" s="772"/>
      <c r="B55" s="32" t="str">
        <f t="shared" si="32"/>
        <v>Lighting</v>
      </c>
      <c r="C55" s="26">
        <f t="shared" si="34"/>
        <v>205.91366325615249</v>
      </c>
      <c r="D55" s="26">
        <f t="shared" si="35"/>
        <v>17269.109913128294</v>
      </c>
      <c r="E55" s="26">
        <f t="shared" si="35"/>
        <v>50416.208588762427</v>
      </c>
      <c r="F55" s="26">
        <f t="shared" si="35"/>
        <v>70694.853664042879</v>
      </c>
      <c r="G55" s="26">
        <f t="shared" si="35"/>
        <v>91351.632044434227</v>
      </c>
      <c r="H55" s="26">
        <f t="shared" si="35"/>
        <v>201005.19589598628</v>
      </c>
      <c r="I55" s="26">
        <f t="shared" si="35"/>
        <v>225901.0105285334</v>
      </c>
      <c r="J55" s="26">
        <f t="shared" si="35"/>
        <v>266127.01232816075</v>
      </c>
      <c r="K55" s="26">
        <f t="shared" si="35"/>
        <v>322304.84443291381</v>
      </c>
      <c r="L55" s="26">
        <f t="shared" si="35"/>
        <v>190767.06690616594</v>
      </c>
      <c r="M55" s="26">
        <f t="shared" si="35"/>
        <v>247149.90945883273</v>
      </c>
      <c r="N55" s="26">
        <f t="shared" si="35"/>
        <v>335906.57716959558</v>
      </c>
      <c r="O55" s="26">
        <f t="shared" si="35"/>
        <v>398626.7783437919</v>
      </c>
      <c r="P55" s="26">
        <f t="shared" si="35"/>
        <v>358222.45734174235</v>
      </c>
      <c r="Q55" s="26">
        <f t="shared" si="35"/>
        <v>193571.35167136084</v>
      </c>
      <c r="R55" s="26">
        <f t="shared" si="35"/>
        <v>177859.90919608102</v>
      </c>
      <c r="S55" s="26">
        <f t="shared" si="35"/>
        <v>174125.22238018611</v>
      </c>
      <c r="T55" s="26">
        <f t="shared" ref="T55:AA55" si="40">IF(T25=0,0,(T10*0.5)+S25-T40)*T71*T$78*T$2</f>
        <v>316792.59718478861</v>
      </c>
      <c r="U55" s="26">
        <f t="shared" si="40"/>
        <v>313814.63209185045</v>
      </c>
      <c r="V55" s="26">
        <f t="shared" si="40"/>
        <v>326304.51363847445</v>
      </c>
      <c r="W55" s="26">
        <f t="shared" si="40"/>
        <v>341226.70828895777</v>
      </c>
      <c r="X55" s="26">
        <f t="shared" si="40"/>
        <v>174481.20567191753</v>
      </c>
      <c r="Y55" s="26">
        <f t="shared" si="40"/>
        <v>195642.03762454801</v>
      </c>
      <c r="Z55" s="26">
        <f t="shared" si="40"/>
        <v>199718.89408955854</v>
      </c>
      <c r="AA55" s="26">
        <f t="shared" si="40"/>
        <v>198128.6278831118</v>
      </c>
    </row>
    <row r="56" spans="1:28" ht="15.6" x14ac:dyDescent="0.3">
      <c r="A56" s="772"/>
      <c r="B56" s="32" t="str">
        <f t="shared" si="32"/>
        <v>Miscellaneous</v>
      </c>
      <c r="C56" s="26">
        <f t="shared" si="34"/>
        <v>0</v>
      </c>
      <c r="D56" s="26">
        <f t="shared" si="35"/>
        <v>14.380752921818029</v>
      </c>
      <c r="E56" s="26">
        <f t="shared" si="35"/>
        <v>72.09882286765054</v>
      </c>
      <c r="F56" s="26">
        <f t="shared" si="35"/>
        <v>128.34155347132398</v>
      </c>
      <c r="G56" s="26">
        <f t="shared" si="35"/>
        <v>177.47992020282413</v>
      </c>
      <c r="H56" s="26">
        <f t="shared" si="35"/>
        <v>481.63776913528528</v>
      </c>
      <c r="I56" s="26">
        <f t="shared" si="35"/>
        <v>621.15393060250892</v>
      </c>
      <c r="J56" s="26">
        <f t="shared" si="35"/>
        <v>690.50334840423557</v>
      </c>
      <c r="K56" s="26">
        <f t="shared" si="35"/>
        <v>756.85077372216904</v>
      </c>
      <c r="L56" s="26">
        <f t="shared" si="35"/>
        <v>395.67034993861989</v>
      </c>
      <c r="M56" s="26">
        <f t="shared" si="35"/>
        <v>434.16758596507844</v>
      </c>
      <c r="N56" s="26">
        <f t="shared" si="35"/>
        <v>502.07104098051587</v>
      </c>
      <c r="O56" s="26">
        <f t="shared" si="35"/>
        <v>554.62433885754535</v>
      </c>
      <c r="P56" s="26">
        <f t="shared" si="35"/>
        <v>519.65264281883572</v>
      </c>
      <c r="Q56" s="26">
        <f t="shared" si="35"/>
        <v>210.78602892926736</v>
      </c>
      <c r="R56" s="26">
        <f t="shared" si="35"/>
        <v>205.70862141496491</v>
      </c>
      <c r="S56" s="26">
        <f t="shared" si="35"/>
        <v>221.77666698259574</v>
      </c>
      <c r="T56" s="26">
        <f t="shared" ref="T56:AA56" si="41">IF(T26=0,0,(T11*0.5)+S26-T41)*T72*T$78*T$2</f>
        <v>452.57769144091702</v>
      </c>
      <c r="U56" s="26">
        <f t="shared" si="41"/>
        <v>467.793675051501</v>
      </c>
      <c r="V56" s="26">
        <f t="shared" si="41"/>
        <v>467.55670029769612</v>
      </c>
      <c r="W56" s="26">
        <f t="shared" si="41"/>
        <v>452.65484601192327</v>
      </c>
      <c r="X56" s="26">
        <f t="shared" si="41"/>
        <v>208.75674761349816</v>
      </c>
      <c r="Y56" s="26">
        <f t="shared" si="41"/>
        <v>213.03870871247381</v>
      </c>
      <c r="Z56" s="26">
        <f t="shared" si="41"/>
        <v>205.58760397220652</v>
      </c>
      <c r="AA56" s="26">
        <f t="shared" si="41"/>
        <v>198.11426306167655</v>
      </c>
    </row>
    <row r="57" spans="1:28" ht="15.6" x14ac:dyDescent="0.3">
      <c r="A57" s="772"/>
      <c r="B57" s="32" t="str">
        <f t="shared" si="32"/>
        <v>Pool Spa</v>
      </c>
      <c r="C57" s="26">
        <f t="shared" si="34"/>
        <v>0</v>
      </c>
      <c r="D57" s="26">
        <f t="shared" si="35"/>
        <v>62.299926136995524</v>
      </c>
      <c r="E57" s="26">
        <f t="shared" si="35"/>
        <v>180.84030768378406</v>
      </c>
      <c r="F57" s="26">
        <f t="shared" si="35"/>
        <v>274.92576861407105</v>
      </c>
      <c r="G57" s="26">
        <f t="shared" si="35"/>
        <v>585.84217437504901</v>
      </c>
      <c r="H57" s="26">
        <f t="shared" si="35"/>
        <v>2361.0683104754003</v>
      </c>
      <c r="I57" s="26">
        <f t="shared" si="35"/>
        <v>4173.2866873150551</v>
      </c>
      <c r="J57" s="26">
        <f t="shared" si="35"/>
        <v>5629.5186404220576</v>
      </c>
      <c r="K57" s="26">
        <f t="shared" si="35"/>
        <v>6740.1945690727271</v>
      </c>
      <c r="L57" s="26">
        <f t="shared" si="35"/>
        <v>3469.36506645997</v>
      </c>
      <c r="M57" s="26">
        <f t="shared" si="35"/>
        <v>3748.038055385075</v>
      </c>
      <c r="N57" s="26">
        <f t="shared" si="35"/>
        <v>3987.9465212920422</v>
      </c>
      <c r="O57" s="26">
        <f t="shared" si="35"/>
        <v>3877.4960627962414</v>
      </c>
      <c r="P57" s="26">
        <f t="shared" si="35"/>
        <v>3280.66346464148</v>
      </c>
      <c r="Q57" s="26">
        <f t="shared" si="35"/>
        <v>696.77456899143931</v>
      </c>
      <c r="R57" s="26">
        <f t="shared" si="35"/>
        <v>658.82311127426885</v>
      </c>
      <c r="S57" s="26">
        <f t="shared" si="35"/>
        <v>733.24348143155873</v>
      </c>
      <c r="T57" s="26">
        <f t="shared" ref="T57:AA57" si="42">IF(T27=0,0,(T12*0.5)+S27-T42)*T73*T$78*T$2</f>
        <v>1449.8591179103107</v>
      </c>
      <c r="U57" s="26">
        <f t="shared" si="42"/>
        <v>1553.1433000726661</v>
      </c>
      <c r="V57" s="26">
        <f t="shared" si="42"/>
        <v>1538.806758523604</v>
      </c>
      <c r="W57" s="26">
        <f t="shared" si="42"/>
        <v>1491.7189447390265</v>
      </c>
      <c r="X57" s="26">
        <f t="shared" si="42"/>
        <v>690.01778828853696</v>
      </c>
      <c r="Y57" s="26">
        <f t="shared" si="42"/>
        <v>685.74630069427303</v>
      </c>
      <c r="Z57" s="26">
        <f t="shared" si="42"/>
        <v>683.64959029447698</v>
      </c>
      <c r="AA57" s="26">
        <f t="shared" si="42"/>
        <v>657.69079644175656</v>
      </c>
    </row>
    <row r="58" spans="1:28" ht="15.6" x14ac:dyDescent="0.3">
      <c r="A58" s="772"/>
      <c r="B58" s="32" t="str">
        <f t="shared" si="32"/>
        <v>Refrigeration</v>
      </c>
      <c r="C58" s="26">
        <f t="shared" si="34"/>
        <v>0</v>
      </c>
      <c r="D58" s="26">
        <f t="shared" si="35"/>
        <v>66.662456738345924</v>
      </c>
      <c r="E58" s="26">
        <f t="shared" si="35"/>
        <v>314.30964129511614</v>
      </c>
      <c r="F58" s="26">
        <f t="shared" si="35"/>
        <v>660.65139874070348</v>
      </c>
      <c r="G58" s="26">
        <f t="shared" si="35"/>
        <v>1120.8992975944614</v>
      </c>
      <c r="H58" s="26">
        <f t="shared" si="35"/>
        <v>3279.4188559385511</v>
      </c>
      <c r="I58" s="26">
        <f t="shared" si="35"/>
        <v>4517.8601043650315</v>
      </c>
      <c r="J58" s="26">
        <f t="shared" si="35"/>
        <v>5488.5884725927745</v>
      </c>
      <c r="K58" s="26">
        <f t="shared" si="35"/>
        <v>5715.9317476568485</v>
      </c>
      <c r="L58" s="26">
        <f t="shared" si="35"/>
        <v>2890.3895439067587</v>
      </c>
      <c r="M58" s="26">
        <f t="shared" si="35"/>
        <v>3091.6479672420442</v>
      </c>
      <c r="N58" s="26">
        <f t="shared" si="35"/>
        <v>3039.7318148339086</v>
      </c>
      <c r="O58" s="26">
        <f t="shared" si="35"/>
        <v>2850.4213164422317</v>
      </c>
      <c r="P58" s="26">
        <f t="shared" si="35"/>
        <v>2744.7711898929979</v>
      </c>
      <c r="Q58" s="26">
        <f t="shared" si="35"/>
        <v>566.59995967802445</v>
      </c>
      <c r="R58" s="26">
        <f t="shared" si="35"/>
        <v>560.43758467918758</v>
      </c>
      <c r="S58" s="26">
        <f t="shared" si="35"/>
        <v>636.17333168790856</v>
      </c>
      <c r="T58" s="26">
        <f t="shared" ref="T58:AA58" si="43">IF(T28=0,0,(T13*0.5)+S28-T43)*T74*T$78*T$2</f>
        <v>1395.5931530738353</v>
      </c>
      <c r="U58" s="26">
        <f t="shared" si="43"/>
        <v>1475.8876823831265</v>
      </c>
      <c r="V58" s="26">
        <f t="shared" si="43"/>
        <v>1475.4648323165477</v>
      </c>
      <c r="W58" s="26">
        <f t="shared" si="43"/>
        <v>1330.7404817514687</v>
      </c>
      <c r="X58" s="26">
        <f t="shared" si="43"/>
        <v>598.71898529048167</v>
      </c>
      <c r="Y58" s="26">
        <f t="shared" si="43"/>
        <v>580.30531951298292</v>
      </c>
      <c r="Z58" s="26">
        <f t="shared" si="43"/>
        <v>544.93994077509808</v>
      </c>
      <c r="AA58" s="26">
        <f t="shared" si="43"/>
        <v>511.00179818033718</v>
      </c>
    </row>
    <row r="59" spans="1:28" ht="15.75" customHeight="1" x14ac:dyDescent="0.3">
      <c r="A59" s="772"/>
      <c r="B59" s="32" t="str">
        <f t="shared" si="32"/>
        <v>Water Heating</v>
      </c>
      <c r="C59" s="26">
        <f t="shared" si="34"/>
        <v>62.21683749672561</v>
      </c>
      <c r="D59" s="26">
        <f>IF(D29=0,0,(D14*0.5)+C29-D44)*D75*D$78*D$2</f>
        <v>417.26740669390728</v>
      </c>
      <c r="E59" s="26">
        <f t="shared" ref="E59:AA59" si="44">IF(E29=0,0,(E14*0.5)+D29-E44)*E75*E$78*E$2</f>
        <v>1278.0357024128987</v>
      </c>
      <c r="F59" s="26">
        <f t="shared" si="44"/>
        <v>1953.1283188035561</v>
      </c>
      <c r="G59" s="26">
        <f t="shared" si="44"/>
        <v>3545.5180616604757</v>
      </c>
      <c r="H59" s="26">
        <f t="shared" si="44"/>
        <v>9261.4110781005857</v>
      </c>
      <c r="I59" s="26">
        <f t="shared" si="44"/>
        <v>8394.8197177386519</v>
      </c>
      <c r="J59" s="26">
        <f t="shared" si="44"/>
        <v>8143.7980924198682</v>
      </c>
      <c r="K59" s="26">
        <f t="shared" si="44"/>
        <v>9109.7979898865779</v>
      </c>
      <c r="L59" s="26">
        <f t="shared" si="44"/>
        <v>6178.8446731027534</v>
      </c>
      <c r="M59" s="26">
        <f t="shared" si="44"/>
        <v>10582.84187300753</v>
      </c>
      <c r="N59" s="26">
        <f t="shared" si="44"/>
        <v>15059.379045883243</v>
      </c>
      <c r="O59" s="26">
        <f t="shared" si="44"/>
        <v>16333.018185179601</v>
      </c>
      <c r="P59" s="26">
        <f t="shared" si="44"/>
        <v>14714.713546411884</v>
      </c>
      <c r="Q59" s="26">
        <f t="shared" si="44"/>
        <v>10314.931183067467</v>
      </c>
      <c r="R59" s="26">
        <f t="shared" si="44"/>
        <v>9230.2060703689476</v>
      </c>
      <c r="S59" s="26">
        <f t="shared" si="44"/>
        <v>9497.9451665815232</v>
      </c>
      <c r="T59" s="26">
        <f t="shared" si="44"/>
        <v>18460.133073877943</v>
      </c>
      <c r="U59" s="26">
        <f t="shared" si="44"/>
        <v>16219.717520254635</v>
      </c>
      <c r="V59" s="26">
        <f t="shared" si="44"/>
        <v>15255.80944928487</v>
      </c>
      <c r="W59" s="26">
        <f t="shared" si="44"/>
        <v>16617.593093286639</v>
      </c>
      <c r="X59" s="26">
        <f t="shared" si="44"/>
        <v>8515.0758369629693</v>
      </c>
      <c r="Y59" s="26">
        <f t="shared" si="44"/>
        <v>9556.3704895388</v>
      </c>
      <c r="Z59" s="26">
        <f t="shared" si="44"/>
        <v>10478.896927602436</v>
      </c>
      <c r="AA59" s="26">
        <f t="shared" si="44"/>
        <v>10501.262406946094</v>
      </c>
    </row>
    <row r="60" spans="1:28" ht="15.75" customHeight="1" thickBot="1" x14ac:dyDescent="0.35">
      <c r="A60" s="772"/>
      <c r="B60" s="178" t="str">
        <f t="shared" si="32"/>
        <v>Motors(uses bus. load shape)</v>
      </c>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row>
    <row r="61" spans="1:28" ht="15.75" customHeight="1" x14ac:dyDescent="0.3">
      <c r="A61" s="772"/>
      <c r="B61" s="177" t="s">
        <v>18</v>
      </c>
      <c r="C61" s="140">
        <f>SUM(C50:C60)</f>
        <v>6984.8640658954737</v>
      </c>
      <c r="D61" s="140">
        <f t="shared" ref="D61:AA61" si="45">SUM(D50:D60)</f>
        <v>31306.940920018933</v>
      </c>
      <c r="E61" s="140">
        <f t="shared" si="45"/>
        <v>70131.882077566595</v>
      </c>
      <c r="F61" s="140">
        <f t="shared" si="45"/>
        <v>88999.290556215696</v>
      </c>
      <c r="G61" s="140">
        <f t="shared" si="45"/>
        <v>129183.32974403359</v>
      </c>
      <c r="H61" s="140">
        <f t="shared" si="45"/>
        <v>485056.73284705845</v>
      </c>
      <c r="I61" s="140">
        <f t="shared" si="45"/>
        <v>734992.16009492741</v>
      </c>
      <c r="J61" s="140">
        <f t="shared" si="45"/>
        <v>855548.56907660898</v>
      </c>
      <c r="K61" s="140">
        <f t="shared" si="45"/>
        <v>664625.43632851378</v>
      </c>
      <c r="L61" s="140">
        <f t="shared" si="45"/>
        <v>257953.46209986648</v>
      </c>
      <c r="M61" s="140">
        <f t="shared" si="45"/>
        <v>344290.56099155964</v>
      </c>
      <c r="N61" s="140">
        <f t="shared" si="45"/>
        <v>504450.93432537635</v>
      </c>
      <c r="O61" s="140">
        <f t="shared" si="45"/>
        <v>569104.62885483482</v>
      </c>
      <c r="P61" s="140">
        <f t="shared" si="45"/>
        <v>505864.20998504682</v>
      </c>
      <c r="Q61" s="140">
        <f t="shared" si="45"/>
        <v>235122.40647507543</v>
      </c>
      <c r="R61" s="140">
        <f t="shared" si="45"/>
        <v>205972.82272050143</v>
      </c>
      <c r="S61" s="140">
        <f t="shared" si="45"/>
        <v>211051.64270626166</v>
      </c>
      <c r="T61" s="140">
        <f t="shared" si="45"/>
        <v>487836.92624992144</v>
      </c>
      <c r="U61" s="140">
        <f t="shared" si="45"/>
        <v>534815.89295131655</v>
      </c>
      <c r="V61" s="140">
        <f t="shared" si="45"/>
        <v>536434.89261524356</v>
      </c>
      <c r="W61" s="140">
        <f t="shared" si="45"/>
        <v>454863.7100885738</v>
      </c>
      <c r="X61" s="140">
        <f t="shared" si="45"/>
        <v>201981.3601847823</v>
      </c>
      <c r="Y61" s="140">
        <f t="shared" si="45"/>
        <v>232992.56454734158</v>
      </c>
      <c r="Z61" s="140">
        <f t="shared" si="45"/>
        <v>255485.98424514697</v>
      </c>
      <c r="AA61" s="140">
        <f t="shared" si="45"/>
        <v>253980.11538410623</v>
      </c>
    </row>
    <row r="62" spans="1:28" ht="16.5" customHeight="1" thickBot="1" x14ac:dyDescent="0.35">
      <c r="A62" s="773"/>
      <c r="B62" s="151" t="s">
        <v>19</v>
      </c>
      <c r="C62" s="27">
        <f>C61</f>
        <v>6984.8640658954737</v>
      </c>
      <c r="D62" s="27">
        <f>C62+D61</f>
        <v>38291.804985914408</v>
      </c>
      <c r="E62" s="27">
        <f t="shared" ref="E62:AA62" si="46">D62+E61</f>
        <v>108423.687063481</v>
      </c>
      <c r="F62" s="27">
        <f t="shared" si="46"/>
        <v>197422.9776196967</v>
      </c>
      <c r="G62" s="27">
        <f t="shared" si="46"/>
        <v>326606.30736373027</v>
      </c>
      <c r="H62" s="27">
        <f t="shared" si="46"/>
        <v>811663.04021078872</v>
      </c>
      <c r="I62" s="27">
        <f t="shared" si="46"/>
        <v>1546655.2003057161</v>
      </c>
      <c r="J62" s="27">
        <f t="shared" si="46"/>
        <v>2402203.769382325</v>
      </c>
      <c r="K62" s="27">
        <f t="shared" si="46"/>
        <v>3066829.2057108385</v>
      </c>
      <c r="L62" s="27">
        <f t="shared" si="46"/>
        <v>3324782.667810705</v>
      </c>
      <c r="M62" s="27">
        <f t="shared" si="46"/>
        <v>3669073.2288022647</v>
      </c>
      <c r="N62" s="27">
        <f t="shared" si="46"/>
        <v>4173524.1631276412</v>
      </c>
      <c r="O62" s="27">
        <f t="shared" si="46"/>
        <v>4742628.7919824757</v>
      </c>
      <c r="P62" s="27">
        <f t="shared" si="46"/>
        <v>5248493.0019675223</v>
      </c>
      <c r="Q62" s="27">
        <f t="shared" si="46"/>
        <v>5483615.4084425978</v>
      </c>
      <c r="R62" s="27">
        <f t="shared" si="46"/>
        <v>5689588.2311630994</v>
      </c>
      <c r="S62" s="27">
        <f t="shared" si="46"/>
        <v>5900639.8738693614</v>
      </c>
      <c r="T62" s="27">
        <f t="shared" si="46"/>
        <v>6388476.8001192827</v>
      </c>
      <c r="U62" s="27">
        <f t="shared" si="46"/>
        <v>6923292.6930705989</v>
      </c>
      <c r="V62" s="27">
        <f t="shared" si="46"/>
        <v>7459727.5856858427</v>
      </c>
      <c r="W62" s="27">
        <f t="shared" si="46"/>
        <v>7914591.2957744161</v>
      </c>
      <c r="X62" s="27">
        <f t="shared" si="46"/>
        <v>8116572.6559591983</v>
      </c>
      <c r="Y62" s="27">
        <f t="shared" si="46"/>
        <v>8349565.2205065396</v>
      </c>
      <c r="Z62" s="27">
        <f t="shared" si="46"/>
        <v>8605051.2047516871</v>
      </c>
      <c r="AA62" s="27">
        <f t="shared" si="46"/>
        <v>8859031.3201357927</v>
      </c>
    </row>
    <row r="63" spans="1:28" s="42" customFormat="1" x14ac:dyDescent="0.3">
      <c r="A63" s="282"/>
      <c r="B63" s="141"/>
      <c r="C63" s="185"/>
      <c r="D63" s="226">
        <v>54813.173887535981</v>
      </c>
      <c r="E63" s="227">
        <v>93456.255543284613</v>
      </c>
      <c r="F63" s="226">
        <v>116676.5914503579</v>
      </c>
      <c r="G63" s="227">
        <v>142824.82016679243</v>
      </c>
      <c r="H63" s="226">
        <v>274699.7855741434</v>
      </c>
      <c r="I63" s="227">
        <v>450660.80094313115</v>
      </c>
      <c r="J63" s="226">
        <v>618382.70584079274</v>
      </c>
      <c r="K63" s="227">
        <v>705061.79016087123</v>
      </c>
      <c r="L63" s="226">
        <v>726733.15394693671</v>
      </c>
      <c r="M63" s="227">
        <v>762647.48078619863</v>
      </c>
      <c r="N63" s="226">
        <v>820580.34234956058</v>
      </c>
      <c r="O63" s="227">
        <v>876326.24196543242</v>
      </c>
      <c r="P63" s="226">
        <v>924585.3163924875</v>
      </c>
      <c r="Q63" s="227">
        <v>963228.39804823615</v>
      </c>
      <c r="R63" s="226">
        <v>986448.73395530949</v>
      </c>
      <c r="S63" s="227">
        <v>1012596.9626717441</v>
      </c>
      <c r="T63" s="226">
        <v>1144471.928079095</v>
      </c>
      <c r="U63" s="227">
        <v>1320432.9434480828</v>
      </c>
      <c r="V63" s="226">
        <v>1488154.8483457444</v>
      </c>
      <c r="W63" s="227">
        <v>1574833.9326658228</v>
      </c>
      <c r="X63" s="226">
        <v>1596505.2964518883</v>
      </c>
      <c r="Y63" s="227">
        <v>1632419.6232911502</v>
      </c>
      <c r="Z63" s="226">
        <v>1690352.4848545121</v>
      </c>
      <c r="AA63" s="227">
        <v>1746098.3844703841</v>
      </c>
    </row>
    <row r="64" spans="1:28" s="42" customFormat="1" ht="15" thickBot="1" x14ac:dyDescent="0.35">
      <c r="A64" s="142"/>
      <c r="B64" s="142"/>
      <c r="C64" s="142"/>
      <c r="D64" s="142"/>
      <c r="E64" s="142"/>
      <c r="F64" s="142"/>
      <c r="G64" s="142"/>
      <c r="H64" s="142"/>
      <c r="I64" s="171"/>
      <c r="J64" s="171"/>
      <c r="K64" s="171"/>
      <c r="L64" s="171"/>
      <c r="M64" s="171"/>
      <c r="N64" s="171"/>
      <c r="O64" s="171"/>
      <c r="P64" s="171"/>
      <c r="Q64" s="171"/>
      <c r="R64" s="171"/>
      <c r="S64" s="171"/>
      <c r="T64" s="171"/>
      <c r="U64" s="171"/>
      <c r="V64" s="171"/>
      <c r="W64" s="171"/>
      <c r="X64" s="171"/>
      <c r="Y64" s="171"/>
      <c r="Z64" s="171"/>
      <c r="AA64" s="171"/>
      <c r="AB64" s="283"/>
    </row>
    <row r="65" spans="1:29" ht="16.2" thickBot="1" x14ac:dyDescent="0.35">
      <c r="A65" s="774" t="s">
        <v>12</v>
      </c>
      <c r="B65" s="176" t="s">
        <v>171</v>
      </c>
      <c r="C65" s="158">
        <f>C$4</f>
        <v>44197</v>
      </c>
      <c r="D65" s="158">
        <f t="shared" ref="D65:AA65" si="47">D$4</f>
        <v>44228</v>
      </c>
      <c r="E65" s="158">
        <f t="shared" si="47"/>
        <v>44256</v>
      </c>
      <c r="F65" s="158">
        <f t="shared" si="47"/>
        <v>44287</v>
      </c>
      <c r="G65" s="158">
        <f t="shared" si="47"/>
        <v>44317</v>
      </c>
      <c r="H65" s="158">
        <f t="shared" si="47"/>
        <v>44348</v>
      </c>
      <c r="I65" s="158">
        <f t="shared" si="47"/>
        <v>44378</v>
      </c>
      <c r="J65" s="158">
        <f t="shared" si="47"/>
        <v>44409</v>
      </c>
      <c r="K65" s="158">
        <f t="shared" si="47"/>
        <v>44440</v>
      </c>
      <c r="L65" s="158">
        <f t="shared" si="47"/>
        <v>44470</v>
      </c>
      <c r="M65" s="158">
        <f t="shared" si="47"/>
        <v>44501</v>
      </c>
      <c r="N65" s="158">
        <f t="shared" si="47"/>
        <v>44531</v>
      </c>
      <c r="O65" s="158">
        <f t="shared" si="47"/>
        <v>44562</v>
      </c>
      <c r="P65" s="158">
        <f t="shared" si="47"/>
        <v>44593</v>
      </c>
      <c r="Q65" s="158">
        <f t="shared" si="47"/>
        <v>44621</v>
      </c>
      <c r="R65" s="158">
        <f t="shared" si="47"/>
        <v>44652</v>
      </c>
      <c r="S65" s="158">
        <f t="shared" si="47"/>
        <v>44682</v>
      </c>
      <c r="T65" s="158">
        <f t="shared" si="47"/>
        <v>44713</v>
      </c>
      <c r="U65" s="158">
        <f t="shared" si="47"/>
        <v>44743</v>
      </c>
      <c r="V65" s="158">
        <f t="shared" si="47"/>
        <v>44774</v>
      </c>
      <c r="W65" s="158">
        <f t="shared" si="47"/>
        <v>44805</v>
      </c>
      <c r="X65" s="158">
        <f t="shared" si="47"/>
        <v>44835</v>
      </c>
      <c r="Y65" s="158">
        <f t="shared" si="47"/>
        <v>44866</v>
      </c>
      <c r="Z65" s="158">
        <f t="shared" si="47"/>
        <v>44896</v>
      </c>
      <c r="AA65" s="158">
        <f t="shared" si="47"/>
        <v>44927</v>
      </c>
      <c r="AC65" s="216" t="s">
        <v>192</v>
      </c>
    </row>
    <row r="66" spans="1:29" ht="15" customHeight="1" x14ac:dyDescent="0.3">
      <c r="A66" s="775"/>
      <c r="B66" s="147" t="s">
        <v>0</v>
      </c>
      <c r="C66" s="148">
        <v>0.11129699999999999</v>
      </c>
      <c r="D66" s="148">
        <v>9.3076999999999993E-2</v>
      </c>
      <c r="E66" s="148">
        <v>7.0041999999999993E-2</v>
      </c>
      <c r="F66" s="148">
        <v>3.7116000000000003E-2</v>
      </c>
      <c r="G66" s="148">
        <v>4.0888000000000001E-2</v>
      </c>
      <c r="H66" s="148">
        <v>0.103973</v>
      </c>
      <c r="I66" s="148">
        <v>0.1401</v>
      </c>
      <c r="J66" s="148">
        <v>0.13320699999999999</v>
      </c>
      <c r="K66" s="148">
        <v>6.6758999999999999E-2</v>
      </c>
      <c r="L66" s="148">
        <v>3.7011000000000002E-2</v>
      </c>
      <c r="M66" s="148">
        <v>5.9593E-2</v>
      </c>
      <c r="N66" s="148">
        <v>0.106937</v>
      </c>
      <c r="O66" s="148">
        <f>C66</f>
        <v>0.11129699999999999</v>
      </c>
      <c r="P66" s="148">
        <f t="shared" ref="P66:P75" si="48">D66</f>
        <v>9.3076999999999993E-2</v>
      </c>
      <c r="Q66" s="148">
        <f t="shared" ref="Q66:Q75" si="49">E66</f>
        <v>7.0041999999999993E-2</v>
      </c>
      <c r="R66" s="148">
        <f t="shared" ref="R66:R75" si="50">F66</f>
        <v>3.7116000000000003E-2</v>
      </c>
      <c r="S66" s="148">
        <f t="shared" ref="S66:S75" si="51">G66</f>
        <v>4.0888000000000001E-2</v>
      </c>
      <c r="T66" s="148">
        <f t="shared" ref="T66:T75" si="52">H66</f>
        <v>0.103973</v>
      </c>
      <c r="U66" s="148">
        <f t="shared" ref="U66:U75" si="53">I66</f>
        <v>0.1401</v>
      </c>
      <c r="V66" s="148">
        <f t="shared" ref="V66:V75" si="54">J66</f>
        <v>0.13320699999999999</v>
      </c>
      <c r="W66" s="148">
        <f t="shared" ref="W66:W75" si="55">K66</f>
        <v>6.6758999999999999E-2</v>
      </c>
      <c r="X66" s="148">
        <f t="shared" ref="X66:X75" si="56">L66</f>
        <v>3.7011000000000002E-2</v>
      </c>
      <c r="Y66" s="148">
        <f t="shared" ref="Y66:Y75" si="57">M66</f>
        <v>5.9593E-2</v>
      </c>
      <c r="Z66" s="148">
        <f t="shared" ref="Z66:Z75" si="58">N66</f>
        <v>0.106937</v>
      </c>
      <c r="AA66" s="148">
        <f t="shared" ref="AA66:AA75" si="59">O66</f>
        <v>0.11129699999999999</v>
      </c>
      <c r="AC66" s="232">
        <f t="shared" ref="AC66:AC75" si="60">SUM(C66:N66)</f>
        <v>1</v>
      </c>
    </row>
    <row r="67" spans="1:29" x14ac:dyDescent="0.3">
      <c r="A67" s="775"/>
      <c r="B67" s="38" t="s">
        <v>1</v>
      </c>
      <c r="C67" s="20">
        <v>1.1999999999999999E-3</v>
      </c>
      <c r="D67" s="20">
        <v>1.1000000000000001E-3</v>
      </c>
      <c r="E67" s="20">
        <v>3.13E-3</v>
      </c>
      <c r="F67" s="20">
        <v>1.5047E-2</v>
      </c>
      <c r="G67" s="20">
        <v>6.5409999999999996E-2</v>
      </c>
      <c r="H67" s="20">
        <v>0.21082300000000001</v>
      </c>
      <c r="I67" s="20">
        <v>0.28477999999999998</v>
      </c>
      <c r="J67" s="20">
        <v>0.27076600000000001</v>
      </c>
      <c r="K67" s="20">
        <v>0.126605</v>
      </c>
      <c r="L67" s="20">
        <v>1.8471999999999999E-2</v>
      </c>
      <c r="M67" s="20">
        <v>1.444E-3</v>
      </c>
      <c r="N67" s="20">
        <v>1.222E-3</v>
      </c>
      <c r="O67" s="20">
        <f t="shared" ref="O67:O75" si="61">C67</f>
        <v>1.1999999999999999E-3</v>
      </c>
      <c r="P67" s="20">
        <f t="shared" si="48"/>
        <v>1.1000000000000001E-3</v>
      </c>
      <c r="Q67" s="20">
        <f t="shared" si="49"/>
        <v>3.13E-3</v>
      </c>
      <c r="R67" s="20">
        <f t="shared" si="50"/>
        <v>1.5047E-2</v>
      </c>
      <c r="S67" s="20">
        <f t="shared" si="51"/>
        <v>6.5409999999999996E-2</v>
      </c>
      <c r="T67" s="20">
        <f t="shared" si="52"/>
        <v>0.21082300000000001</v>
      </c>
      <c r="U67" s="20">
        <f t="shared" si="53"/>
        <v>0.28477999999999998</v>
      </c>
      <c r="V67" s="20">
        <f t="shared" si="54"/>
        <v>0.27076600000000001</v>
      </c>
      <c r="W67" s="20">
        <f t="shared" si="55"/>
        <v>0.126605</v>
      </c>
      <c r="X67" s="20">
        <f t="shared" si="56"/>
        <v>1.8471999999999999E-2</v>
      </c>
      <c r="Y67" s="20">
        <f t="shared" si="57"/>
        <v>1.444E-3</v>
      </c>
      <c r="Z67" s="20">
        <f t="shared" si="58"/>
        <v>1.222E-3</v>
      </c>
      <c r="AA67" s="20">
        <f t="shared" si="59"/>
        <v>1.1999999999999999E-3</v>
      </c>
      <c r="AC67" s="232">
        <f t="shared" si="60"/>
        <v>0.99999900000000008</v>
      </c>
    </row>
    <row r="68" spans="1:29" x14ac:dyDescent="0.3">
      <c r="A68" s="775"/>
      <c r="B68" s="37" t="s">
        <v>2</v>
      </c>
      <c r="C68" s="20">
        <v>7.9578999999999997E-2</v>
      </c>
      <c r="D68" s="20">
        <v>7.2517999999999999E-2</v>
      </c>
      <c r="E68" s="20">
        <v>8.1079999999999999E-2</v>
      </c>
      <c r="F68" s="20">
        <v>7.9918000000000003E-2</v>
      </c>
      <c r="G68" s="20">
        <v>8.4083000000000005E-2</v>
      </c>
      <c r="H68" s="20">
        <v>8.5730000000000001E-2</v>
      </c>
      <c r="I68" s="20">
        <v>9.6095E-2</v>
      </c>
      <c r="J68" s="20">
        <v>9.6095E-2</v>
      </c>
      <c r="K68" s="20">
        <v>8.4277000000000005E-2</v>
      </c>
      <c r="L68" s="20">
        <v>8.2582000000000003E-2</v>
      </c>
      <c r="M68" s="20">
        <v>7.8464999999999993E-2</v>
      </c>
      <c r="N68" s="20">
        <v>7.9578999999999997E-2</v>
      </c>
      <c r="O68" s="20">
        <f t="shared" si="61"/>
        <v>7.9578999999999997E-2</v>
      </c>
      <c r="P68" s="20">
        <f t="shared" si="48"/>
        <v>7.2517999999999999E-2</v>
      </c>
      <c r="Q68" s="20">
        <f t="shared" si="49"/>
        <v>8.1079999999999999E-2</v>
      </c>
      <c r="R68" s="20">
        <f t="shared" si="50"/>
        <v>7.9918000000000003E-2</v>
      </c>
      <c r="S68" s="20">
        <f t="shared" si="51"/>
        <v>8.4083000000000005E-2</v>
      </c>
      <c r="T68" s="20">
        <f t="shared" si="52"/>
        <v>8.5730000000000001E-2</v>
      </c>
      <c r="U68" s="20">
        <f t="shared" si="53"/>
        <v>9.6095E-2</v>
      </c>
      <c r="V68" s="20">
        <f t="shared" si="54"/>
        <v>9.6095E-2</v>
      </c>
      <c r="W68" s="20">
        <f t="shared" si="55"/>
        <v>8.4277000000000005E-2</v>
      </c>
      <c r="X68" s="20">
        <f t="shared" si="56"/>
        <v>8.2582000000000003E-2</v>
      </c>
      <c r="Y68" s="20">
        <f t="shared" si="57"/>
        <v>7.8464999999999993E-2</v>
      </c>
      <c r="Z68" s="20">
        <f t="shared" si="58"/>
        <v>7.9578999999999997E-2</v>
      </c>
      <c r="AA68" s="20">
        <f t="shared" si="59"/>
        <v>7.9578999999999997E-2</v>
      </c>
      <c r="AC68" s="232">
        <f t="shared" si="60"/>
        <v>1.0000010000000001</v>
      </c>
    </row>
    <row r="69" spans="1:29" x14ac:dyDescent="0.3">
      <c r="A69" s="775"/>
      <c r="B69" s="37" t="s">
        <v>9</v>
      </c>
      <c r="C69" s="354">
        <v>0.21790499999999999</v>
      </c>
      <c r="D69" s="354">
        <v>0.18213499999999999</v>
      </c>
      <c r="E69" s="354">
        <v>0.13483300000000001</v>
      </c>
      <c r="F69" s="354">
        <v>5.8486000000000003E-2</v>
      </c>
      <c r="G69" s="354">
        <v>1.7144E-2</v>
      </c>
      <c r="H69" s="354">
        <v>5.1000000000000004E-4</v>
      </c>
      <c r="I69" s="354">
        <v>6.0000000000000002E-6</v>
      </c>
      <c r="J69" s="354">
        <v>9.0000000000000002E-6</v>
      </c>
      <c r="K69" s="354">
        <v>8.8090000000000009E-3</v>
      </c>
      <c r="L69" s="354">
        <v>5.4961999999999997E-2</v>
      </c>
      <c r="M69" s="354">
        <v>0.115899</v>
      </c>
      <c r="N69" s="354">
        <v>0.20930099999999999</v>
      </c>
      <c r="O69" s="354">
        <f t="shared" si="61"/>
        <v>0.21790499999999999</v>
      </c>
      <c r="P69" s="354">
        <f t="shared" si="48"/>
        <v>0.18213499999999999</v>
      </c>
      <c r="Q69" s="354">
        <f t="shared" si="49"/>
        <v>0.13483300000000001</v>
      </c>
      <c r="R69" s="354">
        <f t="shared" si="50"/>
        <v>5.8486000000000003E-2</v>
      </c>
      <c r="S69" s="354">
        <f t="shared" si="51"/>
        <v>1.7144E-2</v>
      </c>
      <c r="T69" s="354">
        <f t="shared" si="52"/>
        <v>5.1000000000000004E-4</v>
      </c>
      <c r="U69" s="354">
        <f t="shared" si="53"/>
        <v>6.0000000000000002E-6</v>
      </c>
      <c r="V69" s="354">
        <f t="shared" si="54"/>
        <v>9.0000000000000002E-6</v>
      </c>
      <c r="W69" s="354">
        <f t="shared" si="55"/>
        <v>8.8090000000000009E-3</v>
      </c>
      <c r="X69" s="354">
        <f t="shared" si="56"/>
        <v>5.4961999999999997E-2</v>
      </c>
      <c r="Y69" s="354">
        <f t="shared" si="57"/>
        <v>0.115899</v>
      </c>
      <c r="Z69" s="354">
        <f t="shared" si="58"/>
        <v>0.20930099999999999</v>
      </c>
      <c r="AA69" s="354">
        <f t="shared" si="59"/>
        <v>0.21790499999999999</v>
      </c>
      <c r="AC69" s="232">
        <f t="shared" si="60"/>
        <v>0.99999899999999986</v>
      </c>
    </row>
    <row r="70" spans="1:29" x14ac:dyDescent="0.3">
      <c r="A70" s="775"/>
      <c r="B70" s="38" t="s">
        <v>3</v>
      </c>
      <c r="C70" s="20">
        <v>0.11129699999999999</v>
      </c>
      <c r="D70" s="20">
        <v>9.3076999999999993E-2</v>
      </c>
      <c r="E70" s="20">
        <v>7.0041999999999993E-2</v>
      </c>
      <c r="F70" s="20">
        <v>3.7116000000000003E-2</v>
      </c>
      <c r="G70" s="20">
        <v>4.0888000000000001E-2</v>
      </c>
      <c r="H70" s="20">
        <v>0.103973</v>
      </c>
      <c r="I70" s="20">
        <v>0.1401</v>
      </c>
      <c r="J70" s="20">
        <v>0.13320699999999999</v>
      </c>
      <c r="K70" s="20">
        <v>6.6758999999999999E-2</v>
      </c>
      <c r="L70" s="20">
        <v>3.7011000000000002E-2</v>
      </c>
      <c r="M70" s="20">
        <v>5.9593E-2</v>
      </c>
      <c r="N70" s="20">
        <v>0.106937</v>
      </c>
      <c r="O70" s="20">
        <f t="shared" si="61"/>
        <v>0.11129699999999999</v>
      </c>
      <c r="P70" s="20">
        <f t="shared" si="48"/>
        <v>9.3076999999999993E-2</v>
      </c>
      <c r="Q70" s="20">
        <f t="shared" si="49"/>
        <v>7.0041999999999993E-2</v>
      </c>
      <c r="R70" s="20">
        <f t="shared" si="50"/>
        <v>3.7116000000000003E-2</v>
      </c>
      <c r="S70" s="20">
        <f t="shared" si="51"/>
        <v>4.0888000000000001E-2</v>
      </c>
      <c r="T70" s="20">
        <f t="shared" si="52"/>
        <v>0.103973</v>
      </c>
      <c r="U70" s="20">
        <f t="shared" si="53"/>
        <v>0.1401</v>
      </c>
      <c r="V70" s="20">
        <f t="shared" si="54"/>
        <v>0.13320699999999999</v>
      </c>
      <c r="W70" s="20">
        <f t="shared" si="55"/>
        <v>6.6758999999999999E-2</v>
      </c>
      <c r="X70" s="20">
        <f t="shared" si="56"/>
        <v>3.7011000000000002E-2</v>
      </c>
      <c r="Y70" s="20">
        <f t="shared" si="57"/>
        <v>5.9593E-2</v>
      </c>
      <c r="Z70" s="20">
        <f t="shared" si="58"/>
        <v>0.106937</v>
      </c>
      <c r="AA70" s="20">
        <f t="shared" si="59"/>
        <v>0.11129699999999999</v>
      </c>
      <c r="AC70" s="232">
        <f t="shared" si="60"/>
        <v>1</v>
      </c>
    </row>
    <row r="71" spans="1:29" x14ac:dyDescent="0.3">
      <c r="A71" s="775"/>
      <c r="B71" s="37" t="s">
        <v>4</v>
      </c>
      <c r="C71" s="20">
        <v>0.10118199999999999</v>
      </c>
      <c r="D71" s="20">
        <v>8.8441000000000006E-2</v>
      </c>
      <c r="E71" s="20">
        <v>9.2879000000000003E-2</v>
      </c>
      <c r="F71" s="20">
        <v>8.4644999999999998E-2</v>
      </c>
      <c r="G71" s="20">
        <v>7.9393000000000005E-2</v>
      </c>
      <c r="H71" s="20">
        <v>6.8507999999999999E-2</v>
      </c>
      <c r="I71" s="20">
        <v>6.7863999999999994E-2</v>
      </c>
      <c r="J71" s="20">
        <v>7.0565000000000003E-2</v>
      </c>
      <c r="K71" s="20">
        <v>7.3791999999999996E-2</v>
      </c>
      <c r="L71" s="20">
        <v>8.4539000000000003E-2</v>
      </c>
      <c r="M71" s="20">
        <v>8.9880000000000002E-2</v>
      </c>
      <c r="N71" s="20">
        <v>9.8311999999999997E-2</v>
      </c>
      <c r="O71" s="20">
        <f t="shared" si="61"/>
        <v>0.10118199999999999</v>
      </c>
      <c r="P71" s="20">
        <f t="shared" si="48"/>
        <v>8.8441000000000006E-2</v>
      </c>
      <c r="Q71" s="20">
        <f t="shared" si="49"/>
        <v>9.2879000000000003E-2</v>
      </c>
      <c r="R71" s="20">
        <f t="shared" si="50"/>
        <v>8.4644999999999998E-2</v>
      </c>
      <c r="S71" s="20">
        <f t="shared" si="51"/>
        <v>7.9393000000000005E-2</v>
      </c>
      <c r="T71" s="20">
        <f t="shared" si="52"/>
        <v>6.8507999999999999E-2</v>
      </c>
      <c r="U71" s="20">
        <f t="shared" si="53"/>
        <v>6.7863999999999994E-2</v>
      </c>
      <c r="V71" s="20">
        <f t="shared" si="54"/>
        <v>7.0565000000000003E-2</v>
      </c>
      <c r="W71" s="20">
        <f t="shared" si="55"/>
        <v>7.3791999999999996E-2</v>
      </c>
      <c r="X71" s="20">
        <f t="shared" si="56"/>
        <v>8.4539000000000003E-2</v>
      </c>
      <c r="Y71" s="20">
        <f t="shared" si="57"/>
        <v>8.9880000000000002E-2</v>
      </c>
      <c r="Z71" s="20">
        <f t="shared" si="58"/>
        <v>9.8311999999999997E-2</v>
      </c>
      <c r="AA71" s="20">
        <f t="shared" si="59"/>
        <v>0.10118199999999999</v>
      </c>
      <c r="AC71" s="232">
        <f t="shared" si="60"/>
        <v>0.99999999999999989</v>
      </c>
    </row>
    <row r="72" spans="1:29" x14ac:dyDescent="0.3">
      <c r="A72" s="775"/>
      <c r="B72" s="37" t="s">
        <v>5</v>
      </c>
      <c r="C72" s="20">
        <v>8.4892999999999996E-2</v>
      </c>
      <c r="D72" s="20">
        <v>7.7366000000000004E-2</v>
      </c>
      <c r="E72" s="20">
        <v>8.4862999999999994E-2</v>
      </c>
      <c r="F72" s="20">
        <v>8.2143999999999995E-2</v>
      </c>
      <c r="G72" s="20">
        <v>8.4847000000000006E-2</v>
      </c>
      <c r="H72" s="20">
        <v>8.2122000000000001E-2</v>
      </c>
      <c r="I72" s="20">
        <v>8.4883E-2</v>
      </c>
      <c r="J72" s="20">
        <v>8.4839999999999999E-2</v>
      </c>
      <c r="K72" s="20">
        <v>8.2136000000000001E-2</v>
      </c>
      <c r="L72" s="20">
        <v>8.4869E-2</v>
      </c>
      <c r="M72" s="20">
        <v>8.2122000000000001E-2</v>
      </c>
      <c r="N72" s="20">
        <v>8.4915000000000004E-2</v>
      </c>
      <c r="O72" s="20">
        <f t="shared" si="61"/>
        <v>8.4892999999999996E-2</v>
      </c>
      <c r="P72" s="20">
        <f t="shared" si="48"/>
        <v>7.7366000000000004E-2</v>
      </c>
      <c r="Q72" s="20">
        <f t="shared" si="49"/>
        <v>8.4862999999999994E-2</v>
      </c>
      <c r="R72" s="20">
        <f t="shared" si="50"/>
        <v>8.2143999999999995E-2</v>
      </c>
      <c r="S72" s="20">
        <f t="shared" si="51"/>
        <v>8.4847000000000006E-2</v>
      </c>
      <c r="T72" s="20">
        <f t="shared" si="52"/>
        <v>8.2122000000000001E-2</v>
      </c>
      <c r="U72" s="20">
        <f t="shared" si="53"/>
        <v>8.4883E-2</v>
      </c>
      <c r="V72" s="20">
        <f t="shared" si="54"/>
        <v>8.4839999999999999E-2</v>
      </c>
      <c r="W72" s="20">
        <f t="shared" si="55"/>
        <v>8.2136000000000001E-2</v>
      </c>
      <c r="X72" s="20">
        <f t="shared" si="56"/>
        <v>8.4869E-2</v>
      </c>
      <c r="Y72" s="20">
        <f t="shared" si="57"/>
        <v>8.2122000000000001E-2</v>
      </c>
      <c r="Z72" s="20">
        <f t="shared" si="58"/>
        <v>8.4915000000000004E-2</v>
      </c>
      <c r="AA72" s="20">
        <f t="shared" si="59"/>
        <v>8.4892999999999996E-2</v>
      </c>
      <c r="AC72" s="232">
        <f t="shared" si="60"/>
        <v>1</v>
      </c>
    </row>
    <row r="73" spans="1:29" x14ac:dyDescent="0.3">
      <c r="A73" s="775"/>
      <c r="B73" s="37" t="s">
        <v>6</v>
      </c>
      <c r="C73" s="20">
        <v>8.6451E-2</v>
      </c>
      <c r="D73" s="20">
        <v>7.1145E-2</v>
      </c>
      <c r="E73" s="20">
        <v>8.6052000000000003E-2</v>
      </c>
      <c r="F73" s="20">
        <v>8.0701999999999996E-2</v>
      </c>
      <c r="G73" s="20">
        <v>8.6052000000000003E-2</v>
      </c>
      <c r="H73" s="20">
        <v>8.0701999999999996E-2</v>
      </c>
      <c r="I73" s="20">
        <v>8.6451E-2</v>
      </c>
      <c r="J73" s="20">
        <v>8.5653000000000007E-2</v>
      </c>
      <c r="K73" s="20">
        <v>8.3031999999999995E-2</v>
      </c>
      <c r="L73" s="20">
        <v>8.6052000000000003E-2</v>
      </c>
      <c r="M73" s="20">
        <v>8.1087999999999993E-2</v>
      </c>
      <c r="N73" s="20">
        <v>8.6619000000000002E-2</v>
      </c>
      <c r="O73" s="20">
        <f t="shared" si="61"/>
        <v>8.6451E-2</v>
      </c>
      <c r="P73" s="20">
        <f t="shared" si="48"/>
        <v>7.1145E-2</v>
      </c>
      <c r="Q73" s="20">
        <f t="shared" si="49"/>
        <v>8.6052000000000003E-2</v>
      </c>
      <c r="R73" s="20">
        <f t="shared" si="50"/>
        <v>8.0701999999999996E-2</v>
      </c>
      <c r="S73" s="20">
        <f t="shared" si="51"/>
        <v>8.6052000000000003E-2</v>
      </c>
      <c r="T73" s="20">
        <f t="shared" si="52"/>
        <v>8.0701999999999996E-2</v>
      </c>
      <c r="U73" s="20">
        <f t="shared" si="53"/>
        <v>8.6451E-2</v>
      </c>
      <c r="V73" s="20">
        <f t="shared" si="54"/>
        <v>8.5653000000000007E-2</v>
      </c>
      <c r="W73" s="20">
        <f t="shared" si="55"/>
        <v>8.3031999999999995E-2</v>
      </c>
      <c r="X73" s="20">
        <f t="shared" si="56"/>
        <v>8.6052000000000003E-2</v>
      </c>
      <c r="Y73" s="20">
        <f t="shared" si="57"/>
        <v>8.1087999999999993E-2</v>
      </c>
      <c r="Z73" s="20">
        <f t="shared" si="58"/>
        <v>8.6619000000000002E-2</v>
      </c>
      <c r="AA73" s="20">
        <f t="shared" si="59"/>
        <v>8.6451E-2</v>
      </c>
      <c r="AC73" s="232">
        <f t="shared" si="60"/>
        <v>0.99999900000000008</v>
      </c>
    </row>
    <row r="74" spans="1:29" x14ac:dyDescent="0.3">
      <c r="A74" s="775"/>
      <c r="B74" s="37" t="s">
        <v>7</v>
      </c>
      <c r="C74" s="20">
        <v>7.7052999999999996E-2</v>
      </c>
      <c r="D74" s="20">
        <v>7.2168999999999997E-2</v>
      </c>
      <c r="E74" s="20">
        <v>8.0271999999999996E-2</v>
      </c>
      <c r="F74" s="20">
        <v>7.8752000000000003E-2</v>
      </c>
      <c r="G74" s="20">
        <v>8.5646E-2</v>
      </c>
      <c r="H74" s="20">
        <v>8.9111999999999997E-2</v>
      </c>
      <c r="I74" s="20">
        <v>9.4239000000000003E-2</v>
      </c>
      <c r="J74" s="20">
        <v>9.4212000000000004E-2</v>
      </c>
      <c r="K74" s="20">
        <v>8.4971000000000005E-2</v>
      </c>
      <c r="L74" s="20">
        <v>8.5653000000000007E-2</v>
      </c>
      <c r="M74" s="20">
        <v>7.8716999999999995E-2</v>
      </c>
      <c r="N74" s="20">
        <v>7.9203999999999997E-2</v>
      </c>
      <c r="O74" s="20">
        <f t="shared" si="61"/>
        <v>7.7052999999999996E-2</v>
      </c>
      <c r="P74" s="20">
        <f t="shared" si="48"/>
        <v>7.2168999999999997E-2</v>
      </c>
      <c r="Q74" s="20">
        <f t="shared" si="49"/>
        <v>8.0271999999999996E-2</v>
      </c>
      <c r="R74" s="20">
        <f t="shared" si="50"/>
        <v>7.8752000000000003E-2</v>
      </c>
      <c r="S74" s="20">
        <f t="shared" si="51"/>
        <v>8.5646E-2</v>
      </c>
      <c r="T74" s="20">
        <f t="shared" si="52"/>
        <v>8.9111999999999997E-2</v>
      </c>
      <c r="U74" s="20">
        <f t="shared" si="53"/>
        <v>9.4239000000000003E-2</v>
      </c>
      <c r="V74" s="20">
        <f t="shared" si="54"/>
        <v>9.4212000000000004E-2</v>
      </c>
      <c r="W74" s="20">
        <f t="shared" si="55"/>
        <v>8.4971000000000005E-2</v>
      </c>
      <c r="X74" s="20">
        <f t="shared" si="56"/>
        <v>8.5653000000000007E-2</v>
      </c>
      <c r="Y74" s="20">
        <f t="shared" si="57"/>
        <v>7.8716999999999995E-2</v>
      </c>
      <c r="Z74" s="20">
        <f t="shared" si="58"/>
        <v>7.9203999999999997E-2</v>
      </c>
      <c r="AA74" s="20">
        <f t="shared" si="59"/>
        <v>7.7052999999999996E-2</v>
      </c>
      <c r="AC74" s="232">
        <f t="shared" si="60"/>
        <v>1</v>
      </c>
    </row>
    <row r="75" spans="1:29" ht="15" thickBot="1" x14ac:dyDescent="0.35">
      <c r="A75" s="776"/>
      <c r="B75" s="33" t="s">
        <v>8</v>
      </c>
      <c r="C75" s="21">
        <v>0.10352699999999999</v>
      </c>
      <c r="D75" s="21">
        <v>9.0719999999999995E-2</v>
      </c>
      <c r="E75" s="21">
        <v>9.5543000000000003E-2</v>
      </c>
      <c r="F75" s="21">
        <v>8.4798999999999999E-2</v>
      </c>
      <c r="G75" s="21">
        <v>8.3599999999999994E-2</v>
      </c>
      <c r="H75" s="21">
        <v>7.7064999999999995E-2</v>
      </c>
      <c r="I75" s="21">
        <v>6.7711999999999994E-2</v>
      </c>
      <c r="J75" s="21">
        <v>6.3687999999999995E-2</v>
      </c>
      <c r="K75" s="21">
        <v>6.9373000000000004E-2</v>
      </c>
      <c r="L75" s="21">
        <v>7.9644000000000006E-2</v>
      </c>
      <c r="M75" s="21">
        <v>8.4751999999999994E-2</v>
      </c>
      <c r="N75" s="21">
        <v>9.9576999999999999E-2</v>
      </c>
      <c r="O75" s="21">
        <f t="shared" si="61"/>
        <v>0.10352699999999999</v>
      </c>
      <c r="P75" s="21">
        <f t="shared" si="48"/>
        <v>9.0719999999999995E-2</v>
      </c>
      <c r="Q75" s="21">
        <f t="shared" si="49"/>
        <v>9.5543000000000003E-2</v>
      </c>
      <c r="R75" s="21">
        <f t="shared" si="50"/>
        <v>8.4798999999999999E-2</v>
      </c>
      <c r="S75" s="21">
        <f t="shared" si="51"/>
        <v>8.3599999999999994E-2</v>
      </c>
      <c r="T75" s="21">
        <f t="shared" si="52"/>
        <v>7.7064999999999995E-2</v>
      </c>
      <c r="U75" s="21">
        <f t="shared" si="53"/>
        <v>6.7711999999999994E-2</v>
      </c>
      <c r="V75" s="21">
        <f t="shared" si="54"/>
        <v>6.3687999999999995E-2</v>
      </c>
      <c r="W75" s="21">
        <f t="shared" si="55"/>
        <v>6.9373000000000004E-2</v>
      </c>
      <c r="X75" s="21">
        <f t="shared" si="56"/>
        <v>7.9644000000000006E-2</v>
      </c>
      <c r="Y75" s="21">
        <f t="shared" si="57"/>
        <v>8.4751999999999994E-2</v>
      </c>
      <c r="Z75" s="21">
        <f t="shared" si="58"/>
        <v>9.9576999999999999E-2</v>
      </c>
      <c r="AA75" s="21">
        <f t="shared" si="59"/>
        <v>0.10352699999999999</v>
      </c>
      <c r="AC75" s="232">
        <f t="shared" si="60"/>
        <v>1</v>
      </c>
    </row>
    <row r="76" spans="1:29" ht="15" thickBot="1" x14ac:dyDescent="0.35">
      <c r="AC76" s="216" t="s">
        <v>194</v>
      </c>
    </row>
    <row r="77" spans="1:29" ht="15" thickBot="1" x14ac:dyDescent="0.35">
      <c r="A77" s="19"/>
      <c r="B77" s="760" t="s">
        <v>173</v>
      </c>
      <c r="C77" s="158">
        <f>C$4</f>
        <v>44197</v>
      </c>
      <c r="D77" s="158">
        <f t="shared" ref="D77:AA77" si="62">D$4</f>
        <v>44228</v>
      </c>
      <c r="E77" s="158">
        <f t="shared" si="62"/>
        <v>44256</v>
      </c>
      <c r="F77" s="158">
        <f t="shared" si="62"/>
        <v>44287</v>
      </c>
      <c r="G77" s="158">
        <f t="shared" si="62"/>
        <v>44317</v>
      </c>
      <c r="H77" s="158">
        <f t="shared" si="62"/>
        <v>44348</v>
      </c>
      <c r="I77" s="158">
        <f t="shared" si="62"/>
        <v>44378</v>
      </c>
      <c r="J77" s="158">
        <f t="shared" si="62"/>
        <v>44409</v>
      </c>
      <c r="K77" s="158">
        <f t="shared" si="62"/>
        <v>44440</v>
      </c>
      <c r="L77" s="158">
        <f t="shared" si="62"/>
        <v>44470</v>
      </c>
      <c r="M77" s="158">
        <f t="shared" si="62"/>
        <v>44501</v>
      </c>
      <c r="N77" s="158">
        <f t="shared" si="62"/>
        <v>44531</v>
      </c>
      <c r="O77" s="158">
        <f t="shared" si="62"/>
        <v>44562</v>
      </c>
      <c r="P77" s="158">
        <f t="shared" si="62"/>
        <v>44593</v>
      </c>
      <c r="Q77" s="158">
        <f t="shared" si="62"/>
        <v>44621</v>
      </c>
      <c r="R77" s="158">
        <f t="shared" si="62"/>
        <v>44652</v>
      </c>
      <c r="S77" s="158">
        <f t="shared" si="62"/>
        <v>44682</v>
      </c>
      <c r="T77" s="158">
        <f t="shared" si="62"/>
        <v>44713</v>
      </c>
      <c r="U77" s="158">
        <f t="shared" si="62"/>
        <v>44743</v>
      </c>
      <c r="V77" s="158">
        <f t="shared" si="62"/>
        <v>44774</v>
      </c>
      <c r="W77" s="158">
        <f t="shared" si="62"/>
        <v>44805</v>
      </c>
      <c r="X77" s="158">
        <f t="shared" si="62"/>
        <v>44835</v>
      </c>
      <c r="Y77" s="158">
        <f t="shared" si="62"/>
        <v>44866</v>
      </c>
      <c r="Z77" s="158">
        <f t="shared" si="62"/>
        <v>44896</v>
      </c>
      <c r="AA77" s="158">
        <f t="shared" si="62"/>
        <v>44927</v>
      </c>
    </row>
    <row r="78" spans="1:29" ht="15" thickBot="1" x14ac:dyDescent="0.35">
      <c r="A78" s="19"/>
      <c r="B78" s="761"/>
      <c r="C78" s="335">
        <v>4.4374999999999998E-2</v>
      </c>
      <c r="D78" s="335">
        <v>4.5622000000000003E-2</v>
      </c>
      <c r="E78" s="335">
        <v>4.7230000000000001E-2</v>
      </c>
      <c r="F78" s="335">
        <v>4.7618000000000001E-2</v>
      </c>
      <c r="G78" s="335">
        <v>4.9702000000000003E-2</v>
      </c>
      <c r="H78" s="335">
        <v>0.104792</v>
      </c>
      <c r="I78" s="335">
        <v>0.104792</v>
      </c>
      <c r="J78" s="335">
        <v>0.104792</v>
      </c>
      <c r="K78" s="335">
        <v>0.104792</v>
      </c>
      <c r="L78" s="335">
        <v>4.6772000000000001E-2</v>
      </c>
      <c r="M78" s="335">
        <v>4.9327999999999997E-2</v>
      </c>
      <c r="N78" s="335">
        <v>4.6037000000000002E-2</v>
      </c>
      <c r="O78" s="335">
        <v>4.4374999999999998E-2</v>
      </c>
      <c r="P78" s="335">
        <v>4.5622000000000003E-2</v>
      </c>
      <c r="Q78" s="335">
        <v>4.7230000000000001E-2</v>
      </c>
      <c r="R78" s="335">
        <v>4.7618000000000001E-2</v>
      </c>
      <c r="S78" s="335">
        <v>4.9702000000000003E-2</v>
      </c>
      <c r="T78" s="335">
        <v>0.104792</v>
      </c>
      <c r="U78" s="335">
        <v>0.104792</v>
      </c>
      <c r="V78" s="335">
        <v>0.104792</v>
      </c>
      <c r="W78" s="335">
        <v>0.104792</v>
      </c>
      <c r="X78" s="335">
        <v>4.6772000000000001E-2</v>
      </c>
      <c r="Y78" s="335">
        <v>4.9327999999999997E-2</v>
      </c>
      <c r="Z78" s="335">
        <v>4.6037000000000002E-2</v>
      </c>
      <c r="AA78" s="335">
        <v>4.4374999999999998E-2</v>
      </c>
      <c r="AC78" s="216" t="s">
        <v>195</v>
      </c>
    </row>
    <row r="79" spans="1:29" x14ac:dyDescent="0.3">
      <c r="AC79" s="216" t="s">
        <v>209</v>
      </c>
    </row>
    <row r="80" spans="1:29" x14ac:dyDescent="0.3">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row>
    <row r="81" spans="3:27" x14ac:dyDescent="0.3">
      <c r="C81" s="349"/>
      <c r="D81" s="349"/>
      <c r="E81" s="349"/>
      <c r="F81" s="349"/>
      <c r="G81" s="349"/>
      <c r="H81" s="349"/>
      <c r="I81" s="349"/>
      <c r="J81" s="349"/>
      <c r="K81" s="349"/>
      <c r="L81" s="349"/>
      <c r="M81" s="349"/>
      <c r="N81" s="349"/>
      <c r="O81" s="634" t="s">
        <v>320</v>
      </c>
      <c r="P81" s="634"/>
      <c r="Q81" s="634"/>
      <c r="R81" s="634"/>
      <c r="S81" s="634"/>
      <c r="T81" s="634"/>
      <c r="U81" s="349"/>
      <c r="V81" s="349"/>
      <c r="W81" s="349"/>
      <c r="X81" s="349"/>
      <c r="Y81" s="349"/>
      <c r="Z81" s="349"/>
      <c r="AA81" s="349"/>
    </row>
    <row r="82" spans="3:27" x14ac:dyDescent="0.3">
      <c r="C82" s="349"/>
      <c r="D82" s="349"/>
      <c r="E82" s="349"/>
      <c r="F82" s="349"/>
      <c r="G82" s="349"/>
      <c r="H82" s="349"/>
      <c r="I82" s="349"/>
      <c r="J82" s="349"/>
      <c r="K82" s="349"/>
      <c r="L82" s="349"/>
      <c r="M82" s="349"/>
      <c r="N82" s="349"/>
      <c r="O82" s="759" t="s">
        <v>317</v>
      </c>
      <c r="P82" s="759"/>
      <c r="Q82" s="759"/>
      <c r="R82" s="759"/>
      <c r="S82" s="759"/>
      <c r="T82" s="759"/>
      <c r="U82" s="349"/>
      <c r="V82" s="349"/>
      <c r="W82" s="349"/>
      <c r="X82" s="349"/>
      <c r="Y82" s="349"/>
      <c r="Z82" s="349"/>
      <c r="AA82" s="349"/>
    </row>
    <row r="83" spans="3:27" x14ac:dyDescent="0.3">
      <c r="C83" s="349"/>
      <c r="D83" s="349"/>
      <c r="E83" s="349"/>
      <c r="F83" s="349"/>
      <c r="G83" s="349"/>
      <c r="H83" s="349"/>
      <c r="I83" s="349"/>
      <c r="J83" s="349"/>
      <c r="K83" s="349"/>
      <c r="L83" s="349"/>
      <c r="M83" s="349"/>
      <c r="N83" s="349"/>
      <c r="O83" s="759"/>
      <c r="P83" s="759"/>
      <c r="Q83" s="759"/>
      <c r="R83" s="759"/>
      <c r="S83" s="759"/>
      <c r="T83" s="759"/>
      <c r="U83" s="349"/>
      <c r="V83" s="349"/>
      <c r="W83" s="349"/>
      <c r="X83" s="349"/>
      <c r="Y83" s="349"/>
      <c r="Z83" s="349"/>
      <c r="AA83" s="349"/>
    </row>
    <row r="84" spans="3:27" x14ac:dyDescent="0.3">
      <c r="C84" s="349"/>
      <c r="D84" s="349"/>
      <c r="E84" s="349"/>
      <c r="F84" s="349"/>
      <c r="G84" s="349"/>
      <c r="H84" s="349"/>
      <c r="I84" s="349"/>
      <c r="J84" s="349"/>
      <c r="K84" s="349"/>
      <c r="L84" s="349"/>
      <c r="M84" s="349"/>
      <c r="N84" s="349"/>
      <c r="O84" s="759" t="s">
        <v>318</v>
      </c>
      <c r="P84" s="759"/>
      <c r="Q84" s="759"/>
      <c r="R84" s="759"/>
      <c r="S84" s="759"/>
      <c r="T84" s="759"/>
      <c r="U84" s="349"/>
      <c r="V84" s="349"/>
      <c r="W84" s="349"/>
      <c r="X84" s="349"/>
      <c r="Y84" s="349"/>
      <c r="Z84" s="349"/>
      <c r="AA84" s="349"/>
    </row>
    <row r="85" spans="3:27" x14ac:dyDescent="0.3">
      <c r="C85" s="349"/>
      <c r="D85" s="349"/>
      <c r="E85" s="349"/>
      <c r="F85" s="349"/>
      <c r="G85" s="349"/>
      <c r="H85" s="349"/>
      <c r="I85" s="349"/>
      <c r="J85" s="349"/>
      <c r="K85" s="349"/>
      <c r="L85" s="349"/>
      <c r="M85" s="349"/>
      <c r="N85" s="349"/>
      <c r="O85" s="759"/>
      <c r="P85" s="759"/>
      <c r="Q85" s="759"/>
      <c r="R85" s="759"/>
      <c r="S85" s="759"/>
      <c r="T85" s="759"/>
      <c r="U85" s="349"/>
      <c r="V85" s="349"/>
      <c r="W85" s="349"/>
      <c r="X85" s="349"/>
      <c r="Y85" s="349"/>
      <c r="Z85" s="349"/>
      <c r="AA85" s="349"/>
    </row>
    <row r="86" spans="3:27" x14ac:dyDescent="0.3">
      <c r="C86" s="349"/>
      <c r="D86" s="349"/>
      <c r="E86" s="349"/>
      <c r="F86" s="349"/>
      <c r="G86" s="349"/>
      <c r="H86" s="349"/>
      <c r="I86" s="349"/>
      <c r="J86" s="349"/>
      <c r="K86" s="349"/>
      <c r="L86" s="349"/>
      <c r="M86" s="349"/>
      <c r="N86" s="349"/>
      <c r="O86" s="349"/>
      <c r="P86" s="349"/>
      <c r="Q86" s="349"/>
      <c r="R86" s="349"/>
      <c r="S86" s="349"/>
      <c r="T86" s="349"/>
      <c r="U86" s="349"/>
      <c r="V86" s="349"/>
      <c r="W86" s="349"/>
      <c r="X86" s="349"/>
      <c r="Y86" s="349"/>
      <c r="Z86" s="349"/>
      <c r="AA86" s="349"/>
    </row>
    <row r="87" spans="3:27" x14ac:dyDescent="0.3">
      <c r="C87" s="349"/>
      <c r="D87" s="349"/>
      <c r="E87" s="349"/>
      <c r="F87" s="349"/>
      <c r="G87" s="349"/>
      <c r="H87" s="349"/>
      <c r="I87" s="349"/>
      <c r="J87" s="349"/>
      <c r="K87" s="349"/>
      <c r="L87" s="349"/>
      <c r="M87" s="349"/>
      <c r="N87" s="349"/>
      <c r="O87" s="349"/>
      <c r="P87" s="349"/>
      <c r="Q87" s="349"/>
      <c r="R87" s="349"/>
      <c r="S87" s="349"/>
      <c r="T87" s="349"/>
      <c r="U87" s="349"/>
      <c r="V87" s="349"/>
      <c r="W87" s="349"/>
      <c r="X87" s="349"/>
      <c r="Y87" s="349"/>
      <c r="Z87" s="349"/>
      <c r="AA87" s="349"/>
    </row>
    <row r="88" spans="3:27" x14ac:dyDescent="0.3">
      <c r="C88" s="349"/>
      <c r="D88" s="349"/>
      <c r="E88" s="349"/>
      <c r="F88" s="349"/>
      <c r="G88" s="349"/>
      <c r="H88" s="349"/>
      <c r="I88" s="349"/>
      <c r="J88" s="349"/>
      <c r="K88" s="349"/>
      <c r="L88" s="349"/>
      <c r="M88" s="349"/>
      <c r="N88" s="349"/>
      <c r="O88" s="349"/>
      <c r="P88" s="349"/>
      <c r="Q88" s="349"/>
      <c r="R88" s="349"/>
      <c r="S88" s="349"/>
      <c r="T88" s="349"/>
      <c r="U88" s="349"/>
      <c r="V88" s="349"/>
      <c r="W88" s="349"/>
      <c r="X88" s="349"/>
      <c r="Y88" s="349"/>
      <c r="Z88" s="349"/>
      <c r="AA88" s="349"/>
    </row>
    <row r="89" spans="3:27" x14ac:dyDescent="0.3">
      <c r="C89" s="349"/>
      <c r="D89" s="349"/>
      <c r="E89" s="349"/>
      <c r="F89" s="349"/>
      <c r="G89" s="349"/>
      <c r="H89" s="349"/>
      <c r="I89" s="349"/>
      <c r="J89" s="349"/>
      <c r="K89" s="349"/>
      <c r="L89" s="349"/>
      <c r="M89" s="349"/>
      <c r="N89" s="349"/>
      <c r="O89" s="349"/>
      <c r="P89" s="349"/>
      <c r="Q89" s="349"/>
      <c r="R89" s="349"/>
      <c r="S89" s="349"/>
      <c r="T89" s="349"/>
      <c r="U89" s="349"/>
      <c r="V89" s="349"/>
      <c r="W89" s="349"/>
      <c r="X89" s="349"/>
      <c r="Y89" s="349"/>
      <c r="Z89" s="349"/>
      <c r="AA89" s="349"/>
    </row>
    <row r="90" spans="3:27" x14ac:dyDescent="0.3">
      <c r="C90" s="349"/>
      <c r="D90" s="349"/>
      <c r="E90" s="349"/>
      <c r="F90" s="349"/>
      <c r="G90" s="349"/>
      <c r="H90" s="349"/>
      <c r="I90" s="349"/>
      <c r="J90" s="349"/>
      <c r="K90" s="349"/>
      <c r="L90" s="349"/>
      <c r="M90" s="349"/>
      <c r="N90" s="349"/>
      <c r="O90" s="349"/>
      <c r="P90" s="349"/>
      <c r="Q90" s="349"/>
      <c r="R90" s="349"/>
      <c r="S90" s="349"/>
      <c r="T90" s="349"/>
      <c r="U90" s="349"/>
      <c r="V90" s="349"/>
      <c r="W90" s="349"/>
      <c r="X90" s="349"/>
      <c r="Y90" s="349"/>
      <c r="Z90" s="349"/>
      <c r="AA90" s="349"/>
    </row>
    <row r="96" spans="3:27" x14ac:dyDescent="0.3">
      <c r="J96" s="5"/>
    </row>
    <row r="97" spans="4:4" x14ac:dyDescent="0.3">
      <c r="D97" s="6"/>
    </row>
  </sheetData>
  <mergeCells count="8">
    <mergeCell ref="O82:T83"/>
    <mergeCell ref="O84:T85"/>
    <mergeCell ref="B77:B78"/>
    <mergeCell ref="A4:A16"/>
    <mergeCell ref="A19:A31"/>
    <mergeCell ref="A34:A46"/>
    <mergeCell ref="A49:A62"/>
    <mergeCell ref="A65:A7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CC99A9-9820-49F8-833F-2AD1779FD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F3E15-4D3D-474E-ABEA-0B58D045C9C9}">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ListId:Library;"/>
    <ds:schemaRef ds:uri="http://purl.org/dc/terms/"/>
    <ds:schemaRef ds:uri="http://schemas.openxmlformats.org/package/2006/metadata/core-properties"/>
    <ds:schemaRef ds:uri="67e41609-3a20-4215-b51d-97d9b7cff2fa"/>
    <ds:schemaRef ds:uri="http://www.w3.org/XML/1998/namespace"/>
  </ds:schemaRefs>
</ds:datastoreItem>
</file>

<file path=customXml/itemProps3.xml><?xml version="1.0" encoding="utf-8"?>
<ds:datastoreItem xmlns:ds="http://schemas.openxmlformats.org/officeDocument/2006/customXml" ds:itemID="{657E0306-574C-4122-9C59-2CA7AE8B28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Day 5 SOX Review</vt:lpstr>
      <vt:lpstr>Error Checks</vt:lpstr>
      <vt:lpstr>Notes</vt:lpstr>
      <vt:lpstr>YTD PROGRAM SUMMARY</vt:lpstr>
      <vt:lpstr>FORECAST OVERVIEW</vt:lpstr>
      <vt:lpstr>RES kWh ENTRY</vt:lpstr>
      <vt:lpstr>BIZ kWh ENTRY</vt:lpstr>
      <vt:lpstr>BIZ SUM</vt:lpstr>
      <vt:lpstr> 1M - RES</vt:lpstr>
      <vt:lpstr>2M - SGS</vt:lpstr>
      <vt:lpstr>3M - LGS</vt:lpstr>
      <vt:lpstr>4M - SPS</vt:lpstr>
      <vt:lpstr>11M - LPS</vt:lpstr>
      <vt:lpstr> LI 1M - RES</vt:lpstr>
      <vt:lpstr>LI 2M - SGS</vt:lpstr>
      <vt:lpstr>LI 3M - LGS</vt:lpstr>
      <vt:lpstr>LI 4M - SPS</vt:lpstr>
      <vt:lpstr>LI 11M - LPS</vt:lpstr>
      <vt:lpstr>Biz DRENE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2021-11-10T23:42:07Z</dcterms:created>
  <dcterms:modified xsi:type="dcterms:W3CDTF">2021-12-01T16:08:57Z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