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6855" tabRatio="871"/>
  </bookViews>
  <sheets>
    <sheet name="HDD Weights" sheetId="17" r:id="rId1"/>
    <sheet name="Res.Furnace" sheetId="1" r:id="rId2"/>
    <sheet name="Res.Thermostat" sheetId="5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3" i="17" l="1"/>
  <c r="D4" i="17"/>
  <c r="E6" i="17" l="1"/>
  <c r="B10" i="1" l="1"/>
  <c r="B27" i="5"/>
  <c r="B30" i="1"/>
  <c r="B14" i="1" l="1"/>
  <c r="B15" i="1"/>
  <c r="B31" i="1" l="1"/>
  <c r="B28" i="5" l="1"/>
  <c r="B29" i="5" s="1"/>
  <c r="B30" i="5" s="1"/>
  <c r="B31" i="5" l="1"/>
  <c r="B28" i="1"/>
  <c r="B33" i="1"/>
  <c r="B32" i="5" l="1"/>
  <c r="B33" i="5" s="1"/>
  <c r="B32" i="1"/>
  <c r="B34" i="1" s="1"/>
  <c r="B35" i="1" l="1"/>
</calcChain>
</file>

<file path=xl/comments1.xml><?xml version="1.0" encoding="utf-8"?>
<comments xmlns="http://schemas.openxmlformats.org/spreadsheetml/2006/main">
  <authors>
    <author>Scott Hoover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Note: These are heating degree days for a typical meteorological year from the TMY3 database.</t>
        </r>
      </text>
    </comment>
  </commentList>
</comments>
</file>

<file path=xl/comments2.xml><?xml version="1.0" encoding="utf-8"?>
<comments xmlns="http://schemas.openxmlformats.org/spreadsheetml/2006/main">
  <authors>
    <author>Scott Hoover</author>
  </authors>
  <commentList>
    <comment ref="H4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source: http://webcache.googleusercontent.com/search?q=cache:9oL642Gqe3MJ:www.energystar.gov/ia/business/bulk_purchasing/bpsavings_calc/Calc_Furnaces.xls+&amp;cd=1&amp;hl=en&amp;ct=clnk&amp;gl=us</t>
        </r>
      </text>
    </comment>
    <comment ref="I6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Source: http://www.ncdc.noaa.gov/oa/climate/online/ccd/nrmhdd.html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Source: http://webcache.googleusercontent.com/search?q=cache:9oL642Gqe3MJ:www.energystar.gov/ia/business/bulk_purchasing/bpsavings_calc/Calc_Furnaces.xls+&amp;cd=1&amp;hl=en&amp;ct=clnk&amp;gl=us</t>
        </r>
      </text>
    </comment>
  </commentList>
</comments>
</file>

<file path=xl/sharedStrings.xml><?xml version="1.0" encoding="utf-8"?>
<sst xmlns="http://schemas.openxmlformats.org/spreadsheetml/2006/main" count="94" uniqueCount="58">
  <si>
    <t>HDD</t>
  </si>
  <si>
    <t>SF</t>
  </si>
  <si>
    <t>Vintage</t>
  </si>
  <si>
    <t>Load(kbtu/sf/yr)</t>
  </si>
  <si>
    <t>$/therm</t>
  </si>
  <si>
    <t>AFUE pre</t>
  </si>
  <si>
    <t>AFUE post</t>
  </si>
  <si>
    <t>Incremental Cost</t>
  </si>
  <si>
    <t>% regional</t>
  </si>
  <si>
    <t>Pre therms</t>
  </si>
  <si>
    <t>Post therms</t>
  </si>
  <si>
    <t>Ann. thm Savings</t>
  </si>
  <si>
    <t>Ann $ savings</t>
  </si>
  <si>
    <t>Savings Calculations for Residential Furnace Measure (95%)</t>
  </si>
  <si>
    <t>Assumptions</t>
  </si>
  <si>
    <t>Metric</t>
  </si>
  <si>
    <t>Value</t>
  </si>
  <si>
    <t>Source</t>
  </si>
  <si>
    <t>Baseline Efficiency</t>
  </si>
  <si>
    <t>IL TRM</t>
  </si>
  <si>
    <t>Calculations</t>
  </si>
  <si>
    <t>Table 2: Home vintage and heating load</t>
  </si>
  <si>
    <t>Step 1: Regress percent regional on heating degree days</t>
  </si>
  <si>
    <t>Step 2: Regress heating load on home vintage</t>
  </si>
  <si>
    <t>Alpha:</t>
  </si>
  <si>
    <t>Beta:</t>
  </si>
  <si>
    <t>Step 3: For pre and post efficiency levels, calculate usage</t>
  </si>
  <si>
    <t>usage = load * SF / 100 / AFUE</t>
  </si>
  <si>
    <t>Table 1: Percent regional and HDD</t>
  </si>
  <si>
    <t>City</t>
  </si>
  <si>
    <t>Columbia</t>
  </si>
  <si>
    <t>Kansas City</t>
  </si>
  <si>
    <t>Springfield</t>
  </si>
  <si>
    <t>St. Louis</t>
  </si>
  <si>
    <t>% Regional Load</t>
  </si>
  <si>
    <t>Expected Useful Life</t>
  </si>
  <si>
    <t>AFUE</t>
  </si>
  <si>
    <t>Savings Calculations for Residential Programmable Thermostat Measure</t>
  </si>
  <si>
    <t>Pre T'stat therms</t>
  </si>
  <si>
    <t>usage = load * SF / 100 / AFUE; savings = 6.2% of usage</t>
  </si>
  <si>
    <t>Assumed Savings</t>
  </si>
  <si>
    <t>Energy Star - West North Central</t>
  </si>
  <si>
    <t>Square Footage</t>
  </si>
  <si>
    <t>Home Vintage</t>
  </si>
  <si>
    <t>Heating Degree Days</t>
  </si>
  <si>
    <t>Input/Output</t>
  </si>
  <si>
    <t>AR TRM</t>
  </si>
  <si>
    <t>NOTE: These regression estimates are used in other residential measure calculations throughout this spreadsheet.</t>
  </si>
  <si>
    <t>RECS; All MO</t>
  </si>
  <si>
    <t>Xcel</t>
  </si>
  <si>
    <t>Avg. HDD</t>
  </si>
  <si>
    <t>North</t>
  </si>
  <si>
    <t>South</t>
  </si>
  <si>
    <t>Station</t>
  </si>
  <si>
    <t>Weight</t>
  </si>
  <si>
    <t>St. Joseph</t>
  </si>
  <si>
    <t>Weighted HDD &gt;&gt;&gt;</t>
  </si>
  <si>
    <t>TMY3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</si>
</sst>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2" fontId="0" fillId="3" borderId="1" xfId="0" applyNumberFormat="1" applyFill="1" applyBorder="1"/>
    <xf numFmtId="164" fontId="0" fillId="3" borderId="1" xfId="0" applyNumberFormat="1" applyFill="1" applyBorder="1"/>
    <xf numFmtId="44" fontId="0" fillId="3" borderId="1" xfId="1" applyFont="1" applyFill="1" applyBorder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 indent="2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6" fontId="0" fillId="0" borderId="0" xfId="0" applyNumberFormat="1" applyFill="1" applyAlignment="1">
      <alignment horizontal="center"/>
    </xf>
    <xf numFmtId="0" fontId="5" fillId="0" borderId="9" xfId="0" applyFont="1" applyFill="1" applyBorder="1"/>
    <xf numFmtId="0" fontId="5" fillId="0" borderId="9" xfId="0" applyFont="1" applyFill="1" applyBorder="1" applyAlignment="1">
      <alignment horizontal="center"/>
    </xf>
    <xf numFmtId="164" fontId="0" fillId="4" borderId="1" xfId="0" applyNumberFormat="1" applyFill="1" applyBorder="1"/>
    <xf numFmtId="0" fontId="0" fillId="0" borderId="1" xfId="0" applyFill="1" applyBorder="1" applyAlignment="1">
      <alignment wrapText="1"/>
    </xf>
    <xf numFmtId="9" fontId="0" fillId="0" borderId="0" xfId="2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Border="1"/>
    <xf numFmtId="0" fontId="0" fillId="0" borderId="8" xfId="0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0" fillId="0" borderId="0" xfId="0" applyBorder="1" applyAlignment="1"/>
    <xf numFmtId="0" fontId="2" fillId="0" borderId="0" xfId="0" applyFont="1" applyBorder="1" applyAlignment="1"/>
    <xf numFmtId="0" fontId="0" fillId="2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Alignment="1"/>
    <xf numFmtId="0" fontId="2" fillId="0" borderId="9" xfId="0" applyFont="1" applyBorder="1" applyAlignment="1">
      <alignment horizontal="center"/>
    </xf>
    <xf numFmtId="165" fontId="0" fillId="0" borderId="0" xfId="0" applyNumberFormat="1"/>
    <xf numFmtId="0" fontId="0" fillId="0" borderId="15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right"/>
    </xf>
    <xf numFmtId="1" fontId="0" fillId="2" borderId="1" xfId="0" applyNumberForma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'Res.Furnace'!$I$21</c:f>
              <c:strCache>
                <c:ptCount val="1"/>
                <c:pt idx="0">
                  <c:v>Load(kbtu/sf/yr)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49330294239535849"/>
                  <c:y val="-0.24762464423096345"/>
                </c:manualLayout>
              </c:layout>
              <c:numFmt formatCode="General" sourceLinked="0"/>
            </c:trendlineLbl>
          </c:trendline>
          <c:xVal>
            <c:numRef>
              <c:f>'Res.Furnace'!$H$22:$H$29</c:f>
              <c:numCache>
                <c:formatCode>General</c:formatCode>
                <c:ptCount val="8"/>
                <c:pt idx="0">
                  <c:v>1940</c:v>
                </c:pt>
                <c:pt idx="1">
                  <c:v>1949</c:v>
                </c:pt>
                <c:pt idx="2">
                  <c:v>1959</c:v>
                </c:pt>
                <c:pt idx="3">
                  <c:v>1969</c:v>
                </c:pt>
                <c:pt idx="4">
                  <c:v>1979</c:v>
                </c:pt>
                <c:pt idx="5">
                  <c:v>1989</c:v>
                </c:pt>
                <c:pt idx="6">
                  <c:v>1999</c:v>
                </c:pt>
                <c:pt idx="7">
                  <c:v>2009</c:v>
                </c:pt>
              </c:numCache>
            </c:numRef>
          </c:xVal>
          <c:yVal>
            <c:numRef>
              <c:f>'Res.Furnace'!$I$22:$I$29</c:f>
              <c:numCache>
                <c:formatCode>General</c:formatCode>
                <c:ptCount val="8"/>
                <c:pt idx="0">
                  <c:v>47</c:v>
                </c:pt>
                <c:pt idx="1">
                  <c:v>44</c:v>
                </c:pt>
                <c:pt idx="2">
                  <c:v>41</c:v>
                </c:pt>
                <c:pt idx="3">
                  <c:v>38</c:v>
                </c:pt>
                <c:pt idx="4">
                  <c:v>35</c:v>
                </c:pt>
                <c:pt idx="5">
                  <c:v>32</c:v>
                </c:pt>
                <c:pt idx="6">
                  <c:v>29</c:v>
                </c:pt>
                <c:pt idx="7">
                  <c:v>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609600"/>
        <c:axId val="97615872"/>
      </c:scatterChart>
      <c:valAx>
        <c:axId val="9760960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Home Vintage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615872"/>
        <c:crosses val="autoZero"/>
        <c:crossBetween val="midCat"/>
      </c:valAx>
      <c:valAx>
        <c:axId val="9761587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Heating Load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6096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46453525711520699"/>
                  <c:y val="1.5548872239608023E-2"/>
                </c:manualLayout>
              </c:layout>
              <c:numFmt formatCode="General" sourceLinked="0"/>
            </c:trendlineLbl>
          </c:trendline>
          <c:xVal>
            <c:numRef>
              <c:f>'Res.Furnace'!$I$7:$I$10</c:f>
              <c:numCache>
                <c:formatCode>General</c:formatCode>
                <c:ptCount val="4"/>
                <c:pt idx="0">
                  <c:v>5173</c:v>
                </c:pt>
                <c:pt idx="1">
                  <c:v>5249</c:v>
                </c:pt>
                <c:pt idx="2">
                  <c:v>4602</c:v>
                </c:pt>
                <c:pt idx="3">
                  <c:v>4757</c:v>
                </c:pt>
              </c:numCache>
            </c:numRef>
          </c:xVal>
          <c:yVal>
            <c:numRef>
              <c:f>'Res.Furnace'!$J$7:$J$10</c:f>
              <c:numCache>
                <c:formatCode>General</c:formatCode>
                <c:ptCount val="4"/>
                <c:pt idx="0">
                  <c:v>0.8</c:v>
                </c:pt>
                <c:pt idx="1">
                  <c:v>0.8</c:v>
                </c:pt>
                <c:pt idx="2">
                  <c:v>0.7</c:v>
                </c:pt>
                <c:pt idx="3">
                  <c:v>0.7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669888"/>
        <c:axId val="97671808"/>
      </c:scatterChart>
      <c:valAx>
        <c:axId val="9766988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HDD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671808"/>
        <c:crosses val="autoZero"/>
        <c:crossBetween val="midCat"/>
      </c:valAx>
      <c:valAx>
        <c:axId val="97671808"/>
        <c:scaling>
          <c:orientation val="minMax"/>
          <c:max val="1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Regional</a:t>
                </a:r>
                <a:r>
                  <a:rPr lang="en-US" baseline="0"/>
                  <a:t> Load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6698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18</xdr:row>
      <xdr:rowOff>23811</xdr:rowOff>
    </xdr:from>
    <xdr:to>
      <xdr:col>15</xdr:col>
      <xdr:colOff>0</xdr:colOff>
      <xdr:row>29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</xdr:colOff>
      <xdr:row>1</xdr:row>
      <xdr:rowOff>109537</xdr:rowOff>
    </xdr:from>
    <xdr:to>
      <xdr:col>15</xdr:col>
      <xdr:colOff>438150</xdr:colOff>
      <xdr:row>12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NG%20MISSOURI/Rate%20Cases/2014%20Rate%20Case%20GR-2014-0086/Martha%20Wankum/Energy%20Efficiency%20Program/Avoided%20Costs%20and%20B-C%20Rat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vings"/>
      <sheetName val="Avoided Costs—Low Growth"/>
      <sheetName val="Avoided Costs—High Growth"/>
      <sheetName val="Divisional Costs"/>
      <sheetName val="Escalation Rates"/>
      <sheetName val="Monthly Price Ratios"/>
      <sheetName val="Heating Loadshapes"/>
      <sheetName val="Area Usage Weights"/>
      <sheetName val="Avd. Costs Predicted—Low"/>
      <sheetName val="Avd. Costs Predicted—High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0.21271062304843713</v>
          </cell>
          <cell r="C4">
            <v>0.78728937695156287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6"/>
  <sheetViews>
    <sheetView tabSelected="1" view="pageLayout" zoomScaleNormal="100" workbookViewId="0">
      <selection activeCell="C15" sqref="C15"/>
    </sheetView>
  </sheetViews>
  <sheetFormatPr defaultRowHeight="15" x14ac:dyDescent="0.25"/>
  <cols>
    <col min="2" max="2" width="15.28515625" customWidth="1"/>
  </cols>
  <sheetData>
    <row r="2" spans="1:5" x14ac:dyDescent="0.25">
      <c r="A2" s="39"/>
      <c r="B2" s="37" t="s">
        <v>53</v>
      </c>
      <c r="C2" s="37" t="s">
        <v>50</v>
      </c>
      <c r="D2" s="37" t="s">
        <v>54</v>
      </c>
    </row>
    <row r="3" spans="1:5" x14ac:dyDescent="0.25">
      <c r="A3" s="40" t="s">
        <v>51</v>
      </c>
      <c r="B3" s="8" t="s">
        <v>55</v>
      </c>
      <c r="C3" s="8">
        <v>5527</v>
      </c>
      <c r="D3" s="8">
        <f>'[1]Area Usage Weights'!$B$4</f>
        <v>0.21271062304843713</v>
      </c>
    </row>
    <row r="4" spans="1:5" x14ac:dyDescent="0.25">
      <c r="A4" s="40" t="s">
        <v>52</v>
      </c>
      <c r="B4" s="8" t="s">
        <v>32</v>
      </c>
      <c r="C4" s="8">
        <v>4635</v>
      </c>
      <c r="D4" s="8">
        <f>'[1]Area Usage Weights'!$C$4</f>
        <v>0.78728937695156287</v>
      </c>
    </row>
    <row r="6" spans="1:5" x14ac:dyDescent="0.25">
      <c r="D6" s="41" t="s">
        <v>56</v>
      </c>
      <c r="E6" s="43">
        <f>SUMPRODUCT(C3:C4,D3:D4)</f>
        <v>4824.737875759206</v>
      </c>
    </row>
  </sheetData>
  <pageMargins left="0.7" right="0.7" top="0.75" bottom="0.75" header="0.3" footer="0.3"/>
  <pageSetup orientation="portrait" r:id="rId1"/>
  <headerFooter>
    <oddHeader>&amp;R&amp;"-,Bold"&amp;KFF0000Schedule MRW-7 Savings Calculation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0"/>
  <sheetViews>
    <sheetView tabSelected="1" view="pageLayout" zoomScaleNormal="100" workbookViewId="0">
      <selection activeCell="C15" sqref="C15"/>
    </sheetView>
  </sheetViews>
  <sheetFormatPr defaultRowHeight="15" x14ac:dyDescent="0.25"/>
  <cols>
    <col min="1" max="1" width="19.5703125" customWidth="1"/>
    <col min="2" max="2" width="9.85546875" customWidth="1"/>
    <col min="3" max="3" width="17.85546875" customWidth="1"/>
    <col min="8" max="8" width="19.28515625" customWidth="1"/>
    <col min="9" max="9" width="16.7109375" customWidth="1"/>
    <col min="10" max="10" width="15.42578125" bestFit="1" customWidth="1"/>
  </cols>
  <sheetData>
    <row r="1" spans="1:13" x14ac:dyDescent="0.25">
      <c r="A1" s="1" t="s">
        <v>13</v>
      </c>
    </row>
    <row r="2" spans="1:13" x14ac:dyDescent="0.25">
      <c r="G2" s="27"/>
      <c r="H2" s="27"/>
      <c r="I2" s="27"/>
      <c r="J2" s="27"/>
      <c r="K2" s="27"/>
    </row>
    <row r="3" spans="1:13" x14ac:dyDescent="0.25">
      <c r="A3" s="1" t="s">
        <v>14</v>
      </c>
      <c r="G3" s="27"/>
    </row>
    <row r="4" spans="1:13" ht="15.75" thickBot="1" x14ac:dyDescent="0.3">
      <c r="A4" s="21" t="s">
        <v>15</v>
      </c>
      <c r="B4" s="22" t="s">
        <v>16</v>
      </c>
      <c r="C4" s="22" t="s">
        <v>17</v>
      </c>
      <c r="G4" s="27"/>
      <c r="H4" s="28" t="s">
        <v>28</v>
      </c>
      <c r="I4" s="28"/>
      <c r="J4" s="28"/>
      <c r="K4" s="32"/>
    </row>
    <row r="5" spans="1:13" x14ac:dyDescent="0.25">
      <c r="A5" s="10" t="s">
        <v>18</v>
      </c>
      <c r="B5" s="19">
        <v>0.8</v>
      </c>
      <c r="C5" s="19" t="s">
        <v>19</v>
      </c>
      <c r="G5" s="27"/>
      <c r="H5" s="29" t="s">
        <v>41</v>
      </c>
      <c r="I5" s="30"/>
      <c r="J5" s="31"/>
      <c r="K5" s="33"/>
    </row>
    <row r="6" spans="1:13" x14ac:dyDescent="0.25">
      <c r="A6" s="10" t="s">
        <v>35</v>
      </c>
      <c r="B6" s="19">
        <v>20</v>
      </c>
      <c r="C6" s="19" t="s">
        <v>19</v>
      </c>
      <c r="G6" s="27"/>
      <c r="H6" s="11" t="s">
        <v>29</v>
      </c>
      <c r="I6" s="16" t="s">
        <v>0</v>
      </c>
      <c r="J6" s="12" t="s">
        <v>34</v>
      </c>
      <c r="K6" s="18"/>
      <c r="M6" s="18"/>
    </row>
    <row r="7" spans="1:13" x14ac:dyDescent="0.25">
      <c r="A7" s="10" t="s">
        <v>7</v>
      </c>
      <c r="B7" s="20">
        <v>754</v>
      </c>
      <c r="C7" s="19" t="s">
        <v>19</v>
      </c>
      <c r="G7" s="27"/>
      <c r="H7" s="11" t="s">
        <v>30</v>
      </c>
      <c r="I7" s="16">
        <v>5173</v>
      </c>
      <c r="J7" s="12">
        <v>0.8</v>
      </c>
      <c r="K7" s="18"/>
      <c r="M7" s="18"/>
    </row>
    <row r="8" spans="1:13" x14ac:dyDescent="0.25">
      <c r="A8" s="10" t="s">
        <v>42</v>
      </c>
      <c r="B8" s="26">
        <v>2340</v>
      </c>
      <c r="C8" s="19" t="s">
        <v>48</v>
      </c>
      <c r="G8" s="27"/>
      <c r="H8" s="11" t="s">
        <v>31</v>
      </c>
      <c r="I8" s="16">
        <v>5249</v>
      </c>
      <c r="J8" s="12">
        <v>0.8</v>
      </c>
      <c r="K8" s="18"/>
      <c r="M8" s="18"/>
    </row>
    <row r="9" spans="1:13" x14ac:dyDescent="0.25">
      <c r="A9" s="10" t="s">
        <v>43</v>
      </c>
      <c r="B9" s="26">
        <v>1975</v>
      </c>
      <c r="C9" s="19" t="s">
        <v>48</v>
      </c>
      <c r="G9" s="27"/>
      <c r="H9" s="11" t="s">
        <v>32</v>
      </c>
      <c r="I9" s="16">
        <v>4602</v>
      </c>
      <c r="J9" s="12">
        <v>0.7</v>
      </c>
      <c r="K9" s="18"/>
      <c r="M9" s="18"/>
    </row>
    <row r="10" spans="1:13" ht="15.75" thickBot="1" x14ac:dyDescent="0.3">
      <c r="A10" s="10" t="s">
        <v>44</v>
      </c>
      <c r="B10" s="44">
        <f>'HDD Weights'!E6</f>
        <v>4824.737875759206</v>
      </c>
      <c r="C10" s="19" t="s">
        <v>57</v>
      </c>
      <c r="G10" s="27"/>
      <c r="H10" s="13" t="s">
        <v>33</v>
      </c>
      <c r="I10" s="17">
        <v>4757</v>
      </c>
      <c r="J10" s="14">
        <v>0.7</v>
      </c>
      <c r="K10" s="18"/>
      <c r="M10" s="18"/>
    </row>
    <row r="11" spans="1:13" x14ac:dyDescent="0.25">
      <c r="A11" s="10"/>
      <c r="B11" s="20"/>
      <c r="C11" s="19"/>
      <c r="G11" s="27"/>
      <c r="I11" s="18"/>
      <c r="J11" s="18"/>
      <c r="K11" s="18"/>
    </row>
    <row r="12" spans="1:13" x14ac:dyDescent="0.25">
      <c r="A12" s="9" t="s">
        <v>20</v>
      </c>
      <c r="G12" s="27"/>
      <c r="I12" s="18"/>
      <c r="J12" s="18"/>
      <c r="K12" s="18"/>
    </row>
    <row r="13" spans="1:13" x14ac:dyDescent="0.25">
      <c r="A13" s="10" t="s">
        <v>22</v>
      </c>
      <c r="G13" s="27"/>
      <c r="I13" s="18"/>
      <c r="J13" s="18"/>
      <c r="K13" s="18"/>
    </row>
    <row r="14" spans="1:13" x14ac:dyDescent="0.25">
      <c r="A14" s="15" t="s">
        <v>24</v>
      </c>
      <c r="B14" s="38">
        <f>INTERCEPT(J7:J10,I7:I10)</f>
        <v>-0.13381454322608821</v>
      </c>
      <c r="C14" s="36"/>
      <c r="D14" s="36"/>
      <c r="G14" s="27"/>
      <c r="H14" s="35" t="s">
        <v>47</v>
      </c>
      <c r="I14" s="18"/>
      <c r="J14" s="18"/>
      <c r="K14" s="27"/>
    </row>
    <row r="15" spans="1:13" x14ac:dyDescent="0.25">
      <c r="A15" s="15" t="s">
        <v>25</v>
      </c>
      <c r="B15">
        <f>SLOPE(J7:J10,I7:I10)</f>
        <v>1.7871989145666815E-4</v>
      </c>
      <c r="C15" s="36"/>
      <c r="D15" s="36"/>
      <c r="G15" s="27"/>
      <c r="H15" s="18"/>
      <c r="I15" s="18"/>
      <c r="J15" s="18"/>
      <c r="K15" s="27"/>
    </row>
    <row r="16" spans="1:13" x14ac:dyDescent="0.25">
      <c r="H16" s="18"/>
      <c r="I16" s="18"/>
      <c r="J16" s="18"/>
    </row>
    <row r="17" spans="1:9" x14ac:dyDescent="0.25">
      <c r="A17" t="s">
        <v>23</v>
      </c>
    </row>
    <row r="18" spans="1:9" x14ac:dyDescent="0.25">
      <c r="A18" s="15" t="s">
        <v>24</v>
      </c>
      <c r="B18">
        <v>617.09</v>
      </c>
    </row>
    <row r="19" spans="1:9" ht="15.75" thickBot="1" x14ac:dyDescent="0.3">
      <c r="A19" s="15" t="s">
        <v>25</v>
      </c>
      <c r="B19">
        <v>-0.29399999999999998</v>
      </c>
      <c r="H19" s="46" t="s">
        <v>21</v>
      </c>
      <c r="I19" s="46"/>
    </row>
    <row r="20" spans="1:9" x14ac:dyDescent="0.25">
      <c r="H20" s="47" t="s">
        <v>41</v>
      </c>
      <c r="I20" s="48"/>
    </row>
    <row r="21" spans="1:9" x14ac:dyDescent="0.25">
      <c r="A21" t="s">
        <v>26</v>
      </c>
      <c r="H21" s="11" t="s">
        <v>2</v>
      </c>
      <c r="I21" s="12" t="s">
        <v>3</v>
      </c>
    </row>
    <row r="22" spans="1:9" x14ac:dyDescent="0.25">
      <c r="A22" s="15" t="s">
        <v>27</v>
      </c>
      <c r="H22" s="11">
        <v>1940</v>
      </c>
      <c r="I22" s="12">
        <v>47</v>
      </c>
    </row>
    <row r="23" spans="1:9" x14ac:dyDescent="0.25">
      <c r="H23" s="11">
        <v>1949</v>
      </c>
      <c r="I23" s="12">
        <v>44</v>
      </c>
    </row>
    <row r="24" spans="1:9" x14ac:dyDescent="0.25">
      <c r="B24" s="45" t="s">
        <v>45</v>
      </c>
      <c r="C24" s="45"/>
      <c r="H24" s="11">
        <v>1959</v>
      </c>
      <c r="I24" s="12">
        <v>41</v>
      </c>
    </row>
    <row r="25" spans="1:9" x14ac:dyDescent="0.25">
      <c r="B25" s="34">
        <v>2340</v>
      </c>
      <c r="C25" s="2" t="s">
        <v>1</v>
      </c>
      <c r="H25" s="11">
        <v>1969</v>
      </c>
      <c r="I25" s="12">
        <v>38</v>
      </c>
    </row>
    <row r="26" spans="1:9" x14ac:dyDescent="0.25">
      <c r="B26" s="4">
        <v>1975</v>
      </c>
      <c r="C26" s="2" t="s">
        <v>2</v>
      </c>
      <c r="H26" s="11">
        <v>1979</v>
      </c>
      <c r="I26" s="12">
        <v>35</v>
      </c>
    </row>
    <row r="27" spans="1:9" x14ac:dyDescent="0.25">
      <c r="B27" s="4">
        <v>0.83699999999999997</v>
      </c>
      <c r="C27" s="2" t="s">
        <v>4</v>
      </c>
      <c r="H27" s="11">
        <v>1989</v>
      </c>
      <c r="I27" s="12">
        <v>32</v>
      </c>
    </row>
    <row r="28" spans="1:9" x14ac:dyDescent="0.25">
      <c r="B28" s="4">
        <f>B5</f>
        <v>0.8</v>
      </c>
      <c r="C28" s="2" t="s">
        <v>5</v>
      </c>
      <c r="H28" s="11">
        <v>1999</v>
      </c>
      <c r="I28" s="12">
        <v>29</v>
      </c>
    </row>
    <row r="29" spans="1:9" ht="15.75" thickBot="1" x14ac:dyDescent="0.3">
      <c r="B29" s="4">
        <v>0.95</v>
      </c>
      <c r="C29" s="2" t="s">
        <v>6</v>
      </c>
      <c r="H29" s="13">
        <v>2009</v>
      </c>
      <c r="I29" s="14">
        <v>27</v>
      </c>
    </row>
    <row r="30" spans="1:9" x14ac:dyDescent="0.25">
      <c r="B30" s="42">
        <f>'HDD Weights'!$E$6</f>
        <v>4824.737875759206</v>
      </c>
      <c r="C30" s="2" t="s">
        <v>0</v>
      </c>
    </row>
    <row r="31" spans="1:9" x14ac:dyDescent="0.25">
      <c r="B31" s="5">
        <f>$B$30*$B$15+$B$14</f>
        <v>0.72846208623647268</v>
      </c>
      <c r="C31" s="3" t="s">
        <v>8</v>
      </c>
    </row>
    <row r="32" spans="1:9" x14ac:dyDescent="0.25">
      <c r="B32" s="6">
        <f>B31*($B$19*B26+$B$18)*B25/100/B28</f>
        <v>776.4458838568703</v>
      </c>
      <c r="C32" s="24" t="s">
        <v>9</v>
      </c>
    </row>
    <row r="33" spans="2:16" x14ac:dyDescent="0.25">
      <c r="B33" s="6">
        <f>B31*($B$19*B26+$B$18)*B25/100/B29</f>
        <v>653.84916535315392</v>
      </c>
      <c r="C33" s="24" t="s">
        <v>10</v>
      </c>
      <c r="I33" s="27"/>
      <c r="J33" s="27"/>
      <c r="K33" s="27"/>
      <c r="L33" s="27"/>
      <c r="M33" s="27"/>
      <c r="N33" s="27"/>
      <c r="O33" s="27"/>
      <c r="P33" s="27"/>
    </row>
    <row r="34" spans="2:16" x14ac:dyDescent="0.25">
      <c r="B34" s="23">
        <f>B32-B33</f>
        <v>122.59671850371637</v>
      </c>
      <c r="C34" s="24" t="s">
        <v>11</v>
      </c>
      <c r="I34" s="27"/>
      <c r="J34" s="27"/>
      <c r="K34" s="27"/>
      <c r="L34" s="27"/>
      <c r="M34" s="27"/>
      <c r="N34" s="27"/>
      <c r="O34" s="27"/>
      <c r="P34" s="27"/>
    </row>
    <row r="35" spans="2:16" x14ac:dyDescent="0.25">
      <c r="B35" s="7">
        <f>B34*B27</f>
        <v>102.6134533876106</v>
      </c>
      <c r="C35" s="24" t="s">
        <v>12</v>
      </c>
      <c r="I35" s="49"/>
      <c r="J35" s="49"/>
      <c r="K35" s="49"/>
      <c r="L35" s="27"/>
      <c r="M35" s="27"/>
      <c r="N35" s="27"/>
      <c r="O35" s="27"/>
      <c r="P35" s="27"/>
    </row>
    <row r="36" spans="2:16" x14ac:dyDescent="0.25">
      <c r="I36" s="50"/>
      <c r="J36" s="50"/>
      <c r="K36" s="50"/>
      <c r="L36" s="27"/>
      <c r="M36" s="27"/>
      <c r="N36" s="27"/>
      <c r="O36" s="27"/>
      <c r="P36" s="27"/>
    </row>
    <row r="37" spans="2:16" x14ac:dyDescent="0.25">
      <c r="I37" s="18"/>
      <c r="J37" s="18"/>
      <c r="K37" s="18"/>
      <c r="L37" s="27"/>
      <c r="M37" s="27"/>
      <c r="N37" s="27"/>
      <c r="O37" s="27"/>
      <c r="P37" s="27"/>
    </row>
    <row r="38" spans="2:16" x14ac:dyDescent="0.25">
      <c r="I38" s="18"/>
      <c r="J38" s="18"/>
      <c r="K38" s="18"/>
      <c r="L38" s="27"/>
      <c r="M38" s="27"/>
      <c r="N38" s="27"/>
      <c r="O38" s="27"/>
      <c r="P38" s="27"/>
    </row>
    <row r="39" spans="2:16" x14ac:dyDescent="0.25">
      <c r="I39" s="27"/>
      <c r="J39" s="27"/>
      <c r="K39" s="27"/>
      <c r="L39" s="27"/>
      <c r="M39" s="27"/>
      <c r="N39" s="27"/>
      <c r="O39" s="27"/>
      <c r="P39" s="27"/>
    </row>
    <row r="40" spans="2:16" x14ac:dyDescent="0.25">
      <c r="I40" s="27"/>
      <c r="J40" s="27"/>
      <c r="K40" s="27"/>
      <c r="L40" s="27"/>
      <c r="M40" s="27"/>
      <c r="N40" s="27"/>
      <c r="O40" s="27"/>
      <c r="P40" s="27"/>
    </row>
  </sheetData>
  <mergeCells count="5">
    <mergeCell ref="B24:C24"/>
    <mergeCell ref="H19:I19"/>
    <mergeCell ref="H20:I20"/>
    <mergeCell ref="I35:K35"/>
    <mergeCell ref="I36:K36"/>
  </mergeCells>
  <pageMargins left="0.7" right="0.7" top="0.75" bottom="0.75" header="0.3" footer="0.3"/>
  <pageSetup orientation="portrait" r:id="rId1"/>
  <headerFooter>
    <oddHeader>&amp;R&amp;"-,Bold"&amp;KFF0000Schedule MRW-7 Savings Calculation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view="pageLayout" zoomScaleNormal="100" workbookViewId="0">
      <selection activeCell="C15" sqref="C15"/>
    </sheetView>
  </sheetViews>
  <sheetFormatPr defaultRowHeight="15" x14ac:dyDescent="0.25"/>
  <cols>
    <col min="1" max="1" width="19.140625" customWidth="1"/>
    <col min="3" max="3" width="9.85546875" customWidth="1"/>
  </cols>
  <sheetData>
    <row r="1" spans="1:3" x14ac:dyDescent="0.25">
      <c r="A1" s="1" t="s">
        <v>37</v>
      </c>
    </row>
    <row r="3" spans="1:3" x14ac:dyDescent="0.25">
      <c r="A3" s="1" t="s">
        <v>14</v>
      </c>
    </row>
    <row r="4" spans="1:3" x14ac:dyDescent="0.25">
      <c r="A4" s="21" t="s">
        <v>15</v>
      </c>
      <c r="B4" s="22" t="s">
        <v>16</v>
      </c>
      <c r="C4" s="22" t="s">
        <v>17</v>
      </c>
    </row>
    <row r="5" spans="1:3" x14ac:dyDescent="0.25">
      <c r="A5" s="10" t="s">
        <v>18</v>
      </c>
      <c r="B5" s="19">
        <v>0.9</v>
      </c>
      <c r="C5" s="19" t="s">
        <v>46</v>
      </c>
    </row>
    <row r="6" spans="1:3" x14ac:dyDescent="0.25">
      <c r="A6" s="10" t="s">
        <v>35</v>
      </c>
      <c r="B6" s="19">
        <v>5</v>
      </c>
      <c r="C6" s="19" t="s">
        <v>19</v>
      </c>
    </row>
    <row r="7" spans="1:3" x14ac:dyDescent="0.25">
      <c r="A7" s="10" t="s">
        <v>7</v>
      </c>
      <c r="B7" s="20">
        <v>50</v>
      </c>
      <c r="C7" s="19" t="s">
        <v>49</v>
      </c>
    </row>
    <row r="8" spans="1:3" x14ac:dyDescent="0.25">
      <c r="A8" s="10" t="s">
        <v>40</v>
      </c>
      <c r="B8" s="25">
        <v>0.05</v>
      </c>
      <c r="C8" s="19" t="s">
        <v>19</v>
      </c>
    </row>
    <row r="10" spans="1:3" x14ac:dyDescent="0.25">
      <c r="A10" s="9" t="s">
        <v>20</v>
      </c>
    </row>
    <row r="11" spans="1:3" x14ac:dyDescent="0.25">
      <c r="A11" s="10" t="s">
        <v>22</v>
      </c>
    </row>
    <row r="12" spans="1:3" x14ac:dyDescent="0.25">
      <c r="A12" s="15" t="s">
        <v>24</v>
      </c>
      <c r="B12" s="8">
        <v>-0.1338</v>
      </c>
    </row>
    <row r="13" spans="1:3" x14ac:dyDescent="0.25">
      <c r="A13" s="15" t="s">
        <v>25</v>
      </c>
      <c r="B13">
        <v>1.7872E-4</v>
      </c>
    </row>
    <row r="14" spans="1:3" x14ac:dyDescent="0.25">
      <c r="B14" s="8"/>
    </row>
    <row r="15" spans="1:3" x14ac:dyDescent="0.25">
      <c r="A15" t="s">
        <v>23</v>
      </c>
      <c r="B15" s="8"/>
    </row>
    <row r="16" spans="1:3" x14ac:dyDescent="0.25">
      <c r="A16" s="15" t="s">
        <v>24</v>
      </c>
      <c r="B16" s="8">
        <v>617.09</v>
      </c>
    </row>
    <row r="17" spans="1:3" x14ac:dyDescent="0.25">
      <c r="A17" s="15" t="s">
        <v>25</v>
      </c>
      <c r="B17" s="8">
        <v>-0.29399999999999998</v>
      </c>
    </row>
    <row r="19" spans="1:3" x14ac:dyDescent="0.25">
      <c r="A19" t="s">
        <v>26</v>
      </c>
    </row>
    <row r="20" spans="1:3" x14ac:dyDescent="0.25">
      <c r="A20" s="15" t="s">
        <v>39</v>
      </c>
    </row>
    <row r="22" spans="1:3" x14ac:dyDescent="0.25">
      <c r="B22" s="45" t="s">
        <v>45</v>
      </c>
      <c r="C22" s="45"/>
    </row>
    <row r="23" spans="1:3" x14ac:dyDescent="0.25">
      <c r="B23" s="4">
        <v>2340</v>
      </c>
      <c r="C23" s="2" t="s">
        <v>1</v>
      </c>
    </row>
    <row r="24" spans="1:3" x14ac:dyDescent="0.25">
      <c r="B24" s="4">
        <v>1975</v>
      </c>
      <c r="C24" s="2" t="s">
        <v>2</v>
      </c>
    </row>
    <row r="25" spans="1:3" x14ac:dyDescent="0.25">
      <c r="B25" s="4">
        <v>0.83699999999999997</v>
      </c>
      <c r="C25" s="2" t="s">
        <v>4</v>
      </c>
    </row>
    <row r="26" spans="1:3" x14ac:dyDescent="0.25">
      <c r="B26" s="4">
        <v>0.9</v>
      </c>
      <c r="C26" s="2" t="s">
        <v>36</v>
      </c>
    </row>
    <row r="27" spans="1:3" x14ac:dyDescent="0.25">
      <c r="B27" s="42">
        <f>'HDD Weights'!$E$6</f>
        <v>4824.737875759206</v>
      </c>
      <c r="C27" s="2" t="s">
        <v>0</v>
      </c>
    </row>
    <row r="28" spans="1:3" x14ac:dyDescent="0.25">
      <c r="B28" s="5">
        <f>B27*B13+B12</f>
        <v>0.72847715315568529</v>
      </c>
      <c r="C28" s="3" t="s">
        <v>8</v>
      </c>
    </row>
    <row r="29" spans="1:3" ht="30" x14ac:dyDescent="0.25">
      <c r="B29" s="6">
        <f>B28*(B17*B24+B16)*B23/100/B26</f>
        <v>690.1883939858235</v>
      </c>
      <c r="C29" s="24" t="s">
        <v>38</v>
      </c>
    </row>
    <row r="30" spans="1:3" ht="30" x14ac:dyDescent="0.25">
      <c r="B30" s="6">
        <f>B29*(1-B8)</f>
        <v>655.67897428653225</v>
      </c>
      <c r="C30" s="24" t="s">
        <v>10</v>
      </c>
    </row>
    <row r="31" spans="1:3" ht="30" x14ac:dyDescent="0.25">
      <c r="B31" s="23">
        <f>B29-B30</f>
        <v>34.509419699291243</v>
      </c>
      <c r="C31" s="24" t="s">
        <v>11</v>
      </c>
    </row>
    <row r="32" spans="1:3" ht="30" x14ac:dyDescent="0.25">
      <c r="B32" s="7">
        <f>B31*B25</f>
        <v>28.884384288306769</v>
      </c>
      <c r="C32" s="24" t="s">
        <v>12</v>
      </c>
    </row>
    <row r="33" spans="2:3" ht="30" x14ac:dyDescent="0.25">
      <c r="B33" s="7">
        <f>B32*B25</f>
        <v>24.176229649312766</v>
      </c>
      <c r="C33" s="24" t="s">
        <v>12</v>
      </c>
    </row>
  </sheetData>
  <mergeCells count="1">
    <mergeCell ref="B22:C22"/>
  </mergeCells>
  <pageMargins left="0.7" right="0.7" top="0.75" bottom="0.75" header="0.3" footer="0.3"/>
  <pageSetup orientation="portrait" r:id="rId1"/>
  <headerFooter>
    <oddHeader>&amp;R&amp;"-,Bold"&amp;KFF0000Schedule MRW-7 Savings Calculation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HDD Weights</vt:lpstr>
      <vt:lpstr>Res.Furnace</vt:lpstr>
      <vt:lpstr>Res.Thermostat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Hoover</dc:creator>
  <cp:lastModifiedBy>Erin Campbell</cp:lastModifiedBy>
  <dcterms:created xsi:type="dcterms:W3CDTF">2013-02-27T21:02:07Z</dcterms:created>
  <dcterms:modified xsi:type="dcterms:W3CDTF">2013-12-19T18:23:55Z</dcterms:modified>
</cp:coreProperties>
</file>