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8765" windowHeight="8340"/>
  </bookViews>
  <sheets>
    <sheet name="PPC" sheetId="4" r:id="rId1"/>
    <sheet name="PCR" sheetId="1" r:id="rId2"/>
    <sheet name="PTD" sheetId="12" r:id="rId3"/>
    <sheet name="TDR" sheetId="11" r:id="rId4"/>
    <sheet name="EO" sheetId="8" r:id="rId5"/>
    <sheet name="EOR" sheetId="9" r:id="rId6"/>
    <sheet name="OA" sheetId="10" r:id="rId7"/>
    <sheet name="tariff tables" sheetId="5" r:id="rId8"/>
    <sheet name="sheet 91.11" sheetId="13" r:id="rId9"/>
  </sheets>
  <calcPr calcId="145621"/>
</workbook>
</file>

<file path=xl/calcChain.xml><?xml version="1.0" encoding="utf-8"?>
<calcChain xmlns="http://schemas.openxmlformats.org/spreadsheetml/2006/main">
  <c r="M4" i="5" l="1"/>
  <c r="D26" i="13" l="1"/>
  <c r="H31" i="13" l="1"/>
  <c r="F26" i="13"/>
  <c r="G26" i="13"/>
  <c r="F27" i="13"/>
  <c r="G27" i="13"/>
  <c r="F28" i="13"/>
  <c r="G28" i="13"/>
  <c r="F29" i="13"/>
  <c r="G29" i="13"/>
  <c r="F30" i="13"/>
  <c r="G30" i="13"/>
  <c r="E31" i="13"/>
  <c r="F31" i="13"/>
  <c r="G31" i="13"/>
  <c r="D31" i="13"/>
  <c r="B15" i="4" l="1"/>
  <c r="C10" i="4" l="1"/>
  <c r="B9" i="12" l="1"/>
  <c r="H4" i="4" l="1"/>
  <c r="G6" i="4"/>
  <c r="G5" i="4"/>
  <c r="G11" i="4" l="1"/>
  <c r="G4" i="5" l="1"/>
  <c r="F9" i="4" l="1"/>
  <c r="H8" i="4"/>
  <c r="H5" i="4"/>
  <c r="H6" i="4"/>
  <c r="H7" i="4"/>
  <c r="G7" i="4"/>
  <c r="G8" i="4"/>
  <c r="F11" i="4"/>
  <c r="H9" i="4" l="1"/>
  <c r="H11" i="4"/>
  <c r="G9" i="4"/>
  <c r="D9" i="5" l="1"/>
  <c r="C9" i="5"/>
  <c r="I21" i="5" s="1"/>
  <c r="B9" i="4" l="1"/>
  <c r="G5" i="5" l="1"/>
  <c r="G6" i="5"/>
  <c r="G7" i="5"/>
  <c r="G8" i="5"/>
  <c r="I4" i="4" l="1"/>
  <c r="F31" i="5"/>
  <c r="F21" i="5"/>
  <c r="F14" i="4"/>
  <c r="G12" i="4"/>
  <c r="G13" i="4"/>
  <c r="G15" i="4"/>
  <c r="H12" i="4"/>
  <c r="I5" i="4"/>
  <c r="I12" i="4" s="1"/>
  <c r="H14" i="4"/>
  <c r="I7" i="4"/>
  <c r="I14" i="4" s="1"/>
  <c r="G14" i="4"/>
  <c r="I11" i="4" l="1"/>
  <c r="C4" i="4" s="1"/>
  <c r="F15" i="4"/>
  <c r="F12" i="4"/>
  <c r="C5" i="4" s="1"/>
  <c r="C17" i="5" s="1"/>
  <c r="F13" i="4"/>
  <c r="C7" i="4"/>
  <c r="C19" i="5" s="1"/>
  <c r="I8" i="4"/>
  <c r="I15" i="4" s="1"/>
  <c r="H15" i="4"/>
  <c r="I6" i="4"/>
  <c r="I13" i="4" s="1"/>
  <c r="H13" i="4"/>
  <c r="I9" i="4" l="1"/>
  <c r="C16" i="5"/>
  <c r="C6" i="4"/>
  <c r="C18" i="5" s="1"/>
  <c r="C8" i="4"/>
  <c r="C20" i="5" s="1"/>
  <c r="C9" i="4" l="1"/>
  <c r="D17" i="5" l="1"/>
  <c r="D16" i="5"/>
  <c r="D18" i="5" l="1"/>
  <c r="F18" i="5" s="1"/>
  <c r="F16" i="5"/>
  <c r="F17" i="5"/>
  <c r="D20" i="5" l="1"/>
  <c r="F20" i="5" s="1"/>
  <c r="C27" i="5"/>
  <c r="D19" i="5" l="1"/>
  <c r="F19" i="5" s="1"/>
  <c r="J5" i="5"/>
  <c r="M5" i="5" s="1"/>
  <c r="D16" i="13" s="1"/>
  <c r="D27" i="13" s="1"/>
  <c r="C5" i="5"/>
  <c r="C30" i="5"/>
  <c r="C28" i="5"/>
  <c r="C29" i="5"/>
  <c r="J7" i="5" l="1"/>
  <c r="M7" i="5" s="1"/>
  <c r="D18" i="13" s="1"/>
  <c r="D29" i="13" s="1"/>
  <c r="C7" i="5"/>
  <c r="J6" i="5"/>
  <c r="M6" i="5" s="1"/>
  <c r="D17" i="13" s="1"/>
  <c r="D28" i="13" s="1"/>
  <c r="C6" i="5"/>
  <c r="J8" i="5"/>
  <c r="M8" i="5" s="1"/>
  <c r="D19" i="13" s="1"/>
  <c r="D30" i="13" s="1"/>
  <c r="C8" i="5"/>
  <c r="D28" i="5" l="1"/>
  <c r="D6" i="5" s="1"/>
  <c r="I18" i="5" s="1"/>
  <c r="D30" i="5"/>
  <c r="D8" i="5" s="1"/>
  <c r="I20" i="5" s="1"/>
  <c r="D29" i="5"/>
  <c r="D7" i="5" s="1"/>
  <c r="I19" i="5" s="1"/>
  <c r="F30" i="5" l="1"/>
  <c r="H8" i="5" s="1"/>
  <c r="K8" i="5"/>
  <c r="N8" i="5" s="1"/>
  <c r="F29" i="5"/>
  <c r="H7" i="5" s="1"/>
  <c r="K7" i="5"/>
  <c r="N7" i="5" s="1"/>
  <c r="F28" i="5"/>
  <c r="H6" i="5" s="1"/>
  <c r="K6" i="5"/>
  <c r="N6" i="5" s="1"/>
  <c r="O7" i="5" l="1"/>
  <c r="E18" i="13"/>
  <c r="E29" i="13" s="1"/>
  <c r="H29" i="13" s="1"/>
  <c r="O8" i="5"/>
  <c r="E19" i="13"/>
  <c r="E30" i="13" s="1"/>
  <c r="H30" i="13" s="1"/>
  <c r="O6" i="5"/>
  <c r="E17" i="13"/>
  <c r="E28" i="13" s="1"/>
  <c r="H28" i="13" s="1"/>
  <c r="L6" i="5"/>
  <c r="L7" i="5"/>
  <c r="L8" i="5"/>
  <c r="D27" i="5" l="1"/>
  <c r="D5" i="5" s="1"/>
  <c r="I17" i="5" s="1"/>
  <c r="F27" i="5" l="1"/>
  <c r="H5" i="5" s="1"/>
  <c r="K5" i="5"/>
  <c r="N5" i="5" s="1"/>
  <c r="O5" i="5" l="1"/>
  <c r="E16" i="13"/>
  <c r="E27" i="13" s="1"/>
  <c r="H27" i="13" s="1"/>
  <c r="L5" i="5"/>
  <c r="C26" i="5" l="1"/>
  <c r="C4" i="5" l="1"/>
  <c r="J4" i="5"/>
  <c r="D15" i="13" s="1"/>
  <c r="D26" i="5" l="1"/>
  <c r="D4" i="5" s="1"/>
  <c r="I16" i="5" s="1"/>
  <c r="H4" i="5" l="1"/>
  <c r="K4" i="5"/>
  <c r="N4" i="5" s="1"/>
  <c r="F26" i="5"/>
  <c r="L4" i="5" l="1"/>
  <c r="F35" i="5"/>
  <c r="G35" i="5" s="1"/>
  <c r="G36" i="5" s="1"/>
  <c r="O4" i="5" l="1"/>
  <c r="E15" i="13"/>
  <c r="E26" i="13" s="1"/>
  <c r="H26" i="13" s="1"/>
</calcChain>
</file>

<file path=xl/sharedStrings.xml><?xml version="1.0" encoding="utf-8"?>
<sst xmlns="http://schemas.openxmlformats.org/spreadsheetml/2006/main" count="138" uniqueCount="72">
  <si>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</si>
  <si>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</si>
  <si>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</si>
  <si>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</si>
  <si>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</si>
  <si>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</si>
  <si>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</si>
  <si>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</si>
  <si>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</si>
  <si>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</si>
  <si>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</si>
  <si>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</si>
  <si>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</si>
  <si>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</si>
  <si>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</si>
  <si>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</si>
  <si>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</si>
  <si>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</si>
  <si>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</si>
  <si>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</si>
  <si>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</si>
  <si>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</si>
  <si>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</si>
  <si>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</si>
  <si>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</si>
  <si>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</si>
  <si>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</si>
  <si>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</si>
  <si>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</si>
  <si>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</si>
  <si>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</si>
  <si>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</si>
  <si>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</si>
  <si>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</si>
  <si>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</si>
  <si>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</si>
  <si>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</si>
  <si>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</si>
  <si>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Projections for 2016 EEIC</t>
  </si>
  <si>
    <t>RES excluding low income</t>
  </si>
  <si>
    <t>2. Total</t>
  </si>
  <si>
    <t>3. Low income exemption</t>
  </si>
  <si>
    <t>3. Low income exemption %</t>
  </si>
  <si>
    <t>2015 MEEIA Rev. Req.</t>
  </si>
  <si>
    <t>change</t>
  </si>
  <si>
    <t>2016 MEEIA Rev. Req.</t>
  </si>
  <si>
    <t>Rounded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</si>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</sst>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  <numFmt numFmtId="174" formatCode="_(&quot;$&quot;* #,##0.000_);_(&quot;$&quot;* \(#,##0.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144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2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4" fontId="0" fillId="0" borderId="0" xfId="11" applyNumberFormat="1" applyFont="1"/>
    <xf numFmtId="174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2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2" fontId="10" fillId="7" borderId="5" xfId="0" applyNumberFormat="1" applyFont="1" applyFill="1" applyBorder="1" applyAlignment="1">
      <alignment vertical="center" wrapText="1"/>
    </xf>
    <xf numFmtId="172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2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172" fontId="35" fillId="0" borderId="6" xfId="0" applyNumberFormat="1" applyFont="1" applyBorder="1" applyAlignment="1">
      <alignment horizontal="center" vertical="center" wrapText="1"/>
    </xf>
    <xf numFmtId="172" fontId="33" fillId="0" borderId="8" xfId="0" applyNumberFormat="1" applyFont="1" applyBorder="1" applyAlignment="1">
      <alignment horizontal="center" vertical="center" wrapText="1"/>
    </xf>
    <xf numFmtId="172" fontId="33" fillId="0" borderId="10" xfId="0" applyNumberFormat="1" applyFont="1" applyBorder="1" applyAlignment="1">
      <alignment horizontal="center" vertical="center" wrapText="1"/>
    </xf>
    <xf numFmtId="172" fontId="0" fillId="0" borderId="6" xfId="0" applyNumberFormat="1" applyBorder="1" applyAlignment="1">
      <alignment vertical="center" wrapText="1"/>
    </xf>
    <xf numFmtId="172" fontId="33" fillId="0" borderId="6" xfId="0" applyNumberFormat="1" applyFont="1" applyBorder="1" applyAlignment="1">
      <alignment horizontal="center" vertical="center" wrapText="1"/>
    </xf>
    <xf numFmtId="165" fontId="4" fillId="0" borderId="0" xfId="5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0" fontId="7" fillId="0" borderId="0" xfId="8" applyFill="1" applyBorder="1"/>
    <xf numFmtId="44" fontId="0" fillId="0" borderId="0" xfId="0" applyNumberFormat="1" applyFill="1" applyBorder="1"/>
    <xf numFmtId="44" fontId="7" fillId="0" borderId="0" xfId="8" applyNumberFormat="1" applyFill="1" applyBorder="1"/>
    <xf numFmtId="167" fontId="0" fillId="0" borderId="0" xfId="1" applyNumberFormat="1" applyFont="1" applyFill="1" applyBorder="1"/>
    <xf numFmtId="167" fontId="4" fillId="0" borderId="0" xfId="1" applyNumberFormat="1" applyFon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0" fontId="7" fillId="0" borderId="0" xfId="8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5" fontId="14" fillId="0" borderId="0" xfId="13" applyNumberFormat="1" applyFill="1" applyBorder="1"/>
    <xf numFmtId="3" fontId="14" fillId="0" borderId="0" xfId="13" applyNumberFormat="1" applyFill="1" applyBorder="1"/>
    <xf numFmtId="165" fontId="13" fillId="0" borderId="0" xfId="12" applyNumberFormat="1" applyFill="1" applyBorder="1"/>
    <xf numFmtId="165" fontId="6" fillId="0" borderId="0" xfId="7" applyNumberFormat="1" applyFill="1" applyBorder="1"/>
    <xf numFmtId="43" fontId="6" fillId="0" borderId="0" xfId="1" applyFont="1" applyFill="1" applyBorder="1"/>
    <xf numFmtId="43" fontId="0" fillId="0" borderId="0" xfId="1" applyFont="1" applyFill="1" applyBorder="1"/>
    <xf numFmtId="164" fontId="0" fillId="0" borderId="0" xfId="0" applyNumberFormat="1" applyFill="1" applyBorder="1"/>
    <xf numFmtId="171" fontId="5" fillId="0" borderId="0" xfId="6" applyNumberFormat="1" applyFill="1" applyBorder="1"/>
    <xf numFmtId="44" fontId="8" fillId="0" borderId="0" xfId="0" applyNumberFormat="1" applyFont="1" applyFill="1" applyBorder="1"/>
    <xf numFmtId="3" fontId="5" fillId="0" borderId="0" xfId="6" applyNumberFormat="1" applyFill="1" applyBorder="1"/>
    <xf numFmtId="3" fontId="14" fillId="0" borderId="0" xfId="13" applyNumberFormat="1" applyFill="1" applyBorder="1" applyAlignment="1">
      <alignment horizontal="right"/>
    </xf>
    <xf numFmtId="3" fontId="0" fillId="0" borderId="0" xfId="0" applyNumberFormat="1" applyFill="1" applyBorder="1"/>
    <xf numFmtId="3" fontId="15" fillId="0" borderId="0" xfId="15" applyNumberFormat="1" applyFill="1" applyBorder="1" applyAlignment="1">
      <alignment horizontal="right"/>
    </xf>
    <xf numFmtId="44" fontId="14" fillId="0" borderId="0" xfId="13" applyNumberFormat="1" applyFill="1" applyBorder="1"/>
    <xf numFmtId="43" fontId="31" fillId="0" borderId="0" xfId="1" applyFont="1" applyFill="1" applyBorder="1"/>
    <xf numFmtId="165" fontId="31" fillId="0" borderId="0" xfId="13" applyNumberFormat="1" applyFont="1" applyFill="1" applyBorder="1"/>
    <xf numFmtId="0" fontId="0" fillId="0" borderId="0" xfId="0" applyFont="1" applyFill="1" applyBorder="1"/>
    <xf numFmtId="173" fontId="0" fillId="0" borderId="0" xfId="0" applyNumberFormat="1" applyFill="1" applyBorder="1"/>
    <xf numFmtId="44" fontId="6" fillId="0" borderId="0" xfId="7" applyNumberFormat="1" applyFill="1" applyBorder="1"/>
    <xf numFmtId="8" fontId="0" fillId="0" borderId="0" xfId="1" applyNumberFormat="1" applyFont="1" applyFill="1" applyBorder="1"/>
    <xf numFmtId="8" fontId="0" fillId="0" borderId="0" xfId="0" applyNumberFormat="1" applyFill="1" applyBorder="1"/>
    <xf numFmtId="166" fontId="0" fillId="0" borderId="0" xfId="0" applyNumberFormat="1" applyFill="1" applyBorder="1"/>
    <xf numFmtId="165" fontId="4" fillId="0" borderId="0" xfId="11" applyNumberFormat="1" applyFont="1" applyFill="1" applyBorder="1"/>
    <xf numFmtId="167" fontId="4" fillId="0" borderId="0" xfId="11" applyNumberFormat="1" applyFont="1" applyFill="1" applyBorder="1"/>
    <xf numFmtId="170" fontId="0" fillId="0" borderId="0" xfId="2" applyNumberFormat="1" applyFont="1" applyFill="1" applyBorder="1"/>
    <xf numFmtId="167" fontId="5" fillId="0" borderId="0" xfId="6" applyNumberFormat="1" applyFill="1" applyBorder="1"/>
    <xf numFmtId="43" fontId="5" fillId="0" borderId="0" xfId="1" applyFont="1" applyFill="1" applyBorder="1"/>
    <xf numFmtId="44" fontId="4" fillId="0" borderId="0" xfId="5" applyNumberFormat="1" applyFill="1" applyBorder="1"/>
    <xf numFmtId="165" fontId="0" fillId="0" borderId="0" xfId="1" applyNumberFormat="1" applyFont="1" applyFill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4" applyFill="1" applyBorder="1" applyAlignment="1">
      <alignment horizontal="center"/>
    </xf>
    <xf numFmtId="0" fontId="8" fillId="0" borderId="0" xfId="0" applyFont="1" applyAlignment="1">
      <alignment horizontal="center"/>
    </xf>
    <xf numFmtId="0" fontId="32" fillId="0" borderId="29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view="pageLayout" zoomScaleNormal="100" workbookViewId="0">
      <selection activeCell="B42" sqref="B42"/>
    </sheetView>
  </sheetViews>
  <sheetFormatPr defaultRowHeight="15" x14ac:dyDescent="0.25"/>
  <cols>
    <col min="1" max="1" width="25.285156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38</v>
      </c>
    </row>
    <row r="2" spans="1:19" ht="15.75" thickBot="1" x14ac:dyDescent="0.3">
      <c r="B2" s="138" t="s">
        <v>11</v>
      </c>
      <c r="C2" s="138"/>
      <c r="E2" s="135" t="s">
        <v>8</v>
      </c>
      <c r="F2" s="136"/>
      <c r="G2" s="136"/>
      <c r="H2" s="136"/>
      <c r="I2" s="137"/>
      <c r="K2" s="3" t="s">
        <v>27</v>
      </c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K3" s="58" t="s">
        <v>51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9001643031</v>
      </c>
      <c r="C4" s="42">
        <f>SUM(F11:I11)</f>
        <v>16616836.643000495</v>
      </c>
      <c r="D4" s="49"/>
      <c r="E4" s="25"/>
      <c r="F4" s="45">
        <v>1</v>
      </c>
      <c r="G4" s="45">
        <v>0</v>
      </c>
      <c r="H4" s="27">
        <f>IFERROR(B4/SUM($B$4:$B$8),0)</f>
        <v>0.44084232082805885</v>
      </c>
      <c r="I4" s="28">
        <f>H4</f>
        <v>0.44084232082805885</v>
      </c>
      <c r="K4" s="58" t="s">
        <v>28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2324852425</v>
      </c>
      <c r="C5" s="42">
        <f>SUM(F12:I12)</f>
        <v>3761597.7414026437</v>
      </c>
      <c r="D5" s="49"/>
      <c r="E5" s="25"/>
      <c r="F5" s="45">
        <v>0</v>
      </c>
      <c r="G5" s="27">
        <f>IFERROR(B5/SUM($B$5:$B$8),0)</f>
        <v>0.20362101135674504</v>
      </c>
      <c r="H5" s="27">
        <f t="shared" ref="H5:H7" si="0">IFERROR(B5/SUM($B$4:$B$8),0)</f>
        <v>0.11385625214088103</v>
      </c>
      <c r="I5" s="28">
        <f t="shared" ref="I5:I8" si="1">H5</f>
        <v>0.11385625214088103</v>
      </c>
      <c r="K5" s="58" t="s">
        <v>42</v>
      </c>
    </row>
    <row r="6" spans="1:19" x14ac:dyDescent="0.25">
      <c r="A6" s="22" t="s">
        <v>5</v>
      </c>
      <c r="B6" s="40">
        <v>5452572484</v>
      </c>
      <c r="C6" s="42">
        <f>SUM(F13:I13)</f>
        <v>8822230.6586400233</v>
      </c>
      <c r="D6" s="49"/>
      <c r="E6" s="25"/>
      <c r="F6" s="45">
        <v>0</v>
      </c>
      <c r="G6" s="27">
        <f>IFERROR(B6/SUM($B$5:$B$8),0)</f>
        <v>0.47756077407280573</v>
      </c>
      <c r="H6" s="27">
        <f t="shared" si="0"/>
        <v>0.26703177409410578</v>
      </c>
      <c r="I6" s="28">
        <f t="shared" si="1"/>
        <v>0.26703177409410578</v>
      </c>
    </row>
    <row r="7" spans="1:19" x14ac:dyDescent="0.25">
      <c r="A7" s="22" t="s">
        <v>6</v>
      </c>
      <c r="B7" s="40">
        <v>2296051236</v>
      </c>
      <c r="C7" s="42">
        <f>SUM(F14:I14)</f>
        <v>3714997.5846240437</v>
      </c>
      <c r="D7" s="49"/>
      <c r="E7" s="25"/>
      <c r="F7" s="45">
        <v>0</v>
      </c>
      <c r="G7" s="27">
        <f t="shared" ref="G7:G8" si="2">IFERROR(B7/SUM($B$5:$B$8),0)</f>
        <v>0.2010984739391467</v>
      </c>
      <c r="H7" s="27">
        <f t="shared" si="0"/>
        <v>0.11244575597283236</v>
      </c>
      <c r="I7" s="28">
        <f t="shared" si="1"/>
        <v>0.11244575597283236</v>
      </c>
    </row>
    <row r="8" spans="1:19" ht="15.75" thickBot="1" x14ac:dyDescent="0.3">
      <c r="A8" s="22" t="s">
        <v>7</v>
      </c>
      <c r="B8" s="40">
        <v>1344070647</v>
      </c>
      <c r="C8" s="42">
        <f>SUM(F15:I15)</f>
        <v>2174698.5123327952</v>
      </c>
      <c r="D8" s="49"/>
      <c r="E8" s="25"/>
      <c r="F8" s="45">
        <v>0</v>
      </c>
      <c r="G8" s="27">
        <f t="shared" si="2"/>
        <v>0.11771974063130251</v>
      </c>
      <c r="H8" s="27">
        <f>IFERROR(B8/SUM($B$4:$B$8),0)</f>
        <v>6.582389696412197E-2</v>
      </c>
      <c r="I8" s="28">
        <f t="shared" si="1"/>
        <v>6.582389696412197E-2</v>
      </c>
    </row>
    <row r="9" spans="1:19" ht="16.5" thickTop="1" thickBot="1" x14ac:dyDescent="0.3">
      <c r="A9" s="22" t="s">
        <v>9</v>
      </c>
      <c r="B9" s="41">
        <f>SUM(B4:B8)</f>
        <v>20419189823</v>
      </c>
      <c r="C9" s="24">
        <f>SUM(C4:C8)</f>
        <v>35090361.140000001</v>
      </c>
      <c r="D9" s="4"/>
      <c r="E9" s="35" t="s">
        <v>26</v>
      </c>
      <c r="F9" s="61">
        <f>1-SUM(F4:F8)</f>
        <v>0</v>
      </c>
      <c r="G9" s="61">
        <f>(1-SUM(G4:G8))</f>
        <v>0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40</v>
      </c>
      <c r="F10" s="43">
        <v>12684674.91</v>
      </c>
      <c r="G10" s="43">
        <v>13486030.5</v>
      </c>
      <c r="H10" s="43">
        <v>1931149.78</v>
      </c>
      <c r="I10" s="70">
        <v>6988505.9500000002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12684674.91</v>
      </c>
      <c r="G11" s="36">
        <f>G4*G$10</f>
        <v>0</v>
      </c>
      <c r="H11" s="36">
        <f>H4*H$10</f>
        <v>851332.55088179524</v>
      </c>
      <c r="I11" s="37">
        <f t="shared" ref="F11:I15" si="3">I4*I$10</f>
        <v>3080829.1821186985</v>
      </c>
    </row>
    <row r="12" spans="1:19" x14ac:dyDescent="0.25">
      <c r="D12" s="4"/>
      <c r="E12" s="25" t="s">
        <v>4</v>
      </c>
      <c r="F12" s="29">
        <f t="shared" si="3"/>
        <v>0</v>
      </c>
      <c r="G12" s="29">
        <f t="shared" si="3"/>
        <v>2746039.1695979098</v>
      </c>
      <c r="H12" s="29">
        <f t="shared" si="3"/>
        <v>219873.47627348694</v>
      </c>
      <c r="I12" s="30">
        <f t="shared" si="3"/>
        <v>795685.09553124732</v>
      </c>
    </row>
    <row r="13" spans="1:19" x14ac:dyDescent="0.25">
      <c r="B13" s="53"/>
      <c r="C13" s="53"/>
      <c r="D13" s="4"/>
      <c r="E13" s="25" t="s">
        <v>5</v>
      </c>
      <c r="F13" s="29">
        <f t="shared" si="3"/>
        <v>0</v>
      </c>
      <c r="G13" s="29">
        <f t="shared" si="3"/>
        <v>6440399.1647494668</v>
      </c>
      <c r="H13" s="29">
        <f t="shared" si="3"/>
        <v>515678.35179484211</v>
      </c>
      <c r="I13" s="30">
        <f t="shared" si="3"/>
        <v>1866153.1420957141</v>
      </c>
    </row>
    <row r="14" spans="1:19" x14ac:dyDescent="0.25">
      <c r="A14" s="60" t="s">
        <v>41</v>
      </c>
      <c r="B14" s="64">
        <v>2.9499999999999998E-2</v>
      </c>
      <c r="C14" s="76"/>
      <c r="D14" s="4"/>
      <c r="E14" s="25" t="s">
        <v>6</v>
      </c>
      <c r="F14" s="29">
        <f t="shared" si="3"/>
        <v>0</v>
      </c>
      <c r="G14" s="29">
        <f t="shared" si="3"/>
        <v>2712020.1530467877</v>
      </c>
      <c r="H14" s="29">
        <f t="shared" si="3"/>
        <v>217149.5969088689</v>
      </c>
      <c r="I14" s="30">
        <f t="shared" si="3"/>
        <v>785827.83466838708</v>
      </c>
    </row>
    <row r="15" spans="1:19" ht="15.75" thickBot="1" x14ac:dyDescent="0.3">
      <c r="A15" s="22" t="s">
        <v>39</v>
      </c>
      <c r="B15" s="41">
        <f>B4*(1-B14)</f>
        <v>8736094561.5855007</v>
      </c>
      <c r="C15" s="76"/>
      <c r="D15" s="4"/>
      <c r="E15" s="26" t="s">
        <v>7</v>
      </c>
      <c r="F15" s="31">
        <f t="shared" si="3"/>
        <v>0</v>
      </c>
      <c r="G15" s="31">
        <f t="shared" si="3"/>
        <v>1587572.012605835</v>
      </c>
      <c r="H15" s="31">
        <f t="shared" si="3"/>
        <v>127115.80414100681</v>
      </c>
      <c r="I15" s="32">
        <f t="shared" si="3"/>
        <v>460010.6955859533</v>
      </c>
    </row>
    <row r="16" spans="1:19" x14ac:dyDescent="0.25">
      <c r="C16" s="5"/>
    </row>
    <row r="17" spans="1:32" x14ac:dyDescent="0.25">
      <c r="B17" s="73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44"/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  <pageSetup orientation="portrait" r:id="rId1"/>
  <headerFooter>
    <oddHeader>&amp;RWRD-2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0"/>
  <sheetViews>
    <sheetView tabSelected="1" view="pageLayout" zoomScaleNormal="90" workbookViewId="0">
      <selection activeCell="B42" sqref="B42"/>
    </sheetView>
  </sheetViews>
  <sheetFormatPr defaultRowHeight="15" x14ac:dyDescent="0.25"/>
  <cols>
    <col min="1" max="1" width="17.5703125" style="90" customWidth="1"/>
    <col min="2" max="2" width="17.28515625" style="90" customWidth="1"/>
    <col min="3" max="3" width="15.28515625" style="90" bestFit="1" customWidth="1"/>
    <col min="4" max="4" width="15.140625" style="90" customWidth="1"/>
    <col min="5" max="5" width="16.140625" style="90" customWidth="1"/>
    <col min="6" max="6" width="15" style="90" bestFit="1" customWidth="1"/>
    <col min="7" max="7" width="16" style="90" customWidth="1"/>
    <col min="8" max="8" width="15" style="90" bestFit="1" customWidth="1"/>
    <col min="9" max="11" width="16" style="90" bestFit="1" customWidth="1"/>
    <col min="12" max="12" width="16.42578125" style="90" customWidth="1"/>
    <col min="13" max="13" width="17.28515625" style="90" customWidth="1"/>
    <col min="14" max="14" width="16.85546875" style="90" customWidth="1"/>
    <col min="15" max="15" width="13.85546875" style="90" bestFit="1" customWidth="1"/>
    <col min="16" max="16" width="10.85546875" style="90" bestFit="1" customWidth="1"/>
    <col min="17" max="17" width="9.140625" style="90"/>
    <col min="18" max="18" width="12.7109375" style="90" bestFit="1" customWidth="1"/>
    <col min="19" max="16384" width="9.140625" style="90"/>
  </cols>
  <sheetData>
    <row r="2" spans="2:14" x14ac:dyDescent="0.25">
      <c r="B2" s="103"/>
      <c r="I2" s="103"/>
    </row>
    <row r="3" spans="2:14" x14ac:dyDescent="0.25">
      <c r="B3" s="104"/>
      <c r="C3" s="104"/>
      <c r="D3" s="104"/>
      <c r="E3" s="104"/>
      <c r="F3" s="104"/>
      <c r="G3" s="104"/>
      <c r="I3" s="103"/>
    </row>
    <row r="4" spans="2:14" x14ac:dyDescent="0.25">
      <c r="B4" s="106"/>
      <c r="C4" s="107"/>
      <c r="D4" s="106"/>
      <c r="E4" s="106"/>
      <c r="F4" s="119"/>
      <c r="G4" s="108"/>
      <c r="I4" s="103"/>
    </row>
    <row r="5" spans="2:14" x14ac:dyDescent="0.25">
      <c r="B5" s="106"/>
      <c r="C5" s="107"/>
      <c r="D5" s="106"/>
      <c r="E5" s="106"/>
      <c r="F5" s="119"/>
      <c r="G5" s="108"/>
      <c r="I5" s="103"/>
    </row>
    <row r="6" spans="2:14" x14ac:dyDescent="0.25">
      <c r="B6" s="106"/>
      <c r="C6" s="107"/>
      <c r="D6" s="106"/>
      <c r="E6" s="106"/>
      <c r="F6" s="119"/>
      <c r="G6" s="108"/>
      <c r="I6" s="103"/>
    </row>
    <row r="7" spans="2:14" x14ac:dyDescent="0.25">
      <c r="B7" s="106"/>
      <c r="C7" s="107"/>
      <c r="D7" s="106"/>
      <c r="E7" s="106"/>
      <c r="F7" s="119"/>
      <c r="G7" s="108"/>
      <c r="I7" s="103"/>
    </row>
    <row r="8" spans="2:14" x14ac:dyDescent="0.25">
      <c r="B8" s="106"/>
      <c r="C8" s="107"/>
      <c r="D8" s="106"/>
      <c r="E8" s="106"/>
      <c r="F8" s="119"/>
      <c r="G8" s="108"/>
      <c r="I8" s="103"/>
    </row>
    <row r="9" spans="2:14" x14ac:dyDescent="0.25">
      <c r="B9" s="109"/>
      <c r="C9" s="107"/>
      <c r="D9" s="109"/>
      <c r="E9" s="109"/>
      <c r="F9" s="119"/>
      <c r="G9" s="109"/>
      <c r="I9" s="103"/>
    </row>
    <row r="10" spans="2:14" x14ac:dyDescent="0.25">
      <c r="F10" s="110"/>
      <c r="I10" s="103"/>
    </row>
    <row r="11" spans="2:14" x14ac:dyDescent="0.25">
      <c r="E11" s="93"/>
      <c r="G11" s="103"/>
    </row>
    <row r="12" spans="2:14" x14ac:dyDescent="0.25"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91"/>
      <c r="M12" s="91"/>
    </row>
    <row r="13" spans="2:14" x14ac:dyDescent="0.25"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91"/>
      <c r="M13" s="91"/>
    </row>
    <row r="14" spans="2:14" x14ac:dyDescent="0.25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93"/>
      <c r="M14" s="93"/>
      <c r="N14" s="93"/>
    </row>
    <row r="15" spans="2:14" x14ac:dyDescent="0.25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93"/>
      <c r="M15" s="93"/>
      <c r="N15" s="93"/>
    </row>
    <row r="16" spans="2:14" x14ac:dyDescent="0.25">
      <c r="B16" s="117"/>
      <c r="C16" s="117"/>
      <c r="D16" s="117"/>
      <c r="E16" s="117"/>
      <c r="F16" s="117"/>
      <c r="G16" s="117"/>
      <c r="H16" s="117"/>
      <c r="I16" s="117"/>
      <c r="J16" s="117"/>
      <c r="K16" s="117"/>
    </row>
    <row r="17" spans="2:21" x14ac:dyDescent="0.25">
      <c r="D17" s="92"/>
      <c r="L17" s="139"/>
      <c r="M17" s="139"/>
      <c r="N17" s="139"/>
    </row>
    <row r="18" spans="2:21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2:21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128"/>
      <c r="M19" s="128"/>
      <c r="N19" s="128"/>
    </row>
    <row r="20" spans="2:21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128"/>
      <c r="M20" s="128"/>
      <c r="N20" s="128"/>
    </row>
    <row r="21" spans="2:21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128"/>
      <c r="M21" s="128"/>
      <c r="N21" s="128"/>
    </row>
    <row r="22" spans="2:21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128"/>
      <c r="M22" s="128"/>
      <c r="N22" s="128"/>
    </row>
    <row r="23" spans="2:21" x14ac:dyDescent="0.25">
      <c r="B23" s="91"/>
    </row>
    <row r="24" spans="2:21" x14ac:dyDescent="0.25">
      <c r="B24" s="91"/>
      <c r="D24" s="92"/>
    </row>
    <row r="25" spans="2:21" x14ac:dyDescent="0.25">
      <c r="B25" s="119"/>
      <c r="C25" s="106"/>
      <c r="D25" s="106"/>
      <c r="E25" s="106"/>
      <c r="F25" s="106"/>
      <c r="G25" s="106"/>
      <c r="H25" s="106"/>
      <c r="I25" s="106"/>
      <c r="J25" s="106"/>
      <c r="K25" s="106"/>
      <c r="L25" s="119"/>
      <c r="M25" s="106"/>
      <c r="N25" s="106"/>
    </row>
    <row r="26" spans="2:21" x14ac:dyDescent="0.25">
      <c r="B26" s="119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21" x14ac:dyDescent="0.25">
      <c r="B27" s="119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21" x14ac:dyDescent="0.25">
      <c r="B28" s="119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21" x14ac:dyDescent="0.25">
      <c r="B29" s="119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21" x14ac:dyDescent="0.25">
      <c r="B30" s="91"/>
    </row>
    <row r="31" spans="2:21" x14ac:dyDescent="0.25">
      <c r="B31" s="91"/>
      <c r="D31" s="92"/>
    </row>
    <row r="32" spans="2:21" x14ac:dyDescent="0.25">
      <c r="B32" s="131"/>
      <c r="C32" s="132"/>
      <c r="D32" s="115"/>
      <c r="E32" s="115"/>
      <c r="F32" s="115"/>
      <c r="G32" s="115"/>
      <c r="H32" s="115"/>
      <c r="I32" s="115"/>
      <c r="J32" s="115"/>
      <c r="K32" s="115"/>
      <c r="L32" s="129"/>
      <c r="M32" s="129"/>
      <c r="N32" s="129"/>
      <c r="O32" s="117"/>
      <c r="P32" s="117"/>
      <c r="R32" s="117"/>
    </row>
    <row r="33" spans="2:18" x14ac:dyDescent="0.25">
      <c r="B33" s="131"/>
      <c r="C33" s="132"/>
      <c r="D33" s="115"/>
      <c r="E33" s="115"/>
      <c r="F33" s="115"/>
      <c r="G33" s="115"/>
      <c r="H33" s="115"/>
      <c r="I33" s="115"/>
      <c r="J33" s="115"/>
      <c r="K33" s="115"/>
      <c r="L33" s="129"/>
      <c r="M33" s="129"/>
      <c r="N33" s="129"/>
      <c r="O33" s="117"/>
      <c r="P33" s="117"/>
      <c r="R33" s="117"/>
    </row>
    <row r="34" spans="2:18" x14ac:dyDescent="0.25">
      <c r="B34" s="131"/>
      <c r="C34" s="132"/>
      <c r="D34" s="115"/>
      <c r="E34" s="115"/>
      <c r="F34" s="115"/>
      <c r="G34" s="115"/>
      <c r="H34" s="115"/>
      <c r="I34" s="115"/>
      <c r="J34" s="115"/>
      <c r="K34" s="115"/>
      <c r="L34" s="129"/>
      <c r="M34" s="129"/>
      <c r="N34" s="129"/>
      <c r="O34" s="117"/>
      <c r="P34" s="117"/>
      <c r="R34" s="117"/>
    </row>
    <row r="35" spans="2:18" x14ac:dyDescent="0.25">
      <c r="B35" s="131"/>
      <c r="C35" s="132"/>
      <c r="D35" s="115"/>
      <c r="E35" s="115"/>
      <c r="F35" s="115"/>
      <c r="G35" s="115"/>
      <c r="H35" s="115"/>
      <c r="I35" s="115"/>
      <c r="J35" s="115"/>
      <c r="K35" s="115"/>
      <c r="L35" s="129"/>
      <c r="M35" s="129"/>
      <c r="N35" s="129"/>
      <c r="O35" s="117"/>
      <c r="P35" s="117"/>
      <c r="R35" s="117"/>
    </row>
    <row r="36" spans="2:18" x14ac:dyDescent="0.25">
      <c r="B36" s="131"/>
      <c r="C36" s="132"/>
      <c r="D36" s="115"/>
      <c r="E36" s="115"/>
      <c r="F36" s="115"/>
      <c r="G36" s="115"/>
      <c r="H36" s="115"/>
      <c r="I36" s="115"/>
      <c r="J36" s="115"/>
      <c r="K36" s="115"/>
      <c r="L36" s="129"/>
      <c r="M36" s="129"/>
      <c r="N36" s="129"/>
      <c r="O36" s="117"/>
      <c r="P36" s="117"/>
      <c r="R36" s="117"/>
    </row>
    <row r="37" spans="2:18" x14ac:dyDescent="0.25">
      <c r="B37" s="91"/>
    </row>
    <row r="38" spans="2:18" x14ac:dyDescent="0.25">
      <c r="B38" s="91"/>
      <c r="D38" s="92"/>
      <c r="O38" s="103"/>
    </row>
    <row r="39" spans="2:18" x14ac:dyDescent="0.2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106"/>
      <c r="M39" s="106"/>
      <c r="N39" s="106"/>
      <c r="O39" s="113"/>
    </row>
    <row r="40" spans="2:18" x14ac:dyDescent="0.2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106"/>
      <c r="M40" s="106"/>
      <c r="N40" s="106"/>
      <c r="O40" s="113"/>
    </row>
    <row r="41" spans="2:18" x14ac:dyDescent="0.25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106"/>
      <c r="M41" s="106"/>
      <c r="N41" s="106"/>
      <c r="O41" s="113"/>
    </row>
    <row r="42" spans="2:18" x14ac:dyDescent="0.25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106"/>
      <c r="M42" s="106"/>
      <c r="N42" s="106"/>
      <c r="O42" s="113"/>
    </row>
    <row r="43" spans="2:18" x14ac:dyDescent="0.25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106"/>
      <c r="M43" s="106"/>
      <c r="N43" s="106"/>
      <c r="O43" s="113"/>
    </row>
    <row r="44" spans="2:18" x14ac:dyDescent="0.25">
      <c r="B44" s="91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2:18" x14ac:dyDescent="0.2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129"/>
      <c r="M45" s="129"/>
      <c r="N45" s="129"/>
    </row>
    <row r="46" spans="2:18" x14ac:dyDescent="0.2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133"/>
      <c r="M46" s="128"/>
      <c r="N46" s="128"/>
    </row>
    <row r="47" spans="2:18" x14ac:dyDescent="0.25">
      <c r="B47" s="91"/>
    </row>
    <row r="48" spans="2:18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2:14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2:14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2:14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2:14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</row>
    <row r="53" spans="2:14" x14ac:dyDescent="0.25">
      <c r="B53" s="91"/>
    </row>
    <row r="54" spans="2:14" x14ac:dyDescent="0.25">
      <c r="B54" s="91"/>
    </row>
    <row r="55" spans="2:14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2:14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2:14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19"/>
      <c r="N57" s="119"/>
    </row>
    <row r="58" spans="2:14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59" spans="2:14" x14ac:dyDescent="0.25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</row>
    <row r="60" spans="2:14" x14ac:dyDescent="0.25">
      <c r="B60" s="91"/>
    </row>
    <row r="61" spans="2:14" x14ac:dyDescent="0.2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30"/>
      <c r="M61" s="130"/>
      <c r="N61" s="130"/>
    </row>
    <row r="62" spans="2:14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</row>
    <row r="63" spans="2:14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</row>
    <row r="64" spans="2:14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</row>
    <row r="66" spans="1:14" x14ac:dyDescent="0.25"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1:14" x14ac:dyDescent="0.25">
      <c r="A67" s="102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24"/>
      <c r="M67" s="124"/>
      <c r="N67" s="124"/>
    </row>
    <row r="68" spans="1:14" x14ac:dyDescent="0.25">
      <c r="A68" s="102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24"/>
      <c r="M68" s="124"/>
      <c r="N68" s="124"/>
    </row>
    <row r="69" spans="1:14" x14ac:dyDescent="0.25">
      <c r="B69" s="91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</row>
    <row r="71" spans="1:14" x14ac:dyDescent="0.25">
      <c r="B71" s="91"/>
    </row>
    <row r="72" spans="1:14" x14ac:dyDescent="0.25">
      <c r="A72" s="97"/>
      <c r="B72" s="91"/>
      <c r="L72" s="91"/>
      <c r="M72" s="91"/>
    </row>
    <row r="73" spans="1:14" x14ac:dyDescent="0.25">
      <c r="B73" s="91"/>
    </row>
    <row r="74" spans="1:14" x14ac:dyDescent="0.25">
      <c r="B74" s="134"/>
      <c r="C74" s="111"/>
      <c r="D74" s="111"/>
      <c r="E74" s="111"/>
      <c r="F74" s="111"/>
      <c r="G74" s="111"/>
      <c r="H74" s="111"/>
      <c r="I74" s="111"/>
      <c r="J74" s="111"/>
      <c r="K74" s="111"/>
    </row>
    <row r="75" spans="1:14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25"/>
      <c r="M75" s="125"/>
      <c r="N75" s="125"/>
    </row>
    <row r="76" spans="1:14" x14ac:dyDescent="0.25">
      <c r="C76" s="127"/>
      <c r="D76" s="127"/>
      <c r="E76" s="127"/>
      <c r="F76" s="127"/>
      <c r="G76" s="127"/>
      <c r="H76" s="127"/>
    </row>
    <row r="77" spans="1:14" x14ac:dyDescent="0.25"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</row>
    <row r="80" spans="1:14" x14ac:dyDescent="0.25">
      <c r="C80" s="127"/>
      <c r="D80" s="127"/>
      <c r="E80" s="127"/>
      <c r="F80" s="127"/>
      <c r="G80" s="127"/>
      <c r="H80" s="127"/>
    </row>
  </sheetData>
  <mergeCells count="1">
    <mergeCell ref="L17:N17"/>
  </mergeCells>
  <pageMargins left="0.7" right="0.7" top="0.75" bottom="0.75" header="0.3" footer="0.3"/>
  <pageSetup orientation="portrait" r:id="rId1"/>
  <headerFooter>
    <oddHeader>&amp;RWRD-2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tabSelected="1" view="pageLayout" zoomScaleNormal="100" workbookViewId="0">
      <selection activeCell="B42" sqref="B42"/>
    </sheetView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38</v>
      </c>
      <c r="D1" s="50"/>
    </row>
    <row r="2" spans="1:10" x14ac:dyDescent="0.25">
      <c r="B2" s="79" t="s">
        <v>68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70</v>
      </c>
      <c r="E3" s="58" t="s">
        <v>69</v>
      </c>
      <c r="F3" s="50"/>
    </row>
    <row r="4" spans="1:10" x14ac:dyDescent="0.25">
      <c r="A4" s="22" t="s">
        <v>0</v>
      </c>
      <c r="B4" s="46">
        <v>1671107.4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104884.5</v>
      </c>
      <c r="E5" s="3"/>
    </row>
    <row r="6" spans="1:10" x14ac:dyDescent="0.25">
      <c r="A6" s="22" t="s">
        <v>5</v>
      </c>
      <c r="B6" s="46">
        <v>335756.02</v>
      </c>
      <c r="C6" s="4"/>
      <c r="E6" s="3"/>
    </row>
    <row r="7" spans="1:10" x14ac:dyDescent="0.25">
      <c r="A7" s="22" t="s">
        <v>6</v>
      </c>
      <c r="B7" s="46">
        <v>142465.23000000001</v>
      </c>
      <c r="C7" s="4"/>
    </row>
    <row r="8" spans="1:10" ht="15.75" thickBot="1" x14ac:dyDescent="0.3">
      <c r="A8" s="22" t="s">
        <v>7</v>
      </c>
      <c r="B8" s="46">
        <v>80918.820000000007</v>
      </c>
      <c r="C8" s="4"/>
    </row>
    <row r="9" spans="1:10" ht="16.5" thickTop="1" thickBot="1" x14ac:dyDescent="0.3">
      <c r="A9" s="77" t="s">
        <v>9</v>
      </c>
      <c r="B9" s="71">
        <f>SUM(B4:B8)</f>
        <v>2335131.9699999997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  <pageSetup orientation="portrait" r:id="rId1"/>
  <headerFooter>
    <oddHeader>&amp;RWRD-2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1"/>
  <sheetViews>
    <sheetView tabSelected="1" view="pageLayout" zoomScaleNormal="100" workbookViewId="0">
      <selection activeCell="B42" sqref="B42"/>
    </sheetView>
  </sheetViews>
  <sheetFormatPr defaultRowHeight="15" x14ac:dyDescent="0.25"/>
  <cols>
    <col min="1" max="1" width="17.5703125" style="90" customWidth="1"/>
    <col min="2" max="2" width="15.140625" style="90" customWidth="1"/>
    <col min="3" max="3" width="14.5703125" style="90" customWidth="1"/>
    <col min="4" max="4" width="15.140625" style="90" customWidth="1"/>
    <col min="5" max="5" width="16.140625" style="90" customWidth="1"/>
    <col min="6" max="6" width="14.28515625" style="90" bestFit="1" customWidth="1"/>
    <col min="7" max="7" width="16" style="90" customWidth="1"/>
    <col min="8" max="9" width="14.28515625" style="90" bestFit="1" customWidth="1"/>
    <col min="10" max="10" width="15.5703125" style="90" customWidth="1"/>
    <col min="11" max="11" width="14" style="90" customWidth="1"/>
    <col min="12" max="15" width="17.28515625" style="90" customWidth="1"/>
    <col min="16" max="16384" width="9.140625" style="90"/>
  </cols>
  <sheetData>
    <row r="2" spans="1:14" x14ac:dyDescent="0.25">
      <c r="B2" s="103"/>
      <c r="I2" s="103"/>
    </row>
    <row r="3" spans="1:14" x14ac:dyDescent="0.25">
      <c r="B3" s="104"/>
      <c r="C3" s="104"/>
      <c r="D3" s="104"/>
      <c r="E3" s="104"/>
      <c r="F3" s="104"/>
      <c r="G3" s="104"/>
      <c r="I3" s="103"/>
    </row>
    <row r="4" spans="1:14" x14ac:dyDescent="0.25">
      <c r="A4" s="105"/>
      <c r="B4" s="106"/>
      <c r="C4" s="107"/>
      <c r="D4" s="106"/>
      <c r="E4" s="106"/>
      <c r="F4" s="106"/>
      <c r="G4" s="108"/>
      <c r="I4" s="103"/>
    </row>
    <row r="5" spans="1:14" x14ac:dyDescent="0.25">
      <c r="A5" s="105"/>
      <c r="B5" s="106"/>
      <c r="C5" s="107"/>
      <c r="D5" s="106"/>
      <c r="E5" s="106"/>
      <c r="F5" s="106"/>
      <c r="G5" s="108"/>
      <c r="I5" s="103"/>
    </row>
    <row r="6" spans="1:14" x14ac:dyDescent="0.25">
      <c r="A6" s="105"/>
      <c r="B6" s="106"/>
      <c r="C6" s="107"/>
      <c r="D6" s="106"/>
      <c r="E6" s="106"/>
      <c r="F6" s="106"/>
      <c r="G6" s="108"/>
      <c r="I6" s="103"/>
    </row>
    <row r="7" spans="1:14" x14ac:dyDescent="0.25">
      <c r="A7" s="105"/>
      <c r="B7" s="106"/>
      <c r="C7" s="107"/>
      <c r="D7" s="106"/>
      <c r="E7" s="106"/>
      <c r="F7" s="106"/>
      <c r="G7" s="108"/>
      <c r="I7" s="103"/>
    </row>
    <row r="8" spans="1:14" x14ac:dyDescent="0.25">
      <c r="A8" s="105"/>
      <c r="B8" s="106"/>
      <c r="C8" s="107"/>
      <c r="D8" s="106"/>
      <c r="E8" s="106"/>
      <c r="F8" s="106"/>
      <c r="G8" s="108"/>
      <c r="I8" s="103"/>
    </row>
    <row r="9" spans="1:14" x14ac:dyDescent="0.25">
      <c r="B9" s="109"/>
      <c r="C9" s="107"/>
      <c r="D9" s="109"/>
      <c r="E9" s="109"/>
      <c r="F9" s="106"/>
      <c r="G9" s="109"/>
      <c r="I9" s="103"/>
    </row>
    <row r="10" spans="1:14" x14ac:dyDescent="0.25">
      <c r="F10" s="110"/>
      <c r="I10" s="103"/>
    </row>
    <row r="11" spans="1:14" x14ac:dyDescent="0.25">
      <c r="E11" s="93"/>
      <c r="F11" s="93"/>
    </row>
    <row r="12" spans="1:14" x14ac:dyDescent="0.25"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4" x14ac:dyDescent="0.25"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</row>
    <row r="14" spans="1:14" x14ac:dyDescent="0.25"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x14ac:dyDescent="0.25"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1:14" x14ac:dyDescent="0.25"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</row>
    <row r="17" spans="2:25" x14ac:dyDescent="0.25">
      <c r="D17" s="92"/>
      <c r="L17" s="139"/>
      <c r="M17" s="139"/>
      <c r="N17" s="139"/>
    </row>
    <row r="18" spans="2:25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</row>
    <row r="19" spans="2:25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89"/>
      <c r="M19" s="89"/>
      <c r="N19" s="89"/>
    </row>
    <row r="20" spans="2:25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89"/>
      <c r="M20" s="89"/>
      <c r="N20" s="89"/>
    </row>
    <row r="21" spans="2:25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89"/>
      <c r="M21" s="89"/>
      <c r="N21" s="89"/>
    </row>
    <row r="22" spans="2:25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89"/>
      <c r="M22" s="89"/>
      <c r="N22" s="89"/>
    </row>
    <row r="23" spans="2:25" x14ac:dyDescent="0.25">
      <c r="B23" s="97"/>
      <c r="C23" s="97"/>
      <c r="D23" s="97"/>
      <c r="E23" s="97"/>
      <c r="F23" s="97"/>
      <c r="G23" s="97"/>
      <c r="H23" s="97"/>
      <c r="I23" s="97"/>
      <c r="J23" s="52"/>
      <c r="K23" s="52"/>
      <c r="L23" s="89"/>
      <c r="M23" s="89"/>
      <c r="N23" s="89"/>
    </row>
    <row r="24" spans="2:25" x14ac:dyDescent="0.25">
      <c r="L24" s="91"/>
      <c r="M24" s="91"/>
    </row>
    <row r="25" spans="2:25" x14ac:dyDescent="0.25">
      <c r="D25" s="92"/>
      <c r="L25" s="91"/>
      <c r="M25" s="91"/>
      <c r="O25" s="103"/>
    </row>
    <row r="26" spans="2:25" x14ac:dyDescent="0.25"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89"/>
      <c r="M26" s="89"/>
      <c r="N26" s="89"/>
      <c r="O26" s="113"/>
      <c r="P26" s="93"/>
    </row>
    <row r="27" spans="2:25" x14ac:dyDescent="0.25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89"/>
      <c r="M27" s="89"/>
      <c r="N27" s="89"/>
      <c r="O27" s="113"/>
      <c r="P27" s="93"/>
    </row>
    <row r="28" spans="2:25" x14ac:dyDescent="0.2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89"/>
      <c r="M28" s="89"/>
      <c r="N28" s="89"/>
      <c r="O28" s="113"/>
      <c r="P28" s="93"/>
    </row>
    <row r="29" spans="2:25" x14ac:dyDescent="0.25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89"/>
      <c r="M29" s="89"/>
      <c r="N29" s="89"/>
      <c r="O29" s="113"/>
      <c r="P29" s="93"/>
    </row>
    <row r="30" spans="2:25" x14ac:dyDescent="0.2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89"/>
      <c r="M30" s="89"/>
      <c r="N30" s="89"/>
      <c r="O30" s="113"/>
      <c r="P30" s="93"/>
    </row>
    <row r="31" spans="2:25" x14ac:dyDescent="0.25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P31" s="93"/>
    </row>
    <row r="32" spans="2:25" x14ac:dyDescent="0.25">
      <c r="B32" s="93"/>
      <c r="C32" s="93"/>
      <c r="D32" s="94"/>
      <c r="E32" s="93"/>
      <c r="F32" s="93"/>
      <c r="G32" s="93"/>
      <c r="H32" s="93"/>
      <c r="I32" s="95"/>
      <c r="J32" s="95"/>
      <c r="K32" s="95"/>
      <c r="L32" s="95"/>
      <c r="M32" s="95"/>
      <c r="N32" s="95"/>
      <c r="O32" s="114"/>
      <c r="P32" s="93"/>
    </row>
    <row r="33" spans="2:21" x14ac:dyDescent="0.25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96"/>
      <c r="M33" s="96"/>
      <c r="N33" s="96"/>
      <c r="O33" s="116"/>
      <c r="P33" s="93"/>
      <c r="R33" s="117"/>
    </row>
    <row r="34" spans="2:21" x14ac:dyDescent="0.25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96"/>
      <c r="M34" s="96"/>
      <c r="N34" s="96"/>
      <c r="O34" s="116"/>
      <c r="P34" s="100"/>
      <c r="U34" s="117"/>
    </row>
    <row r="35" spans="2:21" x14ac:dyDescent="0.25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96"/>
      <c r="M35" s="96"/>
      <c r="N35" s="96"/>
      <c r="O35" s="116"/>
      <c r="P35" s="100"/>
    </row>
    <row r="36" spans="2:21" x14ac:dyDescent="0.25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96"/>
      <c r="M36" s="96"/>
      <c r="N36" s="96"/>
      <c r="O36" s="116"/>
      <c r="P36" s="100"/>
    </row>
    <row r="37" spans="2:21" x14ac:dyDescent="0.25"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96"/>
      <c r="M37" s="96"/>
      <c r="N37" s="96"/>
      <c r="O37" s="116"/>
      <c r="P37" s="100"/>
    </row>
    <row r="38" spans="2:21" x14ac:dyDescent="0.25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O38" s="114"/>
      <c r="P38" s="93"/>
    </row>
    <row r="39" spans="2:21" x14ac:dyDescent="0.25">
      <c r="B39" s="97"/>
      <c r="C39" s="97"/>
      <c r="D39" s="97"/>
      <c r="E39" s="97"/>
      <c r="F39" s="97"/>
      <c r="G39" s="97"/>
      <c r="H39" s="97"/>
      <c r="I39" s="98"/>
      <c r="J39" s="97"/>
      <c r="K39" s="97"/>
      <c r="L39" s="93"/>
      <c r="M39" s="93"/>
      <c r="O39" s="99"/>
      <c r="P39" s="100"/>
    </row>
    <row r="40" spans="2:21" x14ac:dyDescent="0.25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18"/>
      <c r="P40" s="100"/>
    </row>
    <row r="41" spans="2:21" x14ac:dyDescent="0.25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18"/>
      <c r="P41" s="100"/>
    </row>
    <row r="42" spans="2:21" x14ac:dyDescent="0.25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18"/>
      <c r="P42" s="100"/>
    </row>
    <row r="43" spans="2:21" x14ac:dyDescent="0.25">
      <c r="B43" s="97"/>
      <c r="C43" s="97"/>
      <c r="D43" s="97"/>
      <c r="E43" s="97"/>
      <c r="F43" s="97"/>
      <c r="G43" s="97"/>
      <c r="H43" s="97"/>
      <c r="I43" s="98"/>
      <c r="J43" s="97"/>
      <c r="K43" s="97"/>
      <c r="L43" s="93"/>
      <c r="M43" s="93"/>
      <c r="N43" s="114"/>
      <c r="O43" s="93"/>
    </row>
    <row r="44" spans="2:21" x14ac:dyDescent="0.25">
      <c r="B44" s="119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93"/>
    </row>
    <row r="45" spans="2:21" x14ac:dyDescent="0.25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93"/>
    </row>
    <row r="46" spans="2:21" x14ac:dyDescent="0.25"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93"/>
    </row>
    <row r="47" spans="2:21" x14ac:dyDescent="0.25"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93"/>
    </row>
    <row r="48" spans="2:21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93"/>
    </row>
    <row r="49" spans="1:15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93"/>
    </row>
    <row r="50" spans="1:15" x14ac:dyDescent="0.25">
      <c r="B50" s="93"/>
      <c r="C50" s="93"/>
      <c r="D50" s="92"/>
      <c r="E50" s="93"/>
      <c r="F50" s="93"/>
      <c r="G50" s="93"/>
      <c r="H50" s="93"/>
      <c r="I50" s="93"/>
      <c r="J50" s="93"/>
      <c r="K50" s="93"/>
      <c r="L50" s="93"/>
      <c r="M50" s="93"/>
      <c r="N50" s="114"/>
      <c r="O50" s="93"/>
    </row>
    <row r="51" spans="1:15" x14ac:dyDescent="0.25">
      <c r="A51" s="12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89"/>
      <c r="M51" s="89"/>
      <c r="N51" s="89"/>
    </row>
    <row r="53" spans="1:15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2"/>
    </row>
    <row r="54" spans="1:15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</row>
    <row r="55" spans="1:15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1:15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1:15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</row>
    <row r="58" spans="1:15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61" spans="1:15" x14ac:dyDescent="0.25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19"/>
      <c r="M61" s="106"/>
      <c r="N61" s="106"/>
    </row>
    <row r="62" spans="1:15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19"/>
      <c r="M62" s="106"/>
      <c r="N62" s="106"/>
    </row>
    <row r="63" spans="1:15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19"/>
      <c r="M63" s="106"/>
      <c r="N63" s="106"/>
    </row>
    <row r="64" spans="1:15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19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19"/>
      <c r="M65" s="106"/>
      <c r="N65" s="106"/>
    </row>
    <row r="67" spans="1:14" x14ac:dyDescent="0.25"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23"/>
      <c r="M67" s="123"/>
      <c r="N67" s="123"/>
    </row>
    <row r="68" spans="1:14" x14ac:dyDescent="0.25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19"/>
      <c r="M68" s="106"/>
      <c r="N68" s="106"/>
    </row>
    <row r="69" spans="1:14" x14ac:dyDescent="0.25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19"/>
      <c r="M69" s="106"/>
      <c r="N69" s="106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19"/>
      <c r="M70" s="106"/>
      <c r="N70" s="106"/>
    </row>
    <row r="71" spans="1:14" x14ac:dyDescent="0.25"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19"/>
      <c r="M71" s="106"/>
      <c r="N71" s="106"/>
    </row>
    <row r="72" spans="1:14" x14ac:dyDescent="0.25"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19"/>
      <c r="M72" s="106"/>
      <c r="N72" s="106"/>
    </row>
    <row r="73" spans="1:14" x14ac:dyDescent="0.25">
      <c r="A73" s="102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</row>
    <row r="74" spans="1:14" x14ac:dyDescent="0.25">
      <c r="A74" s="102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</row>
    <row r="76" spans="1:14" x14ac:dyDescent="0.25"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</row>
    <row r="78" spans="1:14" x14ac:dyDescent="0.25">
      <c r="A78" s="97"/>
    </row>
    <row r="80" spans="1:14" x14ac:dyDescent="0.25">
      <c r="B80" s="111"/>
      <c r="C80" s="111"/>
      <c r="D80" s="111"/>
      <c r="E80" s="111"/>
      <c r="F80" s="111"/>
      <c r="G80" s="111"/>
      <c r="H80" s="125"/>
      <c r="I80" s="111"/>
      <c r="J80" s="111"/>
      <c r="K80" s="111"/>
    </row>
    <row r="81" spans="2:14" x14ac:dyDescent="0.25">
      <c r="B81" s="111"/>
      <c r="C81" s="111"/>
      <c r="D81" s="111"/>
      <c r="E81" s="111"/>
      <c r="F81" s="111"/>
      <c r="G81" s="111"/>
      <c r="H81" s="111"/>
      <c r="I81" s="111"/>
      <c r="J81" s="111"/>
      <c r="L81" s="126"/>
      <c r="M81" s="126"/>
      <c r="N81" s="126"/>
    </row>
    <row r="82" spans="2:14" x14ac:dyDescent="0.25">
      <c r="C82" s="127"/>
      <c r="D82" s="127"/>
      <c r="E82" s="127"/>
      <c r="F82" s="127"/>
      <c r="G82" s="127"/>
      <c r="H82" s="127"/>
    </row>
    <row r="83" spans="2:14" x14ac:dyDescent="0.25"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</row>
    <row r="84" spans="2:14" x14ac:dyDescent="0.25">
      <c r="K84" s="126"/>
    </row>
    <row r="86" spans="2:14" x14ac:dyDescent="0.25">
      <c r="H86" s="91"/>
      <c r="I86" s="91"/>
      <c r="J86" s="91"/>
      <c r="K86" s="91"/>
      <c r="L86" s="91"/>
      <c r="M86" s="91"/>
    </row>
    <row r="87" spans="2:14" x14ac:dyDescent="0.25">
      <c r="B87" s="127"/>
      <c r="C87" s="127"/>
      <c r="D87" s="127"/>
      <c r="E87" s="127"/>
      <c r="F87" s="127"/>
      <c r="G87" s="127"/>
      <c r="H87" s="127"/>
    </row>
    <row r="91" spans="2:14" x14ac:dyDescent="0.25">
      <c r="C91" s="127"/>
      <c r="D91" s="127"/>
      <c r="E91" s="127"/>
      <c r="F91" s="127"/>
      <c r="G91" s="127"/>
      <c r="H91" s="127"/>
    </row>
  </sheetData>
  <mergeCells count="1">
    <mergeCell ref="L17:N17"/>
  </mergeCells>
  <pageMargins left="0.7" right="0.7" top="0.75" bottom="0.75" header="0.3" footer="0.3"/>
  <pageSetup orientation="portrait" r:id="rId1"/>
  <headerFooter>
    <oddHeader>&amp;RWRD-2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42" sqref="B42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&amp;RWRD-2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42" sqref="B42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&amp;RWRD-2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42" sqref="B42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&amp;RWRD-2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6"/>
  <sheetViews>
    <sheetView tabSelected="1" view="pageLayout" zoomScaleNormal="100" workbookViewId="0">
      <selection activeCell="B42" sqref="B42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2.28515625" customWidth="1"/>
    <col min="10" max="11" width="13.42578125" customWidth="1"/>
    <col min="13" max="13" width="11" bestFit="1" customWidth="1"/>
    <col min="14" max="14" width="15.28515625" bestFit="1" customWidth="1"/>
    <col min="15" max="15" width="11" bestFit="1" customWidth="1"/>
  </cols>
  <sheetData>
    <row r="2" spans="2:22" ht="15.75" thickBot="1" x14ac:dyDescent="0.3">
      <c r="I2" s="140" t="s">
        <v>29</v>
      </c>
      <c r="J2" s="140"/>
      <c r="M2" t="s">
        <v>46</v>
      </c>
    </row>
    <row r="3" spans="2:22" ht="27.75" thickBot="1" x14ac:dyDescent="0.3">
      <c r="B3" s="9" t="s">
        <v>12</v>
      </c>
      <c r="C3" s="10" t="s">
        <v>34</v>
      </c>
      <c r="D3" s="10" t="s">
        <v>35</v>
      </c>
      <c r="E3" s="10" t="s">
        <v>49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50</v>
      </c>
      <c r="M3" t="s">
        <v>34</v>
      </c>
      <c r="N3" t="s">
        <v>35</v>
      </c>
      <c r="O3" t="s">
        <v>9</v>
      </c>
    </row>
    <row r="4" spans="2:22" ht="15.75" thickBot="1" x14ac:dyDescent="0.3">
      <c r="B4" s="12" t="s">
        <v>16</v>
      </c>
      <c r="C4" s="13">
        <f>C16+C26</f>
        <v>16616836.643000495</v>
      </c>
      <c r="D4" s="14">
        <f>D16+D26</f>
        <v>1671107.4</v>
      </c>
      <c r="E4" s="15">
        <v>0</v>
      </c>
      <c r="F4" s="15"/>
      <c r="G4" s="63">
        <f>PPC!B15</f>
        <v>8736094561.5855007</v>
      </c>
      <c r="H4" s="54">
        <f>SUM(C4:E4)/G4</f>
        <v>2.0933775286060365E-3</v>
      </c>
      <c r="J4" s="72">
        <f>(C16+C26)/G4</f>
        <v>1.902089832688891E-3</v>
      </c>
      <c r="K4" s="75">
        <f>(D16+D26)/G4</f>
        <v>1.9128769591714596E-4</v>
      </c>
      <c r="L4" s="20">
        <f>J4+K4-H4</f>
        <v>0</v>
      </c>
      <c r="M4" s="69">
        <f>ROUND(J4,6)</f>
        <v>1.902E-3</v>
      </c>
      <c r="N4" s="69">
        <f>ROUND(K4,6)</f>
        <v>1.9100000000000001E-4</v>
      </c>
      <c r="O4" s="69">
        <f>SUM(M4:N4)</f>
        <v>2.0930000000000002E-3</v>
      </c>
      <c r="Q4" s="65"/>
      <c r="T4" s="66"/>
      <c r="V4" s="67"/>
    </row>
    <row r="5" spans="2:22" ht="15.75" thickBot="1" x14ac:dyDescent="0.3">
      <c r="B5" s="12" t="s">
        <v>17</v>
      </c>
      <c r="C5" s="13">
        <f t="shared" ref="C5:D9" si="0">C17+C27</f>
        <v>3761597.7414026437</v>
      </c>
      <c r="D5" s="14">
        <f>D17+D27</f>
        <v>104884.5</v>
      </c>
      <c r="E5" s="15">
        <v>0</v>
      </c>
      <c r="F5" s="15"/>
      <c r="G5" s="16">
        <f>PPC!B5</f>
        <v>2324852425</v>
      </c>
      <c r="H5" s="54">
        <f>SUM(C5:E5)/G5</f>
        <v>1.6631086772755667E-3</v>
      </c>
      <c r="J5" s="74">
        <f>(C17+C27)/G5</f>
        <v>1.6179942008158405E-3</v>
      </c>
      <c r="K5" s="78">
        <f>(D17+D27)/G5</f>
        <v>4.5114476459726255E-5</v>
      </c>
      <c r="L5" s="20">
        <f t="shared" ref="L5:L8" si="1">J5+K5-H5</f>
        <v>0</v>
      </c>
      <c r="M5" s="69">
        <f t="shared" ref="M5:N8" si="2">ROUND(J5,6)</f>
        <v>1.6180000000000001E-3</v>
      </c>
      <c r="N5" s="69">
        <f t="shared" si="2"/>
        <v>4.5000000000000003E-5</v>
      </c>
      <c r="O5" s="69">
        <f>SUM(M5:N5)</f>
        <v>1.663E-3</v>
      </c>
      <c r="Q5" s="65"/>
      <c r="S5" s="55"/>
      <c r="T5" s="66"/>
    </row>
    <row r="6" spans="2:22" ht="15.75" thickBot="1" x14ac:dyDescent="0.3">
      <c r="B6" s="12" t="s">
        <v>18</v>
      </c>
      <c r="C6" s="13">
        <f t="shared" si="0"/>
        <v>8822230.6586400233</v>
      </c>
      <c r="D6" s="14">
        <f t="shared" si="0"/>
        <v>335756.02</v>
      </c>
      <c r="E6" s="15">
        <v>0</v>
      </c>
      <c r="F6" s="15"/>
      <c r="G6" s="16">
        <f>PPC!B6</f>
        <v>5452572484</v>
      </c>
      <c r="H6" s="54">
        <f>SUM(C6:E6)/G6</f>
        <v>1.6795717444404766E-3</v>
      </c>
      <c r="J6" s="74">
        <f>(C18+C28)/G6</f>
        <v>1.6179942008158407E-3</v>
      </c>
      <c r="K6" s="78">
        <f>(D18+D28)/G6</f>
        <v>6.1577543624636026E-5</v>
      </c>
      <c r="L6" s="20">
        <f t="shared" si="1"/>
        <v>0</v>
      </c>
      <c r="M6" s="69">
        <f t="shared" si="2"/>
        <v>1.6180000000000001E-3</v>
      </c>
      <c r="N6" s="69">
        <f t="shared" si="2"/>
        <v>6.2000000000000003E-5</v>
      </c>
      <c r="O6" s="69">
        <f>SUM(M6:N6)</f>
        <v>1.6800000000000001E-3</v>
      </c>
    </row>
    <row r="7" spans="2:22" ht="15.75" thickBot="1" x14ac:dyDescent="0.3">
      <c r="B7" s="12" t="s">
        <v>19</v>
      </c>
      <c r="C7" s="13">
        <f t="shared" si="0"/>
        <v>3714997.5846240437</v>
      </c>
      <c r="D7" s="14">
        <f t="shared" si="0"/>
        <v>142465.23000000001</v>
      </c>
      <c r="E7" s="15">
        <v>0</v>
      </c>
      <c r="F7" s="15"/>
      <c r="G7" s="16">
        <f>PPC!B7</f>
        <v>2296051236</v>
      </c>
      <c r="H7" s="54">
        <f>SUM(C7:E7)/G7</f>
        <v>1.6800421323977996E-3</v>
      </c>
      <c r="J7" s="74">
        <f>(C19+C29)/G7</f>
        <v>1.6179942008158409E-3</v>
      </c>
      <c r="K7" s="78">
        <f>(D19+D29)/G7</f>
        <v>6.2047931581958829E-5</v>
      </c>
      <c r="L7" s="20">
        <f t="shared" si="1"/>
        <v>0</v>
      </c>
      <c r="M7" s="69">
        <f t="shared" si="2"/>
        <v>1.6180000000000001E-3</v>
      </c>
      <c r="N7" s="69">
        <f t="shared" si="2"/>
        <v>6.2000000000000003E-5</v>
      </c>
      <c r="O7" s="69">
        <f>SUM(M7:N7)</f>
        <v>1.6800000000000001E-3</v>
      </c>
    </row>
    <row r="8" spans="2:22" ht="15.75" thickBot="1" x14ac:dyDescent="0.3">
      <c r="B8" s="12" t="s">
        <v>20</v>
      </c>
      <c r="C8" s="13">
        <f t="shared" si="0"/>
        <v>2174698.5123327952</v>
      </c>
      <c r="D8" s="14">
        <f t="shared" si="0"/>
        <v>80918.820000000007</v>
      </c>
      <c r="E8" s="15">
        <v>0</v>
      </c>
      <c r="F8" s="15"/>
      <c r="G8" s="16">
        <f>PPC!B8</f>
        <v>1344070647</v>
      </c>
      <c r="H8" s="54">
        <f>SUM(C8:E8)/G8</f>
        <v>1.6781984915505673E-3</v>
      </c>
      <c r="J8" s="74">
        <f>(C20+C30)/G8</f>
        <v>1.6179942008158409E-3</v>
      </c>
      <c r="K8" s="78">
        <f>(D20+D30)/G8</f>
        <v>6.0204290734726538E-5</v>
      </c>
      <c r="L8" s="20">
        <f t="shared" si="1"/>
        <v>0</v>
      </c>
      <c r="M8" s="69">
        <f t="shared" si="2"/>
        <v>1.6180000000000001E-3</v>
      </c>
      <c r="N8" s="69">
        <f t="shared" si="2"/>
        <v>6.0000000000000002E-5</v>
      </c>
      <c r="O8" s="69">
        <f>SUM(M8:N8)</f>
        <v>1.678E-3</v>
      </c>
    </row>
    <row r="9" spans="2:22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/>
      <c r="G9" s="16">
        <v>0</v>
      </c>
      <c r="H9" s="54">
        <v>0</v>
      </c>
    </row>
    <row r="14" spans="2:22" ht="15.75" thickBot="1" x14ac:dyDescent="0.3"/>
    <row r="15" spans="2:22" ht="27.75" thickBot="1" x14ac:dyDescent="0.3">
      <c r="B15" s="9" t="s">
        <v>12</v>
      </c>
      <c r="C15" s="10" t="s">
        <v>22</v>
      </c>
      <c r="D15" s="10" t="s">
        <v>23</v>
      </c>
      <c r="E15" s="10" t="s">
        <v>48</v>
      </c>
      <c r="F15" s="10" t="s">
        <v>13</v>
      </c>
      <c r="I15" s="68" t="s">
        <v>9</v>
      </c>
    </row>
    <row r="16" spans="2:22" ht="15.75" thickBot="1" x14ac:dyDescent="0.3">
      <c r="B16" s="12" t="s">
        <v>16</v>
      </c>
      <c r="C16" s="15">
        <f>PPC!C4</f>
        <v>16616836.643000495</v>
      </c>
      <c r="D16" s="15">
        <f>PTD!B4</f>
        <v>1671107.4</v>
      </c>
      <c r="E16" s="15">
        <v>0</v>
      </c>
      <c r="F16" s="13">
        <f>SUM(C16:E16)</f>
        <v>18287944.043000493</v>
      </c>
      <c r="I16" s="23">
        <f>SUM(C4:F4)</f>
        <v>18287944.043000493</v>
      </c>
    </row>
    <row r="17" spans="2:9" ht="15.75" thickBot="1" x14ac:dyDescent="0.3">
      <c r="B17" s="12" t="s">
        <v>17</v>
      </c>
      <c r="C17" s="15">
        <f>PPC!C5</f>
        <v>3761597.7414026437</v>
      </c>
      <c r="D17" s="15">
        <f>PTD!B5</f>
        <v>104884.5</v>
      </c>
      <c r="E17" s="15">
        <v>0</v>
      </c>
      <c r="F17" s="13">
        <f t="shared" ref="F17:F21" si="3">SUM(C17:E17)</f>
        <v>3866482.2414026437</v>
      </c>
      <c r="I17" s="23">
        <f t="shared" ref="I17:I21" si="4">SUM(C5:F5)</f>
        <v>3866482.2414026437</v>
      </c>
    </row>
    <row r="18" spans="2:9" ht="15.75" thickBot="1" x14ac:dyDescent="0.3">
      <c r="B18" s="12" t="s">
        <v>18</v>
      </c>
      <c r="C18" s="15">
        <f>PPC!C6</f>
        <v>8822230.6586400233</v>
      </c>
      <c r="D18" s="15">
        <f>PTD!B6</f>
        <v>335756.02</v>
      </c>
      <c r="E18" s="15">
        <v>0</v>
      </c>
      <c r="F18" s="13">
        <f t="shared" si="3"/>
        <v>9157986.6786400229</v>
      </c>
      <c r="I18" s="23">
        <f t="shared" si="4"/>
        <v>9157986.6786400229</v>
      </c>
    </row>
    <row r="19" spans="2:9" ht="15.75" thickBot="1" x14ac:dyDescent="0.3">
      <c r="B19" s="12" t="s">
        <v>19</v>
      </c>
      <c r="C19" s="15">
        <f>PPC!C7</f>
        <v>3714997.5846240437</v>
      </c>
      <c r="D19" s="15">
        <f>PTD!B7</f>
        <v>142465.23000000001</v>
      </c>
      <c r="E19" s="15">
        <v>0</v>
      </c>
      <c r="F19" s="13">
        <f t="shared" si="3"/>
        <v>3857462.8146240436</v>
      </c>
      <c r="I19" s="23">
        <f t="shared" si="4"/>
        <v>3857462.8146240436</v>
      </c>
    </row>
    <row r="20" spans="2:9" ht="15.75" thickBot="1" x14ac:dyDescent="0.3">
      <c r="B20" s="12" t="s">
        <v>20</v>
      </c>
      <c r="C20" s="15">
        <f>PPC!C8</f>
        <v>2174698.5123327952</v>
      </c>
      <c r="D20" s="15">
        <f>PTD!B8</f>
        <v>80918.820000000007</v>
      </c>
      <c r="E20" s="15">
        <v>0</v>
      </c>
      <c r="F20" s="13">
        <f t="shared" si="3"/>
        <v>2255617.332332795</v>
      </c>
      <c r="I20" s="23">
        <f t="shared" si="4"/>
        <v>2255617.332332795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3"/>
        <v>0</v>
      </c>
      <c r="I21" s="23">
        <f t="shared" si="4"/>
        <v>0</v>
      </c>
    </row>
    <row r="24" spans="2:9" ht="15.75" thickBot="1" x14ac:dyDescent="0.3"/>
    <row r="25" spans="2:9" ht="27.75" thickBot="1" x14ac:dyDescent="0.3">
      <c r="B25" s="9" t="s">
        <v>12</v>
      </c>
      <c r="C25" s="10" t="s">
        <v>24</v>
      </c>
      <c r="D25" s="10" t="s">
        <v>25</v>
      </c>
      <c r="E25" s="10" t="s">
        <v>47</v>
      </c>
      <c r="F25" s="10" t="s">
        <v>33</v>
      </c>
    </row>
    <row r="26" spans="2:9" ht="15.75" thickBot="1" x14ac:dyDescent="0.3">
      <c r="B26" s="12" t="s">
        <v>16</v>
      </c>
      <c r="C26" s="14">
        <f>PCR!G4</f>
        <v>0</v>
      </c>
      <c r="D26" s="14">
        <f>TDR!G4</f>
        <v>0</v>
      </c>
      <c r="E26" s="15">
        <v>0</v>
      </c>
      <c r="F26" s="18">
        <f>SUM(C26:E26)</f>
        <v>0</v>
      </c>
    </row>
    <row r="27" spans="2:9" ht="15.75" thickBot="1" x14ac:dyDescent="0.3">
      <c r="B27" s="12" t="s">
        <v>17</v>
      </c>
      <c r="C27" s="14">
        <f>PCR!G5</f>
        <v>0</v>
      </c>
      <c r="D27" s="14">
        <f>TDR!G5</f>
        <v>0</v>
      </c>
      <c r="E27" s="15">
        <v>0</v>
      </c>
      <c r="F27" s="18">
        <f t="shared" ref="F27:F31" si="5">SUM(C27:E27)</f>
        <v>0</v>
      </c>
    </row>
    <row r="28" spans="2:9" ht="15.75" thickBot="1" x14ac:dyDescent="0.3">
      <c r="B28" s="12" t="s">
        <v>18</v>
      </c>
      <c r="C28" s="14">
        <f>PCR!G6</f>
        <v>0</v>
      </c>
      <c r="D28" s="14">
        <f>TDR!G6</f>
        <v>0</v>
      </c>
      <c r="E28" s="15">
        <v>0</v>
      </c>
      <c r="F28" s="18">
        <f t="shared" si="5"/>
        <v>0</v>
      </c>
    </row>
    <row r="29" spans="2:9" ht="15.75" thickBot="1" x14ac:dyDescent="0.3">
      <c r="B29" s="12" t="s">
        <v>19</v>
      </c>
      <c r="C29" s="14">
        <f>PCR!G7</f>
        <v>0</v>
      </c>
      <c r="D29" s="14">
        <f>TDR!G7</f>
        <v>0</v>
      </c>
      <c r="E29" s="15">
        <v>0</v>
      </c>
      <c r="F29" s="18">
        <f t="shared" si="5"/>
        <v>0</v>
      </c>
    </row>
    <row r="30" spans="2:9" ht="15.75" thickBot="1" x14ac:dyDescent="0.3">
      <c r="B30" s="12" t="s">
        <v>20</v>
      </c>
      <c r="C30" s="14">
        <f>PCR!G8</f>
        <v>0</v>
      </c>
      <c r="D30" s="14">
        <f>TDR!G8</f>
        <v>0</v>
      </c>
      <c r="E30" s="15">
        <v>0</v>
      </c>
      <c r="F30" s="18">
        <f t="shared" si="5"/>
        <v>0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8">
        <f t="shared" si="5"/>
        <v>0</v>
      </c>
    </row>
    <row r="34" spans="6:8" x14ac:dyDescent="0.25">
      <c r="G34">
        <v>126.3</v>
      </c>
      <c r="H34" t="s">
        <v>43</v>
      </c>
    </row>
    <row r="35" spans="6:8" x14ac:dyDescent="0.25">
      <c r="F35" s="23">
        <f>SUM(C4:D9)</f>
        <v>37425493.109999999</v>
      </c>
      <c r="G35" s="57">
        <f>ROUND(F35/1000000,1)</f>
        <v>37.4</v>
      </c>
      <c r="H35" t="s">
        <v>45</v>
      </c>
    </row>
    <row r="36" spans="6:8" x14ac:dyDescent="0.25">
      <c r="G36" s="57">
        <f>G34-G35</f>
        <v>88.9</v>
      </c>
      <c r="H36" t="s">
        <v>44</v>
      </c>
    </row>
  </sheetData>
  <mergeCells count="1">
    <mergeCell ref="I2:J2"/>
  </mergeCells>
  <pageMargins left="0.7" right="0.7" top="0.75" bottom="0.75" header="0.3" footer="0.3"/>
  <pageSetup orientation="portrait" r:id="rId1"/>
  <headerFooter>
    <oddHeader>&amp;RWRD-2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1"/>
  <sheetViews>
    <sheetView tabSelected="1" view="pageLayout" zoomScaleNormal="100" workbookViewId="0">
      <selection activeCell="B42" sqref="B42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</cols>
  <sheetData>
    <row r="2" spans="3:8" ht="15.75" thickBot="1" x14ac:dyDescent="0.3">
      <c r="C2" s="83" t="s">
        <v>63</v>
      </c>
    </row>
    <row r="3" spans="3:8" x14ac:dyDescent="0.25">
      <c r="C3" s="141" t="s">
        <v>12</v>
      </c>
      <c r="D3" s="80" t="s">
        <v>52</v>
      </c>
      <c r="E3" s="80" t="s">
        <v>54</v>
      </c>
      <c r="F3" s="80" t="s">
        <v>55</v>
      </c>
      <c r="G3" s="80" t="s">
        <v>56</v>
      </c>
    </row>
    <row r="4" spans="3:8" ht="15.75" thickBot="1" x14ac:dyDescent="0.3">
      <c r="C4" s="142"/>
      <c r="D4" s="81" t="s">
        <v>53</v>
      </c>
      <c r="E4" s="81" t="s">
        <v>53</v>
      </c>
      <c r="F4" s="81" t="s">
        <v>53</v>
      </c>
      <c r="G4" s="81" t="s">
        <v>53</v>
      </c>
    </row>
    <row r="5" spans="3:8" ht="15.75" thickBot="1" x14ac:dyDescent="0.3">
      <c r="C5" s="82" t="s">
        <v>57</v>
      </c>
      <c r="D5" s="84">
        <v>-8.0699999999999999E-4</v>
      </c>
      <c r="E5" s="84">
        <v>-2.4800000000000001E-4</v>
      </c>
      <c r="F5" s="84">
        <v>0</v>
      </c>
      <c r="G5" s="84">
        <v>0</v>
      </c>
    </row>
    <row r="6" spans="3:8" ht="15.75" thickBot="1" x14ac:dyDescent="0.3">
      <c r="C6" s="82" t="s">
        <v>58</v>
      </c>
      <c r="D6" s="84">
        <v>-2.0799999999999999E-4</v>
      </c>
      <c r="E6" s="84">
        <v>7.5699999999999997E-4</v>
      </c>
      <c r="F6" s="84">
        <v>0</v>
      </c>
      <c r="G6" s="84">
        <v>0</v>
      </c>
    </row>
    <row r="7" spans="3:8" ht="15.75" thickBot="1" x14ac:dyDescent="0.3">
      <c r="C7" s="82" t="s">
        <v>59</v>
      </c>
      <c r="D7" s="84">
        <v>-1.74E-4</v>
      </c>
      <c r="E7" s="84">
        <v>1.1119999999999999E-3</v>
      </c>
      <c r="F7" s="84">
        <v>0</v>
      </c>
      <c r="G7" s="84">
        <v>0</v>
      </c>
    </row>
    <row r="8" spans="3:8" ht="15.75" thickBot="1" x14ac:dyDescent="0.3">
      <c r="C8" s="82" t="s">
        <v>60</v>
      </c>
      <c r="D8" s="84">
        <v>-1.4799999999999999E-4</v>
      </c>
      <c r="E8" s="84">
        <v>1.5969999999999999E-3</v>
      </c>
      <c r="F8" s="84">
        <v>0</v>
      </c>
      <c r="G8" s="84">
        <v>0</v>
      </c>
    </row>
    <row r="9" spans="3:8" ht="15.75" thickBot="1" x14ac:dyDescent="0.3">
      <c r="C9" s="82" t="s">
        <v>61</v>
      </c>
      <c r="D9" s="84">
        <v>-8.8999999999999995E-5</v>
      </c>
      <c r="E9" s="84">
        <v>1.5039999999999999E-3</v>
      </c>
      <c r="F9" s="84">
        <v>0</v>
      </c>
      <c r="G9" s="84">
        <v>0</v>
      </c>
    </row>
    <row r="10" spans="3:8" ht="15.75" thickBot="1" x14ac:dyDescent="0.3">
      <c r="C10" s="82" t="s">
        <v>62</v>
      </c>
      <c r="D10" s="84">
        <v>0</v>
      </c>
      <c r="E10" s="84">
        <v>0</v>
      </c>
      <c r="F10" s="84">
        <v>0</v>
      </c>
      <c r="G10" s="84">
        <v>0</v>
      </c>
    </row>
    <row r="12" spans="3:8" ht="15.75" thickBot="1" x14ac:dyDescent="0.3">
      <c r="C12" s="83" t="s">
        <v>64</v>
      </c>
    </row>
    <row r="13" spans="3:8" x14ac:dyDescent="0.25">
      <c r="C13" s="141" t="s">
        <v>12</v>
      </c>
      <c r="D13" s="80" t="s">
        <v>52</v>
      </c>
      <c r="E13" s="80" t="s">
        <v>54</v>
      </c>
      <c r="F13" s="80" t="s">
        <v>71</v>
      </c>
      <c r="G13" s="80" t="s">
        <v>56</v>
      </c>
    </row>
    <row r="14" spans="3:8" ht="15.75" thickBot="1" x14ac:dyDescent="0.3">
      <c r="C14" s="142"/>
      <c r="D14" s="81" t="s">
        <v>53</v>
      </c>
      <c r="E14" s="81" t="s">
        <v>53</v>
      </c>
      <c r="F14" s="81" t="s">
        <v>53</v>
      </c>
      <c r="G14" s="81" t="s">
        <v>53</v>
      </c>
    </row>
    <row r="15" spans="3:8" ht="15.75" thickBot="1" x14ac:dyDescent="0.3">
      <c r="C15" s="82" t="s">
        <v>57</v>
      </c>
      <c r="D15" s="84">
        <f>'tariff tables'!M4</f>
        <v>1.902E-3</v>
      </c>
      <c r="E15" s="84">
        <f>'tariff tables'!N4</f>
        <v>1.9100000000000001E-4</v>
      </c>
      <c r="F15" s="84">
        <v>0</v>
      </c>
      <c r="G15" s="84">
        <v>0</v>
      </c>
      <c r="H15" s="69"/>
    </row>
    <row r="16" spans="3:8" ht="15.75" thickBot="1" x14ac:dyDescent="0.3">
      <c r="C16" s="82" t="s">
        <v>58</v>
      </c>
      <c r="D16" s="84">
        <f>'tariff tables'!M5</f>
        <v>1.6180000000000001E-3</v>
      </c>
      <c r="E16" s="84">
        <f>'tariff tables'!N5</f>
        <v>4.5000000000000003E-5</v>
      </c>
      <c r="F16" s="84">
        <v>0</v>
      </c>
      <c r="G16" s="84">
        <v>0</v>
      </c>
      <c r="H16" s="69"/>
    </row>
    <row r="17" spans="3:8" ht="15.75" thickBot="1" x14ac:dyDescent="0.3">
      <c r="C17" s="82" t="s">
        <v>59</v>
      </c>
      <c r="D17" s="84">
        <f>'tariff tables'!M6</f>
        <v>1.6180000000000001E-3</v>
      </c>
      <c r="E17" s="84">
        <f>'tariff tables'!N6</f>
        <v>6.2000000000000003E-5</v>
      </c>
      <c r="F17" s="84">
        <v>0</v>
      </c>
      <c r="G17" s="84">
        <v>0</v>
      </c>
      <c r="H17" s="69"/>
    </row>
    <row r="18" spans="3:8" ht="15.75" thickBot="1" x14ac:dyDescent="0.3">
      <c r="C18" s="82" t="s">
        <v>60</v>
      </c>
      <c r="D18" s="84">
        <f>'tariff tables'!M7</f>
        <v>1.6180000000000001E-3</v>
      </c>
      <c r="E18" s="84">
        <f>'tariff tables'!N7</f>
        <v>6.2000000000000003E-5</v>
      </c>
      <c r="F18" s="84">
        <v>0</v>
      </c>
      <c r="G18" s="84">
        <v>0</v>
      </c>
      <c r="H18" s="69"/>
    </row>
    <row r="19" spans="3:8" ht="15.75" thickBot="1" x14ac:dyDescent="0.3">
      <c r="C19" s="82" t="s">
        <v>61</v>
      </c>
      <c r="D19" s="84">
        <f>'tariff tables'!M8</f>
        <v>1.6180000000000001E-3</v>
      </c>
      <c r="E19" s="84">
        <f>'tariff tables'!N8</f>
        <v>6.0000000000000002E-5</v>
      </c>
      <c r="F19" s="84">
        <v>0</v>
      </c>
      <c r="G19" s="84">
        <v>0</v>
      </c>
      <c r="H19" s="69"/>
    </row>
    <row r="20" spans="3:8" ht="15.75" thickBot="1" x14ac:dyDescent="0.3">
      <c r="C20" s="82" t="s">
        <v>62</v>
      </c>
      <c r="D20" s="84">
        <v>0</v>
      </c>
      <c r="E20" s="84">
        <v>0</v>
      </c>
      <c r="F20" s="84">
        <v>0</v>
      </c>
      <c r="G20" s="84">
        <v>0</v>
      </c>
      <c r="H20" s="69"/>
    </row>
    <row r="21" spans="3:8" x14ac:dyDescent="0.25">
      <c r="D21" s="69"/>
      <c r="E21" s="69"/>
      <c r="F21" s="69"/>
      <c r="G21" s="69"/>
      <c r="H21" s="69"/>
    </row>
    <row r="22" spans="3:8" ht="15.75" thickBot="1" x14ac:dyDescent="0.3">
      <c r="C22" s="83" t="s">
        <v>67</v>
      </c>
      <c r="D22" s="69"/>
      <c r="E22" s="69"/>
      <c r="F22" s="69"/>
      <c r="G22" s="69"/>
      <c r="H22" s="69"/>
    </row>
    <row r="23" spans="3:8" x14ac:dyDescent="0.25">
      <c r="C23" s="141" t="s">
        <v>12</v>
      </c>
      <c r="D23" s="85" t="s">
        <v>34</v>
      </c>
      <c r="E23" s="85" t="s">
        <v>35</v>
      </c>
      <c r="F23" s="85" t="s">
        <v>65</v>
      </c>
      <c r="G23" s="85" t="s">
        <v>36</v>
      </c>
      <c r="H23" s="85" t="s">
        <v>9</v>
      </c>
    </row>
    <row r="24" spans="3:8" x14ac:dyDescent="0.25">
      <c r="C24" s="143"/>
      <c r="D24" s="86" t="s">
        <v>53</v>
      </c>
      <c r="E24" s="86" t="s">
        <v>53</v>
      </c>
      <c r="F24" s="86" t="s">
        <v>53</v>
      </c>
      <c r="G24" s="86" t="s">
        <v>53</v>
      </c>
      <c r="H24" s="86" t="s">
        <v>66</v>
      </c>
    </row>
    <row r="25" spans="3:8" ht="15.75" thickBot="1" x14ac:dyDescent="0.3">
      <c r="C25" s="142"/>
      <c r="D25" s="87"/>
      <c r="E25" s="87"/>
      <c r="F25" s="87"/>
      <c r="G25" s="87"/>
      <c r="H25" s="88" t="s">
        <v>53</v>
      </c>
    </row>
    <row r="26" spans="3:8" ht="15.75" thickBot="1" x14ac:dyDescent="0.3">
      <c r="C26" s="82" t="s">
        <v>57</v>
      </c>
      <c r="D26" s="84">
        <f>D15+D5</f>
        <v>1.0950000000000001E-3</v>
      </c>
      <c r="E26" s="84">
        <f t="shared" ref="E26:G26" si="0">E15+E5</f>
        <v>-5.7000000000000003E-5</v>
      </c>
      <c r="F26" s="84">
        <f t="shared" si="0"/>
        <v>0</v>
      </c>
      <c r="G26" s="84">
        <f t="shared" si="0"/>
        <v>0</v>
      </c>
      <c r="H26" s="88">
        <f>SUM(D26:G26)</f>
        <v>1.0380000000000001E-3</v>
      </c>
    </row>
    <row r="27" spans="3:8" ht="15.75" thickBot="1" x14ac:dyDescent="0.3">
      <c r="C27" s="82" t="s">
        <v>58</v>
      </c>
      <c r="D27" s="84">
        <f t="shared" ref="D27:G31" si="1">D16+D6</f>
        <v>1.41E-3</v>
      </c>
      <c r="E27" s="84">
        <f t="shared" si="1"/>
        <v>8.0199999999999998E-4</v>
      </c>
      <c r="F27" s="84">
        <f t="shared" si="1"/>
        <v>0</v>
      </c>
      <c r="G27" s="84">
        <f t="shared" si="1"/>
        <v>0</v>
      </c>
      <c r="H27" s="88">
        <f t="shared" ref="H27:H31" si="2">SUM(D27:G27)</f>
        <v>2.212E-3</v>
      </c>
    </row>
    <row r="28" spans="3:8" ht="15.75" thickBot="1" x14ac:dyDescent="0.3">
      <c r="C28" s="82" t="s">
        <v>59</v>
      </c>
      <c r="D28" s="84">
        <f t="shared" si="1"/>
        <v>1.444E-3</v>
      </c>
      <c r="E28" s="84">
        <f t="shared" si="1"/>
        <v>1.1739999999999999E-3</v>
      </c>
      <c r="F28" s="84">
        <f t="shared" si="1"/>
        <v>0</v>
      </c>
      <c r="G28" s="84">
        <f t="shared" si="1"/>
        <v>0</v>
      </c>
      <c r="H28" s="88">
        <f t="shared" si="2"/>
        <v>2.6179999999999997E-3</v>
      </c>
    </row>
    <row r="29" spans="3:8" ht="15.75" thickBot="1" x14ac:dyDescent="0.3">
      <c r="C29" s="82" t="s">
        <v>60</v>
      </c>
      <c r="D29" s="84">
        <f t="shared" si="1"/>
        <v>1.4700000000000002E-3</v>
      </c>
      <c r="E29" s="84">
        <f t="shared" si="1"/>
        <v>1.6589999999999999E-3</v>
      </c>
      <c r="F29" s="84">
        <f t="shared" si="1"/>
        <v>0</v>
      </c>
      <c r="G29" s="84">
        <f t="shared" si="1"/>
        <v>0</v>
      </c>
      <c r="H29" s="88">
        <f t="shared" si="2"/>
        <v>3.1289999999999998E-3</v>
      </c>
    </row>
    <row r="30" spans="3:8" ht="15.75" thickBot="1" x14ac:dyDescent="0.3">
      <c r="C30" s="82" t="s">
        <v>61</v>
      </c>
      <c r="D30" s="84">
        <f t="shared" si="1"/>
        <v>1.529E-3</v>
      </c>
      <c r="E30" s="84">
        <f t="shared" si="1"/>
        <v>1.5639999999999999E-3</v>
      </c>
      <c r="F30" s="84">
        <f t="shared" si="1"/>
        <v>0</v>
      </c>
      <c r="G30" s="84">
        <f t="shared" si="1"/>
        <v>0</v>
      </c>
      <c r="H30" s="88">
        <f t="shared" si="2"/>
        <v>3.0929999999999998E-3</v>
      </c>
    </row>
    <row r="31" spans="3:8" ht="15.75" thickBot="1" x14ac:dyDescent="0.3">
      <c r="C31" s="82" t="s">
        <v>62</v>
      </c>
      <c r="D31" s="84">
        <f t="shared" si="1"/>
        <v>0</v>
      </c>
      <c r="E31" s="84">
        <f t="shared" si="1"/>
        <v>0</v>
      </c>
      <c r="F31" s="84">
        <f t="shared" si="1"/>
        <v>0</v>
      </c>
      <c r="G31" s="84">
        <f t="shared" si="1"/>
        <v>0</v>
      </c>
      <c r="H31" s="88">
        <f t="shared" si="2"/>
        <v>0</v>
      </c>
    </row>
  </sheetData>
  <mergeCells count="3">
    <mergeCell ref="C3:C4"/>
    <mergeCell ref="C13:C14"/>
    <mergeCell ref="C23:C25"/>
  </mergeCells>
  <pageMargins left="0.7" right="0.7" top="0.75" bottom="0.75" header="0.3" footer="0.3"/>
  <pageSetup orientation="portrait" r:id="rId1"/>
  <headerFooter>
    <oddHeader>&amp;RWRD-2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0 xmlns="37C40F9E-044B-4F26-A90E-5C1316E52537">schedule WRD2</Comments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7C40F9E-044B-4F26-A90E-5C1316E52537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A61F5F-0FB9-4EBF-8DBB-EF1336DAE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PPC</vt:lpstr>
      <vt:lpstr>PCR</vt:lpstr>
      <vt:lpstr>PTD</vt:lpstr>
      <vt:lpstr>TDR</vt:lpstr>
      <vt:lpstr>EO</vt:lpstr>
      <vt:lpstr>EOR</vt:lpstr>
      <vt:lpstr>OA</vt:lpstr>
      <vt:lpstr>tariff tables</vt:lpstr>
      <vt:lpstr>sheet 91.11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Eaves, Beckie J</cp:lastModifiedBy>
  <dcterms:created xsi:type="dcterms:W3CDTF">2013-08-12T19:20:10Z</dcterms:created>
  <dcterms:modified xsi:type="dcterms:W3CDTF">2016-03-24T17:50:13Z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</Properties>
</file>