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0-#### Rider EEIC\"/>
    </mc:Choice>
  </mc:AlternateContent>
  <bookViews>
    <workbookView xWindow="3615" yWindow="930" windowWidth="23235" windowHeight="10770" tabRatio="879" activeTab="2"/>
  </bookViews>
  <sheets>
    <sheet name="MEEIA 3 calcs" sheetId="27" r:id="rId1"/>
    <sheet name="M3 Allocations - TD" sheetId="28" r:id="rId2"/>
    <sheet name="MEEIA 2 calcs" sheetId="1" r:id="rId3"/>
    <sheet name="MEEIA 2 adjs" sheetId="26" r:id="rId4"/>
    <sheet name="M2 Allocations - TD" sheetId="11" r:id="rId5"/>
    <sheet name="M2 TD amort" sheetId="22" r:id="rId6"/>
  </sheets>
  <definedNames>
    <definedName name="_xlnm.Print_Area" localSheetId="3">'MEEIA 2 adjs'!$A$1:$Q$15</definedName>
    <definedName name="_xlnm.Print_Area" localSheetId="2">'MEEIA 2 calcs'!$A$1:$AV$105</definedName>
    <definedName name="_xlnm.Print_Area" localSheetId="0">'MEEIA 3 calcs'!$A$1:$O$75</definedName>
  </definedNames>
  <calcPr calcId="162913"/>
</workbook>
</file>

<file path=xl/calcChain.xml><?xml version="1.0" encoding="utf-8"?>
<calcChain xmlns="http://schemas.openxmlformats.org/spreadsheetml/2006/main">
  <c r="BC35" i="11" l="1"/>
  <c r="BC14" i="11"/>
  <c r="BB14" i="11"/>
  <c r="AT10" i="1"/>
  <c r="K11" i="28" l="1"/>
  <c r="K40" i="28" l="1"/>
  <c r="K41" i="28"/>
  <c r="K42" i="28"/>
  <c r="K43" i="28"/>
  <c r="K44" i="28"/>
  <c r="K39" i="28"/>
  <c r="AU44" i="11" l="1"/>
  <c r="AU43" i="11"/>
  <c r="AU42" i="11"/>
  <c r="AU41" i="11"/>
  <c r="AU40" i="11"/>
  <c r="AU39" i="11"/>
  <c r="BI11" i="11"/>
  <c r="BJ11" i="11"/>
  <c r="BI14" i="11"/>
  <c r="BJ14" i="11"/>
  <c r="BI15" i="11"/>
  <c r="BJ15" i="11"/>
  <c r="BI16" i="11"/>
  <c r="BJ16" i="11"/>
  <c r="BI17" i="11"/>
  <c r="BJ17" i="11"/>
  <c r="BI18" i="11"/>
  <c r="BI35" i="11" s="1"/>
  <c r="BJ18" i="11"/>
  <c r="BI19" i="11"/>
  <c r="BJ19" i="11"/>
  <c r="BI20" i="11"/>
  <c r="BI28" i="11"/>
  <c r="BI32" i="11" s="1"/>
  <c r="BJ28" i="11"/>
  <c r="BI34" i="11"/>
  <c r="BI55" i="11"/>
  <c r="BJ55" i="11"/>
  <c r="BI60" i="11"/>
  <c r="BJ60" i="11"/>
  <c r="BJ65" i="11" s="1"/>
  <c r="BI61" i="11"/>
  <c r="BJ61" i="11"/>
  <c r="BI62" i="11"/>
  <c r="BJ62" i="11"/>
  <c r="BI63" i="11"/>
  <c r="BJ63" i="11"/>
  <c r="BI64" i="11"/>
  <c r="BJ64" i="11"/>
  <c r="BI68" i="11"/>
  <c r="BJ68" i="11"/>
  <c r="BI69" i="11"/>
  <c r="BJ69" i="11"/>
  <c r="BI70" i="11"/>
  <c r="BJ70" i="11"/>
  <c r="BI71" i="11"/>
  <c r="BJ71" i="11"/>
  <c r="BI72" i="11"/>
  <c r="BJ72" i="11"/>
  <c r="BJ73" i="11"/>
  <c r="AX11" i="11"/>
  <c r="AY11" i="11"/>
  <c r="AZ11" i="11"/>
  <c r="BA11" i="11"/>
  <c r="BB11" i="11"/>
  <c r="BC11" i="11"/>
  <c r="BD11" i="11"/>
  <c r="BE11" i="11"/>
  <c r="BF11" i="11"/>
  <c r="BG11" i="11"/>
  <c r="BH11" i="11"/>
  <c r="AX14" i="11"/>
  <c r="AY14" i="11"/>
  <c r="AZ14" i="11"/>
  <c r="BA14" i="11"/>
  <c r="BD14" i="11"/>
  <c r="BE14" i="11"/>
  <c r="BF14" i="11"/>
  <c r="BG14" i="11"/>
  <c r="BH14" i="11"/>
  <c r="AX15" i="11"/>
  <c r="AY15" i="11"/>
  <c r="AZ15" i="11"/>
  <c r="BA15" i="11"/>
  <c r="BB15" i="11"/>
  <c r="BC15" i="11"/>
  <c r="BD15" i="11"/>
  <c r="BE15" i="11"/>
  <c r="BF15" i="11"/>
  <c r="BG15" i="11"/>
  <c r="BH15" i="11"/>
  <c r="AX16" i="11"/>
  <c r="AY16" i="11"/>
  <c r="AZ16" i="11"/>
  <c r="BA16" i="11"/>
  <c r="BB16" i="11"/>
  <c r="BC16" i="11"/>
  <c r="BD16" i="11"/>
  <c r="BE16" i="11"/>
  <c r="BF16" i="11"/>
  <c r="BG16" i="11"/>
  <c r="BH16" i="11"/>
  <c r="AX17" i="11"/>
  <c r="AY17" i="11"/>
  <c r="AZ17" i="11"/>
  <c r="BA17" i="11"/>
  <c r="BB17" i="11"/>
  <c r="BB20" i="11" s="1"/>
  <c r="BC17" i="11"/>
  <c r="BC34" i="11" s="1"/>
  <c r="BD17" i="11"/>
  <c r="BE17" i="11"/>
  <c r="BF17" i="11"/>
  <c r="BG17" i="11"/>
  <c r="BG34" i="11" s="1"/>
  <c r="BH17" i="11"/>
  <c r="AX18" i="11"/>
  <c r="AY18" i="11"/>
  <c r="AY35" i="11" s="1"/>
  <c r="AZ18" i="11"/>
  <c r="BA18" i="11"/>
  <c r="BB18" i="11"/>
  <c r="BC18" i="11"/>
  <c r="BD18" i="11"/>
  <c r="BE18" i="11"/>
  <c r="BF18" i="11"/>
  <c r="BG18" i="11"/>
  <c r="BG35" i="11" s="1"/>
  <c r="BH18" i="11"/>
  <c r="AX19" i="11"/>
  <c r="AY19" i="11"/>
  <c r="AZ19" i="11"/>
  <c r="AZ31" i="11" s="1"/>
  <c r="BA19" i="11"/>
  <c r="BB19" i="11"/>
  <c r="BC19" i="11"/>
  <c r="BD19" i="11"/>
  <c r="BE19" i="11"/>
  <c r="BF19" i="11"/>
  <c r="BG19" i="11"/>
  <c r="BH19" i="11"/>
  <c r="BH33" i="11" s="1"/>
  <c r="AX28" i="11"/>
  <c r="AY28" i="11"/>
  <c r="AZ28" i="11"/>
  <c r="BA28" i="11"/>
  <c r="BB28" i="11"/>
  <c r="BC28" i="11"/>
  <c r="BD28" i="11"/>
  <c r="BE28" i="11"/>
  <c r="BE34" i="11" s="1"/>
  <c r="BF28" i="11"/>
  <c r="BF35" i="11" s="1"/>
  <c r="BG28" i="11"/>
  <c r="BH28" i="11"/>
  <c r="AX31" i="11"/>
  <c r="BF31" i="11"/>
  <c r="AY32" i="11"/>
  <c r="BC32" i="11"/>
  <c r="BD32" i="11"/>
  <c r="BG32" i="11"/>
  <c r="BD33" i="11"/>
  <c r="AX35" i="11"/>
  <c r="AX55" i="11"/>
  <c r="AY55" i="11"/>
  <c r="AZ55" i="11"/>
  <c r="BA55" i="11"/>
  <c r="BB55" i="11"/>
  <c r="BC55" i="11"/>
  <c r="BD55" i="11"/>
  <c r="BE55" i="11"/>
  <c r="BF55" i="11"/>
  <c r="BG55" i="11"/>
  <c r="BH55" i="11"/>
  <c r="AX60" i="11"/>
  <c r="AY60" i="11"/>
  <c r="AZ60" i="11"/>
  <c r="BA60" i="11"/>
  <c r="BB60" i="11"/>
  <c r="BC60" i="11"/>
  <c r="BD60" i="11"/>
  <c r="BE60" i="11"/>
  <c r="BF60" i="11"/>
  <c r="BG60" i="11"/>
  <c r="BH60" i="11"/>
  <c r="AX61" i="11"/>
  <c r="AY61" i="11"/>
  <c r="AZ61" i="11"/>
  <c r="BA61" i="11"/>
  <c r="BB61" i="11"/>
  <c r="BC61" i="11"/>
  <c r="BD61" i="11"/>
  <c r="BE61" i="11"/>
  <c r="BF61" i="11"/>
  <c r="BG61" i="11"/>
  <c r="BH61" i="11"/>
  <c r="AX62" i="11"/>
  <c r="AY62" i="11"/>
  <c r="AZ62" i="11"/>
  <c r="BA62" i="11"/>
  <c r="BB62" i="11"/>
  <c r="BC62" i="11"/>
  <c r="BD62" i="11"/>
  <c r="BE62" i="11"/>
  <c r="BF62" i="11"/>
  <c r="BG62" i="11"/>
  <c r="BH62" i="11"/>
  <c r="AX63" i="11"/>
  <c r="AY63" i="11"/>
  <c r="AZ63" i="11"/>
  <c r="BA63" i="11"/>
  <c r="BB63" i="11"/>
  <c r="BC63" i="11"/>
  <c r="BD63" i="11"/>
  <c r="BE63" i="11"/>
  <c r="BF63" i="11"/>
  <c r="BG63" i="11"/>
  <c r="BH63" i="11"/>
  <c r="AX64" i="11"/>
  <c r="AY64" i="11"/>
  <c r="AZ64" i="11"/>
  <c r="BA64" i="11"/>
  <c r="BB64" i="11"/>
  <c r="BC64" i="11"/>
  <c r="BD64" i="11"/>
  <c r="BE64" i="11"/>
  <c r="BF64" i="11"/>
  <c r="BG64" i="11"/>
  <c r="BH64" i="11"/>
  <c r="AX68" i="11"/>
  <c r="AY68" i="11"/>
  <c r="AZ68" i="11"/>
  <c r="BA68" i="11"/>
  <c r="BB68" i="11"/>
  <c r="BC68" i="11"/>
  <c r="BD68" i="11"/>
  <c r="BE68" i="11"/>
  <c r="BF68" i="11"/>
  <c r="BG68" i="11"/>
  <c r="BH68" i="11"/>
  <c r="AX69" i="11"/>
  <c r="AY69" i="11"/>
  <c r="AZ69" i="11"/>
  <c r="BA69" i="11"/>
  <c r="BB69" i="11"/>
  <c r="BC69" i="11"/>
  <c r="BD69" i="11"/>
  <c r="BE69" i="11"/>
  <c r="BF69" i="11"/>
  <c r="BG69" i="11"/>
  <c r="BH69" i="11"/>
  <c r="AX70" i="11"/>
  <c r="AY70" i="11"/>
  <c r="AZ70" i="11"/>
  <c r="BA70" i="11"/>
  <c r="BB70" i="11"/>
  <c r="BC70" i="11"/>
  <c r="BD70" i="11"/>
  <c r="BE70" i="11"/>
  <c r="BF70" i="11"/>
  <c r="BG70" i="11"/>
  <c r="BH70" i="11"/>
  <c r="AX71" i="11"/>
  <c r="AY71" i="11"/>
  <c r="AZ71" i="11"/>
  <c r="BA71" i="11"/>
  <c r="BB71" i="11"/>
  <c r="BC71" i="11"/>
  <c r="BD71" i="11"/>
  <c r="BE71" i="11"/>
  <c r="BF71" i="11"/>
  <c r="BG71" i="11"/>
  <c r="BH71" i="11"/>
  <c r="AX72" i="11"/>
  <c r="AY72" i="11"/>
  <c r="AZ72" i="11"/>
  <c r="BA72" i="11"/>
  <c r="BB72" i="11"/>
  <c r="BC72" i="11"/>
  <c r="BD72" i="11"/>
  <c r="BE72" i="11"/>
  <c r="BF72" i="11"/>
  <c r="BG72" i="11"/>
  <c r="BH72" i="11"/>
  <c r="BB73" i="11"/>
  <c r="AW9" i="1"/>
  <c r="AX9" i="1" s="1"/>
  <c r="AY9" i="1" s="1"/>
  <c r="N9" i="27"/>
  <c r="O9" i="27" s="1"/>
  <c r="P9" i="27" s="1"/>
  <c r="BF73" i="11" l="1"/>
  <c r="AX73" i="11"/>
  <c r="BA31" i="11"/>
  <c r="AY34" i="11"/>
  <c r="BI73" i="11"/>
  <c r="BH65" i="11"/>
  <c r="BD65" i="11"/>
  <c r="AZ65" i="11"/>
  <c r="BF34" i="11"/>
  <c r="AX34" i="11"/>
  <c r="BE33" i="11"/>
  <c r="BA33" i="11"/>
  <c r="BG31" i="11"/>
  <c r="BC31" i="11"/>
  <c r="BC36" i="11" s="1"/>
  <c r="AY31" i="11"/>
  <c r="BI33" i="11"/>
  <c r="BI31" i="11"/>
  <c r="BB31" i="11"/>
  <c r="BB36" i="11" s="1"/>
  <c r="BI65" i="11"/>
  <c r="BJ34" i="11"/>
  <c r="BJ32" i="11"/>
  <c r="BB35" i="11"/>
  <c r="BA34" i="11"/>
  <c r="BH32" i="11"/>
  <c r="AZ33" i="11"/>
  <c r="BE35" i="11"/>
  <c r="BA35" i="11"/>
  <c r="BH34" i="11"/>
  <c r="BD34" i="11"/>
  <c r="AZ34" i="11"/>
  <c r="BG33" i="11"/>
  <c r="BC33" i="11"/>
  <c r="AY33" i="11"/>
  <c r="BB32" i="11"/>
  <c r="AX32" i="11"/>
  <c r="BE31" i="11"/>
  <c r="BJ35" i="11"/>
  <c r="BJ33" i="11"/>
  <c r="BJ20" i="11"/>
  <c r="AZ32" i="11"/>
  <c r="BJ40" i="11" s="1"/>
  <c r="BH35" i="11"/>
  <c r="BD35" i="11"/>
  <c r="AZ35" i="11"/>
  <c r="BJ43" i="11" s="1"/>
  <c r="BF33" i="11"/>
  <c r="BB33" i="11"/>
  <c r="AX33" i="11"/>
  <c r="AX36" i="11" s="1"/>
  <c r="BE32" i="11"/>
  <c r="BH31" i="11"/>
  <c r="BD73" i="11"/>
  <c r="AZ73" i="11"/>
  <c r="BG73" i="11"/>
  <c r="BC73" i="11"/>
  <c r="AY73" i="11"/>
  <c r="BE73" i="11"/>
  <c r="BA73" i="11"/>
  <c r="BF65" i="11"/>
  <c r="BB65" i="11"/>
  <c r="AX65" i="11"/>
  <c r="BE65" i="11"/>
  <c r="BA65" i="11"/>
  <c r="BG65" i="11"/>
  <c r="BC65" i="11"/>
  <c r="AY65" i="11"/>
  <c r="BH73" i="11"/>
  <c r="BB34" i="11"/>
  <c r="BF20" i="11"/>
  <c r="BI36" i="11"/>
  <c r="BG36" i="11"/>
  <c r="AY36" i="11"/>
  <c r="AZ36" i="11"/>
  <c r="AX20" i="11"/>
  <c r="BA20" i="11"/>
  <c r="AZ20" i="11"/>
  <c r="BJ31" i="11"/>
  <c r="BJ36" i="11" s="1"/>
  <c r="BA32" i="11"/>
  <c r="BA36" i="11" s="1"/>
  <c r="BF32" i="11"/>
  <c r="BF36" i="11" s="1"/>
  <c r="BE20" i="11"/>
  <c r="BH20" i="11"/>
  <c r="BD20" i="11"/>
  <c r="BG20" i="11"/>
  <c r="BC20" i="11"/>
  <c r="AY20" i="11"/>
  <c r="BD31" i="11"/>
  <c r="BJ39" i="11" l="1"/>
  <c r="BJ42" i="11"/>
  <c r="BJ41" i="11"/>
  <c r="BH36" i="11"/>
  <c r="BE36" i="11"/>
  <c r="BD36" i="11"/>
  <c r="BJ44" i="11" s="1"/>
  <c r="AU10" i="11"/>
  <c r="AU9" i="11"/>
  <c r="AU8" i="11"/>
  <c r="AU7" i="11"/>
  <c r="AU6" i="11"/>
  <c r="AU5" i="11"/>
  <c r="AU60" i="11" l="1"/>
  <c r="AU61" i="11"/>
  <c r="AU62" i="11"/>
  <c r="AU63" i="11"/>
  <c r="AU64" i="11"/>
  <c r="AU104" i="1" l="1"/>
  <c r="AM104" i="1"/>
  <c r="E10" i="27" l="1"/>
  <c r="D10" i="27"/>
  <c r="C10" i="27"/>
  <c r="Y12" i="1" l="1"/>
  <c r="Y13" i="1" s="1"/>
  <c r="Y11" i="1"/>
  <c r="Y10" i="1"/>
  <c r="AR56" i="26" l="1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AR51" i="26"/>
  <c r="AR57" i="26" s="1"/>
  <c r="AR31" i="26" s="1"/>
  <c r="AQ51" i="26"/>
  <c r="AQ57" i="26" s="1"/>
  <c r="AQ31" i="26" s="1"/>
  <c r="AP51" i="26"/>
  <c r="AP57" i="26" s="1"/>
  <c r="AP31" i="26" s="1"/>
  <c r="AO51" i="26"/>
  <c r="AO57" i="26" s="1"/>
  <c r="AO31" i="26" s="1"/>
  <c r="AN51" i="26"/>
  <c r="AN57" i="26" s="1"/>
  <c r="AN31" i="26" s="1"/>
  <c r="AM51" i="26"/>
  <c r="AM57" i="26" s="1"/>
  <c r="AM31" i="26" s="1"/>
  <c r="AL51" i="26"/>
  <c r="AL57" i="26" s="1"/>
  <c r="AL31" i="26" s="1"/>
  <c r="AK51" i="26"/>
  <c r="AK57" i="26" s="1"/>
  <c r="AK31" i="26" s="1"/>
  <c r="AJ51" i="26"/>
  <c r="AJ57" i="26" s="1"/>
  <c r="AJ31" i="26" s="1"/>
  <c r="AI51" i="26"/>
  <c r="AI57" i="26" s="1"/>
  <c r="AI31" i="26" s="1"/>
  <c r="AH51" i="26"/>
  <c r="AH57" i="26" s="1"/>
  <c r="AH31" i="26" s="1"/>
  <c r="AG51" i="26"/>
  <c r="AG57" i="26" s="1"/>
  <c r="AG31" i="26" s="1"/>
  <c r="AF51" i="26"/>
  <c r="AF57" i="26" s="1"/>
  <c r="AF31" i="26" s="1"/>
  <c r="AE51" i="26"/>
  <c r="AE57" i="26" s="1"/>
  <c r="AE31" i="26" s="1"/>
  <c r="AD51" i="26"/>
  <c r="AD57" i="26" s="1"/>
  <c r="AD31" i="26" s="1"/>
  <c r="AC51" i="26"/>
  <c r="AC57" i="26" s="1"/>
  <c r="AC31" i="26" s="1"/>
  <c r="AB51" i="26"/>
  <c r="AB57" i="26" s="1"/>
  <c r="AB31" i="26" s="1"/>
  <c r="AA51" i="26"/>
  <c r="AA57" i="26" s="1"/>
  <c r="AA31" i="26" s="1"/>
  <c r="Z51" i="26"/>
  <c r="Z57" i="26" s="1"/>
  <c r="Z31" i="26" s="1"/>
  <c r="Y51" i="26"/>
  <c r="Y57" i="26" s="1"/>
  <c r="Y31" i="26" s="1"/>
  <c r="X51" i="26"/>
  <c r="X57" i="26" s="1"/>
  <c r="X31" i="26" s="1"/>
  <c r="W51" i="26"/>
  <c r="W57" i="26" s="1"/>
  <c r="W31" i="26" s="1"/>
  <c r="V51" i="26"/>
  <c r="U51" i="26"/>
  <c r="U57" i="26" s="1"/>
  <c r="U31" i="26" s="1"/>
  <c r="T51" i="26"/>
  <c r="T57" i="26" s="1"/>
  <c r="T31" i="26" s="1"/>
  <c r="S51" i="26"/>
  <c r="S57" i="26" s="1"/>
  <c r="S31" i="26" s="1"/>
  <c r="R51" i="26"/>
  <c r="R57" i="26" s="1"/>
  <c r="R31" i="26" s="1"/>
  <c r="Q51" i="26"/>
  <c r="P51" i="26"/>
  <c r="P57" i="26" s="1"/>
  <c r="P31" i="26" s="1"/>
  <c r="O51" i="26"/>
  <c r="O57" i="26" s="1"/>
  <c r="O31" i="26" s="1"/>
  <c r="N51" i="26"/>
  <c r="N57" i="26" s="1"/>
  <c r="N31" i="26" s="1"/>
  <c r="N35" i="26" s="1"/>
  <c r="M51" i="26"/>
  <c r="M57" i="26" s="1"/>
  <c r="M31" i="26" s="1"/>
  <c r="M35" i="26" s="1"/>
  <c r="L51" i="26"/>
  <c r="L57" i="26" s="1"/>
  <c r="L31" i="26" s="1"/>
  <c r="L35" i="26" s="1"/>
  <c r="K51" i="26"/>
  <c r="K57" i="26" s="1"/>
  <c r="K31" i="26" s="1"/>
  <c r="K35" i="26" s="1"/>
  <c r="J51" i="26"/>
  <c r="J57" i="26" s="1"/>
  <c r="J31" i="26" s="1"/>
  <c r="J35" i="26" s="1"/>
  <c r="I51" i="26"/>
  <c r="I57" i="26" s="1"/>
  <c r="I31" i="26" s="1"/>
  <c r="I35" i="26" s="1"/>
  <c r="H51" i="26"/>
  <c r="H57" i="26" s="1"/>
  <c r="H31" i="26" s="1"/>
  <c r="H35" i="26" s="1"/>
  <c r="G51" i="26"/>
  <c r="G57" i="26" s="1"/>
  <c r="G31" i="26" s="1"/>
  <c r="G35" i="26" s="1"/>
  <c r="F51" i="26"/>
  <c r="F57" i="26" s="1"/>
  <c r="F31" i="26" s="1"/>
  <c r="F35" i="26" s="1"/>
  <c r="E51" i="26"/>
  <c r="E57" i="26" s="1"/>
  <c r="E31" i="26" s="1"/>
  <c r="E35" i="26" s="1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V56" i="26"/>
  <c r="E36" i="26" l="1"/>
  <c r="E37" i="26" s="1"/>
  <c r="V57" i="26"/>
  <c r="V31" i="26" s="1"/>
  <c r="Q57" i="26"/>
  <c r="Q31" i="26" s="1"/>
  <c r="E38" i="26" l="1"/>
  <c r="E39" i="26" s="1"/>
  <c r="F36" i="26" l="1"/>
  <c r="F38" i="26" l="1"/>
  <c r="F39" i="26" s="1"/>
  <c r="G36" i="26" s="1"/>
  <c r="G38" i="26" s="1"/>
  <c r="G39" i="26" s="1"/>
  <c r="H36" i="26" s="1"/>
  <c r="H38" i="26" s="1"/>
  <c r="H39" i="26" s="1"/>
  <c r="I36" i="26" s="1"/>
  <c r="I38" i="26" s="1"/>
  <c r="I39" i="26" s="1"/>
  <c r="J36" i="26" s="1"/>
  <c r="J38" i="26" s="1"/>
  <c r="J39" i="26" s="1"/>
  <c r="F37" i="26"/>
  <c r="G37" i="26" l="1"/>
  <c r="H37" i="26"/>
  <c r="I37" i="26" s="1"/>
  <c r="J37" i="26" s="1"/>
  <c r="K36" i="26"/>
  <c r="K38" i="26" s="1"/>
  <c r="K39" i="26" s="1"/>
  <c r="K37" i="26" l="1"/>
  <c r="L36" i="26"/>
  <c r="L38" i="26" s="1"/>
  <c r="L39" i="26" s="1"/>
  <c r="L37" i="26" l="1"/>
  <c r="M36" i="26"/>
  <c r="M38" i="26" s="1"/>
  <c r="M39" i="26" s="1"/>
  <c r="M37" i="26"/>
  <c r="N36" i="26" l="1"/>
  <c r="N38" i="26" s="1"/>
  <c r="N39" i="26" s="1"/>
  <c r="N37" i="26" l="1"/>
  <c r="L69" i="28" l="1"/>
  <c r="M69" i="28"/>
  <c r="N69" i="28"/>
  <c r="O69" i="28"/>
  <c r="P69" i="28"/>
  <c r="Q69" i="28"/>
  <c r="R69" i="28"/>
  <c r="S69" i="28"/>
  <c r="T69" i="28"/>
  <c r="U69" i="28"/>
  <c r="V69" i="28"/>
  <c r="W69" i="28"/>
  <c r="X69" i="28"/>
  <c r="Y69" i="28"/>
  <c r="Z69" i="28"/>
  <c r="AA69" i="28"/>
  <c r="AB69" i="28"/>
  <c r="AC69" i="28"/>
  <c r="AD69" i="28"/>
  <c r="AE69" i="28"/>
  <c r="AF69" i="28"/>
  <c r="AG69" i="28"/>
  <c r="AH69" i="28"/>
  <c r="AI69" i="28"/>
  <c r="AJ69" i="28"/>
  <c r="AK69" i="28"/>
  <c r="AL69" i="28"/>
  <c r="AM69" i="28"/>
  <c r="AN69" i="28"/>
  <c r="AO69" i="28"/>
  <c r="AP69" i="28"/>
  <c r="AQ69" i="28"/>
  <c r="AR69" i="28"/>
  <c r="AS69" i="28"/>
  <c r="AT69" i="28"/>
  <c r="AU69" i="28"/>
  <c r="AV69" i="28"/>
  <c r="AW69" i="28"/>
  <c r="L70" i="28"/>
  <c r="M70" i="28"/>
  <c r="N70" i="28"/>
  <c r="O70" i="28"/>
  <c r="P70" i="28"/>
  <c r="Q70" i="28"/>
  <c r="R70" i="28"/>
  <c r="S70" i="28"/>
  <c r="T70" i="28"/>
  <c r="U70" i="28"/>
  <c r="V70" i="28"/>
  <c r="W70" i="28"/>
  <c r="X70" i="28"/>
  <c r="Y70" i="28"/>
  <c r="Z70" i="28"/>
  <c r="AA70" i="28"/>
  <c r="AB70" i="28"/>
  <c r="AC70" i="28"/>
  <c r="AD70" i="28"/>
  <c r="AE70" i="28"/>
  <c r="AF70" i="28"/>
  <c r="AG70" i="28"/>
  <c r="AH70" i="28"/>
  <c r="AI70" i="28"/>
  <c r="AJ70" i="28"/>
  <c r="AK70" i="28"/>
  <c r="AL70" i="28"/>
  <c r="AM70" i="28"/>
  <c r="AN70" i="28"/>
  <c r="AO70" i="28"/>
  <c r="AP70" i="28"/>
  <c r="AQ70" i="28"/>
  <c r="AR70" i="28"/>
  <c r="AS70" i="28"/>
  <c r="AT70" i="28"/>
  <c r="AU70" i="28"/>
  <c r="AV70" i="28"/>
  <c r="AW70" i="28"/>
  <c r="L71" i="28"/>
  <c r="M71" i="28"/>
  <c r="N71" i="28"/>
  <c r="O71" i="28"/>
  <c r="P71" i="28"/>
  <c r="Q71" i="28"/>
  <c r="R71" i="28"/>
  <c r="S71" i="28"/>
  <c r="T71" i="28"/>
  <c r="U71" i="28"/>
  <c r="V71" i="28"/>
  <c r="W71" i="28"/>
  <c r="X71" i="28"/>
  <c r="Y71" i="28"/>
  <c r="Z71" i="28"/>
  <c r="AA71" i="28"/>
  <c r="AB71" i="28"/>
  <c r="AC71" i="28"/>
  <c r="AD71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Q71" i="28"/>
  <c r="AR71" i="28"/>
  <c r="AS71" i="28"/>
  <c r="AT71" i="28"/>
  <c r="AU71" i="28"/>
  <c r="AV71" i="28"/>
  <c r="AW71" i="28"/>
  <c r="L72" i="28"/>
  <c r="M72" i="28"/>
  <c r="N72" i="28"/>
  <c r="O72" i="28"/>
  <c r="P72" i="28"/>
  <c r="Q72" i="28"/>
  <c r="R72" i="28"/>
  <c r="S72" i="28"/>
  <c r="T72" i="28"/>
  <c r="U72" i="28"/>
  <c r="V72" i="28"/>
  <c r="W72" i="28"/>
  <c r="X72" i="28"/>
  <c r="Y72" i="28"/>
  <c r="Z72" i="28"/>
  <c r="AA72" i="28"/>
  <c r="AB72" i="28"/>
  <c r="AC72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Q72" i="28"/>
  <c r="AR72" i="28"/>
  <c r="AS72" i="28"/>
  <c r="AT72" i="28"/>
  <c r="AU72" i="28"/>
  <c r="AV72" i="28"/>
  <c r="AW72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Q73" i="28"/>
  <c r="AR73" i="28"/>
  <c r="AS73" i="28"/>
  <c r="AT73" i="28"/>
  <c r="AU73" i="28"/>
  <c r="AV73" i="28"/>
  <c r="AW73" i="28"/>
  <c r="N68" i="27" l="1"/>
  <c r="N69" i="27" s="1"/>
  <c r="O68" i="27"/>
  <c r="O69" i="27" s="1"/>
  <c r="P68" i="27"/>
  <c r="P69" i="27" s="1"/>
  <c r="Q68" i="27"/>
  <c r="R68" i="27"/>
  <c r="S68" i="27"/>
  <c r="T68" i="27"/>
  <c r="U68" i="27"/>
  <c r="V68" i="27"/>
  <c r="W68" i="27"/>
  <c r="X68" i="27"/>
  <c r="Y68" i="27"/>
  <c r="Z68" i="27"/>
  <c r="AA68" i="27"/>
  <c r="AB68" i="27"/>
  <c r="AC68" i="27"/>
  <c r="AD68" i="27"/>
  <c r="AE68" i="27"/>
  <c r="AF68" i="27"/>
  <c r="AG68" i="27"/>
  <c r="AH68" i="27"/>
  <c r="AI68" i="27"/>
  <c r="AJ68" i="27"/>
  <c r="AK68" i="27"/>
  <c r="AL68" i="27"/>
  <c r="AM68" i="27"/>
  <c r="AN68" i="27"/>
  <c r="AO68" i="27"/>
  <c r="AP68" i="27"/>
  <c r="AQ68" i="27"/>
  <c r="AR68" i="27"/>
  <c r="AS68" i="27"/>
  <c r="AT68" i="27"/>
  <c r="AU68" i="27"/>
  <c r="AV68" i="27"/>
  <c r="AW68" i="27"/>
  <c r="N58" i="27"/>
  <c r="N59" i="27" s="1"/>
  <c r="O58" i="27"/>
  <c r="O59" i="27" s="1"/>
  <c r="P58" i="27"/>
  <c r="P59" i="27" s="1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AF58" i="27"/>
  <c r="AG58" i="27"/>
  <c r="AH58" i="27"/>
  <c r="AI58" i="27"/>
  <c r="AJ58" i="27"/>
  <c r="AK58" i="27"/>
  <c r="AL58" i="27"/>
  <c r="AM58" i="27"/>
  <c r="AN58" i="27"/>
  <c r="AO58" i="27"/>
  <c r="AP58" i="27"/>
  <c r="AQ58" i="27"/>
  <c r="AR58" i="27"/>
  <c r="AS58" i="27"/>
  <c r="AT58" i="27"/>
  <c r="AU58" i="27"/>
  <c r="AV58" i="27"/>
  <c r="AW58" i="27"/>
  <c r="N48" i="27"/>
  <c r="N49" i="27" s="1"/>
  <c r="O48" i="27"/>
  <c r="O49" i="27" s="1"/>
  <c r="P48" i="27"/>
  <c r="P49" i="27" s="1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AF48" i="27"/>
  <c r="AG48" i="27"/>
  <c r="AH48" i="27"/>
  <c r="AI48" i="27"/>
  <c r="AJ48" i="27"/>
  <c r="AK48" i="27"/>
  <c r="AL48" i="27"/>
  <c r="AM48" i="27"/>
  <c r="AN48" i="27"/>
  <c r="AO48" i="27"/>
  <c r="AP48" i="27"/>
  <c r="AQ48" i="27"/>
  <c r="AR48" i="27"/>
  <c r="AS48" i="27"/>
  <c r="AT48" i="27"/>
  <c r="AU48" i="27"/>
  <c r="AV48" i="27"/>
  <c r="AW48" i="27"/>
  <c r="N38" i="27"/>
  <c r="N39" i="27" s="1"/>
  <c r="O38" i="27"/>
  <c r="O39" i="27" s="1"/>
  <c r="P38" i="27"/>
  <c r="P39" i="27" s="1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AT38" i="27"/>
  <c r="AU38" i="27"/>
  <c r="AV38" i="27"/>
  <c r="AW38" i="27"/>
  <c r="N28" i="27" l="1"/>
  <c r="N29" i="27" s="1"/>
  <c r="N18" i="27" s="1"/>
  <c r="O28" i="27"/>
  <c r="O29" i="27" s="1"/>
  <c r="P28" i="27"/>
  <c r="P29" i="27" s="1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K57" i="27"/>
  <c r="AL57" i="27"/>
  <c r="AM57" i="27"/>
  <c r="AN57" i="27"/>
  <c r="AO57" i="27"/>
  <c r="AP57" i="27"/>
  <c r="AQ57" i="27"/>
  <c r="AR57" i="27"/>
  <c r="AS57" i="27"/>
  <c r="AT57" i="27"/>
  <c r="AU57" i="27"/>
  <c r="AV57" i="27"/>
  <c r="AW57" i="27"/>
  <c r="AK47" i="27"/>
  <c r="AL47" i="27"/>
  <c r="AM47" i="27"/>
  <c r="AN47" i="27"/>
  <c r="AO47" i="27"/>
  <c r="AP47" i="27"/>
  <c r="AQ47" i="27"/>
  <c r="AR47" i="27"/>
  <c r="AS47" i="27"/>
  <c r="AT47" i="27"/>
  <c r="AU47" i="27"/>
  <c r="AV47" i="27"/>
  <c r="AW47" i="27"/>
  <c r="AK37" i="27"/>
  <c r="AL37" i="27"/>
  <c r="AM37" i="27"/>
  <c r="AN37" i="27"/>
  <c r="AO37" i="27"/>
  <c r="AP37" i="27"/>
  <c r="AQ37" i="27"/>
  <c r="AR37" i="27"/>
  <c r="AS37" i="27"/>
  <c r="AT37" i="27"/>
  <c r="AU37" i="27"/>
  <c r="AV37" i="27"/>
  <c r="AW37" i="27"/>
  <c r="AK27" i="27"/>
  <c r="AL27" i="27"/>
  <c r="AM27" i="27"/>
  <c r="AN27" i="27"/>
  <c r="AO27" i="27"/>
  <c r="AP27" i="27"/>
  <c r="AQ27" i="27"/>
  <c r="AR27" i="27"/>
  <c r="AS27" i="27"/>
  <c r="AT27" i="27"/>
  <c r="AU27" i="27"/>
  <c r="AV27" i="27"/>
  <c r="AW27" i="27"/>
  <c r="E14" i="28"/>
  <c r="AR74" i="28"/>
  <c r="AQ74" i="28"/>
  <c r="AU74" i="28"/>
  <c r="AP74" i="28"/>
  <c r="AT74" i="28"/>
  <c r="AO74" i="28"/>
  <c r="AS74" i="28"/>
  <c r="AW74" i="28"/>
  <c r="AV74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AK64" i="28"/>
  <c r="AJ64" i="28"/>
  <c r="AI64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AW61" i="28"/>
  <c r="AW66" i="28" s="1"/>
  <c r="AV61" i="28"/>
  <c r="AU61" i="28"/>
  <c r="AT61" i="28"/>
  <c r="AS61" i="28"/>
  <c r="AS66" i="28" s="1"/>
  <c r="AR61" i="28"/>
  <c r="AQ61" i="28"/>
  <c r="AP61" i="28"/>
  <c r="AO61" i="28"/>
  <c r="AO66" i="28" s="1"/>
  <c r="AN61" i="28"/>
  <c r="AM61" i="28"/>
  <c r="AL61" i="28"/>
  <c r="AK61" i="28"/>
  <c r="AK66" i="28" s="1"/>
  <c r="AJ61" i="28"/>
  <c r="AI61" i="28"/>
  <c r="AH61" i="28"/>
  <c r="AH66" i="28" s="1"/>
  <c r="AG61" i="28"/>
  <c r="AG66" i="28" s="1"/>
  <c r="AF61" i="28"/>
  <c r="AE61" i="28"/>
  <c r="AD61" i="28"/>
  <c r="AC61" i="28"/>
  <c r="AC66" i="28" s="1"/>
  <c r="AB61" i="28"/>
  <c r="AA61" i="28"/>
  <c r="Z61" i="28"/>
  <c r="Y61" i="28"/>
  <c r="Y66" i="28" s="1"/>
  <c r="X61" i="28"/>
  <c r="W61" i="28"/>
  <c r="V61" i="28"/>
  <c r="V66" i="28" s="1"/>
  <c r="U61" i="28"/>
  <c r="U66" i="28" s="1"/>
  <c r="T61" i="28"/>
  <c r="S61" i="28"/>
  <c r="R61" i="28"/>
  <c r="R66" i="28" s="1"/>
  <c r="Q61" i="28"/>
  <c r="Q66" i="28" s="1"/>
  <c r="P61" i="28"/>
  <c r="O61" i="28"/>
  <c r="N61" i="28"/>
  <c r="M61" i="28"/>
  <c r="M66" i="28" s="1"/>
  <c r="L61" i="28"/>
  <c r="K61" i="28"/>
  <c r="J61" i="28"/>
  <c r="I61" i="28"/>
  <c r="H61" i="28"/>
  <c r="G61" i="28"/>
  <c r="F61" i="28"/>
  <c r="E61" i="28"/>
  <c r="D61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AK19" i="28"/>
  <c r="AJ19" i="28"/>
  <c r="AI19" i="28"/>
  <c r="AH19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W18" i="28"/>
  <c r="AW35" i="28" s="1"/>
  <c r="AV18" i="28"/>
  <c r="AV35" i="28" s="1"/>
  <c r="AU18" i="28"/>
  <c r="AU35" i="28" s="1"/>
  <c r="AT18" i="28"/>
  <c r="AT35" i="28" s="1"/>
  <c r="AS18" i="28"/>
  <c r="AS35" i="28" s="1"/>
  <c r="AR18" i="28"/>
  <c r="AR35" i="28" s="1"/>
  <c r="AQ18" i="28"/>
  <c r="AQ35" i="28" s="1"/>
  <c r="AP18" i="28"/>
  <c r="AP35" i="28" s="1"/>
  <c r="AO18" i="28"/>
  <c r="AO35" i="28" s="1"/>
  <c r="AN18" i="28"/>
  <c r="AN35" i="28" s="1"/>
  <c r="AM18" i="28"/>
  <c r="AM35" i="28" s="1"/>
  <c r="AL18" i="28"/>
  <c r="AK18" i="28"/>
  <c r="AJ18" i="28"/>
  <c r="AJ35" i="28" s="1"/>
  <c r="AI18" i="28"/>
  <c r="AI35" i="28" s="1"/>
  <c r="AH18" i="28"/>
  <c r="AH35" i="28" s="1"/>
  <c r="AJ67" i="27" s="1"/>
  <c r="AG18" i="28"/>
  <c r="AF18" i="28"/>
  <c r="AF35" i="28" s="1"/>
  <c r="AH67" i="27" s="1"/>
  <c r="AE18" i="28"/>
  <c r="AE35" i="28" s="1"/>
  <c r="AG67" i="27" s="1"/>
  <c r="AD18" i="28"/>
  <c r="AC18" i="28"/>
  <c r="AB18" i="28"/>
  <c r="AB35" i="28" s="1"/>
  <c r="AD67" i="27" s="1"/>
  <c r="AA18" i="28"/>
  <c r="AA35" i="28" s="1"/>
  <c r="AC67" i="27" s="1"/>
  <c r="Z18" i="28"/>
  <c r="Z35" i="28" s="1"/>
  <c r="AB67" i="27" s="1"/>
  <c r="Y18" i="28"/>
  <c r="X18" i="28"/>
  <c r="X35" i="28" s="1"/>
  <c r="Z67" i="27" s="1"/>
  <c r="W18" i="28"/>
  <c r="W35" i="28" s="1"/>
  <c r="Y67" i="27" s="1"/>
  <c r="V18" i="28"/>
  <c r="U18" i="28"/>
  <c r="T18" i="28"/>
  <c r="S18" i="28"/>
  <c r="S35" i="28" s="1"/>
  <c r="U67" i="27" s="1"/>
  <c r="R18" i="28"/>
  <c r="R35" i="28" s="1"/>
  <c r="T67" i="27" s="1"/>
  <c r="Q18" i="28"/>
  <c r="P18" i="28"/>
  <c r="O18" i="28"/>
  <c r="O35" i="28" s="1"/>
  <c r="N18" i="28"/>
  <c r="M18" i="28"/>
  <c r="L18" i="28"/>
  <c r="K18" i="28"/>
  <c r="J18" i="28"/>
  <c r="I18" i="28"/>
  <c r="H18" i="28"/>
  <c r="G18" i="28"/>
  <c r="F18" i="28"/>
  <c r="E18" i="28"/>
  <c r="D18" i="28"/>
  <c r="AW17" i="28"/>
  <c r="AW34" i="28" s="1"/>
  <c r="AV17" i="28"/>
  <c r="AV34" i="28" s="1"/>
  <c r="AU17" i="28"/>
  <c r="AU34" i="28" s="1"/>
  <c r="AT17" i="28"/>
  <c r="AT34" i="28" s="1"/>
  <c r="AS17" i="28"/>
  <c r="AS34" i="28" s="1"/>
  <c r="AR17" i="28"/>
  <c r="AR34" i="28" s="1"/>
  <c r="AQ17" i="28"/>
  <c r="AQ34" i="28" s="1"/>
  <c r="AP17" i="28"/>
  <c r="AP34" i="28" s="1"/>
  <c r="AO17" i="28"/>
  <c r="AO34" i="28" s="1"/>
  <c r="AN17" i="28"/>
  <c r="AN34" i="28" s="1"/>
  <c r="AM17" i="28"/>
  <c r="AM34" i="28" s="1"/>
  <c r="AL17" i="28"/>
  <c r="AK17" i="28"/>
  <c r="AJ17" i="28"/>
  <c r="AJ34" i="28" s="1"/>
  <c r="AI17" i="28"/>
  <c r="AI34" i="28" s="1"/>
  <c r="AH17" i="28"/>
  <c r="AG17" i="28"/>
  <c r="AF17" i="28"/>
  <c r="AF34" i="28" s="1"/>
  <c r="AH57" i="27" s="1"/>
  <c r="AE17" i="28"/>
  <c r="AD17" i="28"/>
  <c r="AC17" i="28"/>
  <c r="AB17" i="28"/>
  <c r="AB34" i="28" s="1"/>
  <c r="AD57" i="27" s="1"/>
  <c r="AA17" i="28"/>
  <c r="Z17" i="28"/>
  <c r="Y17" i="28"/>
  <c r="X17" i="28"/>
  <c r="X34" i="28" s="1"/>
  <c r="Z57" i="27" s="1"/>
  <c r="W17" i="28"/>
  <c r="V17" i="28"/>
  <c r="U17" i="28"/>
  <c r="T17" i="28"/>
  <c r="S17" i="28"/>
  <c r="S34" i="28" s="1"/>
  <c r="U57" i="27" s="1"/>
  <c r="R17" i="28"/>
  <c r="R34" i="28" s="1"/>
  <c r="T57" i="27" s="1"/>
  <c r="Q17" i="28"/>
  <c r="P17" i="28"/>
  <c r="P34" i="28" s="1"/>
  <c r="R57" i="27" s="1"/>
  <c r="O17" i="28"/>
  <c r="O34" i="28" s="1"/>
  <c r="N17" i="28"/>
  <c r="N34" i="28" s="1"/>
  <c r="P57" i="27" s="1"/>
  <c r="M17" i="28"/>
  <c r="L17" i="28"/>
  <c r="L34" i="28" s="1"/>
  <c r="K17" i="28"/>
  <c r="K34" i="28" s="1"/>
  <c r="M57" i="27" s="1"/>
  <c r="J17" i="28"/>
  <c r="J34" i="28" s="1"/>
  <c r="L57" i="27" s="1"/>
  <c r="I17" i="28"/>
  <c r="H17" i="28"/>
  <c r="H34" i="28" s="1"/>
  <c r="J57" i="27" s="1"/>
  <c r="G17" i="28"/>
  <c r="G34" i="28" s="1"/>
  <c r="I57" i="27" s="1"/>
  <c r="F17" i="28"/>
  <c r="F34" i="28" s="1"/>
  <c r="H57" i="27" s="1"/>
  <c r="E17" i="28"/>
  <c r="D17" i="28"/>
  <c r="AW16" i="28"/>
  <c r="AW33" i="28" s="1"/>
  <c r="AV16" i="28"/>
  <c r="AV33" i="28" s="1"/>
  <c r="AU16" i="28"/>
  <c r="AU33" i="28" s="1"/>
  <c r="AT16" i="28"/>
  <c r="AT33" i="28" s="1"/>
  <c r="AS16" i="28"/>
  <c r="AS33" i="28" s="1"/>
  <c r="AR16" i="28"/>
  <c r="AR33" i="28" s="1"/>
  <c r="AQ16" i="28"/>
  <c r="AQ33" i="28" s="1"/>
  <c r="AP16" i="28"/>
  <c r="AP33" i="28" s="1"/>
  <c r="AO16" i="28"/>
  <c r="AO33" i="28" s="1"/>
  <c r="AN16" i="28"/>
  <c r="AN33" i="28" s="1"/>
  <c r="AM16" i="28"/>
  <c r="AM33" i="28" s="1"/>
  <c r="AL16" i="28"/>
  <c r="AL33" i="28" s="1"/>
  <c r="AK16" i="28"/>
  <c r="AJ16" i="28"/>
  <c r="AJ33" i="28" s="1"/>
  <c r="AI16" i="28"/>
  <c r="AI33" i="28" s="1"/>
  <c r="AH16" i="28"/>
  <c r="AG16" i="28"/>
  <c r="AF16" i="28"/>
  <c r="AF33" i="28" s="1"/>
  <c r="AH47" i="27" s="1"/>
  <c r="AE16" i="28"/>
  <c r="AE33" i="28" s="1"/>
  <c r="AG47" i="27" s="1"/>
  <c r="AD16" i="28"/>
  <c r="AD33" i="28" s="1"/>
  <c r="AF47" i="27" s="1"/>
  <c r="AC16" i="28"/>
  <c r="AB16" i="28"/>
  <c r="AB33" i="28" s="1"/>
  <c r="AD47" i="27" s="1"/>
  <c r="AA16" i="28"/>
  <c r="AA33" i="28" s="1"/>
  <c r="AC47" i="27" s="1"/>
  <c r="Z16" i="28"/>
  <c r="Y16" i="28"/>
  <c r="X16" i="28"/>
  <c r="X33" i="28" s="1"/>
  <c r="Z47" i="27" s="1"/>
  <c r="W16" i="28"/>
  <c r="W33" i="28" s="1"/>
  <c r="Y47" i="27" s="1"/>
  <c r="V16" i="28"/>
  <c r="V33" i="28" s="1"/>
  <c r="X47" i="27" s="1"/>
  <c r="U16" i="28"/>
  <c r="T16" i="28"/>
  <c r="S16" i="28"/>
  <c r="S33" i="28" s="1"/>
  <c r="U47" i="27" s="1"/>
  <c r="R16" i="28"/>
  <c r="Q16" i="28"/>
  <c r="P16" i="28"/>
  <c r="O16" i="28"/>
  <c r="O33" i="28" s="1"/>
  <c r="N16" i="28"/>
  <c r="N33" i="28" s="1"/>
  <c r="P47" i="27" s="1"/>
  <c r="M16" i="28"/>
  <c r="L16" i="28"/>
  <c r="K16" i="28"/>
  <c r="J16" i="28"/>
  <c r="I16" i="28"/>
  <c r="H16" i="28"/>
  <c r="G16" i="28"/>
  <c r="G33" i="28" s="1"/>
  <c r="I47" i="27" s="1"/>
  <c r="F16" i="28"/>
  <c r="E16" i="28"/>
  <c r="D16" i="28"/>
  <c r="AW15" i="28"/>
  <c r="AW32" i="28" s="1"/>
  <c r="AV15" i="28"/>
  <c r="AV32" i="28" s="1"/>
  <c r="AU15" i="28"/>
  <c r="AU32" i="28" s="1"/>
  <c r="AT15" i="28"/>
  <c r="AT32" i="28" s="1"/>
  <c r="AS15" i="28"/>
  <c r="AS32" i="28" s="1"/>
  <c r="AR15" i="28"/>
  <c r="AR32" i="28" s="1"/>
  <c r="AQ15" i="28"/>
  <c r="AQ32" i="28" s="1"/>
  <c r="AP15" i="28"/>
  <c r="AP32" i="28" s="1"/>
  <c r="AO15" i="28"/>
  <c r="AO32" i="28" s="1"/>
  <c r="AN15" i="28"/>
  <c r="AN32" i="28" s="1"/>
  <c r="AM15" i="28"/>
  <c r="AM32" i="28" s="1"/>
  <c r="AL15" i="28"/>
  <c r="AK15" i="28"/>
  <c r="AJ15" i="28"/>
  <c r="AJ32" i="28" s="1"/>
  <c r="AI15" i="28"/>
  <c r="AI32" i="28" s="1"/>
  <c r="AH15" i="28"/>
  <c r="AG15" i="28"/>
  <c r="AF15" i="28"/>
  <c r="AF32" i="28" s="1"/>
  <c r="AH37" i="27" s="1"/>
  <c r="AE15" i="28"/>
  <c r="AD15" i="28"/>
  <c r="AC15" i="28"/>
  <c r="AB15" i="28"/>
  <c r="AB32" i="28" s="1"/>
  <c r="AD37" i="27" s="1"/>
  <c r="AA15" i="28"/>
  <c r="Z15" i="28"/>
  <c r="Y15" i="28"/>
  <c r="X15" i="28"/>
  <c r="X32" i="28" s="1"/>
  <c r="Z37" i="27" s="1"/>
  <c r="W15" i="28"/>
  <c r="V15" i="28"/>
  <c r="U15" i="28"/>
  <c r="T15" i="28"/>
  <c r="S15" i="28"/>
  <c r="S32" i="28" s="1"/>
  <c r="U37" i="27" s="1"/>
  <c r="R15" i="28"/>
  <c r="R32" i="28" s="1"/>
  <c r="T37" i="27" s="1"/>
  <c r="Q15" i="28"/>
  <c r="P15" i="28"/>
  <c r="P32" i="28" s="1"/>
  <c r="R37" i="27" s="1"/>
  <c r="O15" i="28"/>
  <c r="O32" i="28" s="1"/>
  <c r="N15" i="28"/>
  <c r="N32" i="28" s="1"/>
  <c r="P37" i="27" s="1"/>
  <c r="M15" i="28"/>
  <c r="L15" i="28"/>
  <c r="L32" i="28" s="1"/>
  <c r="K15" i="28"/>
  <c r="K32" i="28" s="1"/>
  <c r="M37" i="27" s="1"/>
  <c r="J15" i="28"/>
  <c r="J32" i="28" s="1"/>
  <c r="L37" i="27" s="1"/>
  <c r="I15" i="28"/>
  <c r="H15" i="28"/>
  <c r="H32" i="28" s="1"/>
  <c r="J37" i="27" s="1"/>
  <c r="G15" i="28"/>
  <c r="G32" i="28" s="1"/>
  <c r="I37" i="27" s="1"/>
  <c r="F15" i="28"/>
  <c r="F32" i="28" s="1"/>
  <c r="H37" i="27" s="1"/>
  <c r="E15" i="28"/>
  <c r="D15" i="28"/>
  <c r="D32" i="28" s="1"/>
  <c r="F37" i="27" s="1"/>
  <c r="AW14" i="28"/>
  <c r="AV14" i="28"/>
  <c r="AU14" i="28"/>
  <c r="AU31" i="28" s="1"/>
  <c r="AU36" i="28" s="1"/>
  <c r="AT14" i="28"/>
  <c r="AT31" i="28" s="1"/>
  <c r="AS14" i="28"/>
  <c r="AR14" i="28"/>
  <c r="AQ14" i="28"/>
  <c r="AQ31" i="28" s="1"/>
  <c r="AQ36" i="28" s="1"/>
  <c r="AP14" i="28"/>
  <c r="AP31" i="28" s="1"/>
  <c r="AO14" i="28"/>
  <c r="AN14" i="28"/>
  <c r="AN31" i="28" s="1"/>
  <c r="AM14" i="28"/>
  <c r="AM31" i="28" s="1"/>
  <c r="AL14" i="28"/>
  <c r="AL31" i="28" s="1"/>
  <c r="AK14" i="28"/>
  <c r="AJ14" i="28"/>
  <c r="AJ31" i="28" s="1"/>
  <c r="AI14" i="28"/>
  <c r="AI20" i="28" s="1"/>
  <c r="AH14" i="28"/>
  <c r="AH31" i="28" s="1"/>
  <c r="AJ27" i="27" s="1"/>
  <c r="AG14" i="28"/>
  <c r="AF14" i="28"/>
  <c r="AF31" i="28" s="1"/>
  <c r="AH27" i="27" s="1"/>
  <c r="AE14" i="28"/>
  <c r="AE20" i="28" s="1"/>
  <c r="AD14" i="28"/>
  <c r="AD20" i="28" s="1"/>
  <c r="AC14" i="28"/>
  <c r="AB14" i="28"/>
  <c r="AB31" i="28" s="1"/>
  <c r="AD27" i="27" s="1"/>
  <c r="AA14" i="28"/>
  <c r="AA20" i="28" s="1"/>
  <c r="Z14" i="28"/>
  <c r="Z20" i="28" s="1"/>
  <c r="Y14" i="28"/>
  <c r="X14" i="28"/>
  <c r="X31" i="28" s="1"/>
  <c r="Z27" i="27" s="1"/>
  <c r="W14" i="28"/>
  <c r="W31" i="28" s="1"/>
  <c r="Y27" i="27" s="1"/>
  <c r="V14" i="28"/>
  <c r="V31" i="28" s="1"/>
  <c r="X27" i="27" s="1"/>
  <c r="U14" i="28"/>
  <c r="T14" i="28"/>
  <c r="S14" i="28"/>
  <c r="S20" i="28" s="1"/>
  <c r="R14" i="28"/>
  <c r="R31" i="28" s="1"/>
  <c r="T27" i="27" s="1"/>
  <c r="Q14" i="28"/>
  <c r="P14" i="28"/>
  <c r="O14" i="28"/>
  <c r="O20" i="28" s="1"/>
  <c r="N14" i="28"/>
  <c r="N20" i="28" s="1"/>
  <c r="M14" i="28"/>
  <c r="L14" i="28"/>
  <c r="K14" i="28"/>
  <c r="J14" i="28"/>
  <c r="J31" i="28" s="1"/>
  <c r="I14" i="28"/>
  <c r="H14" i="28"/>
  <c r="H31" i="28" s="1"/>
  <c r="J27" i="27" s="1"/>
  <c r="G14" i="28"/>
  <c r="G31" i="28" s="1"/>
  <c r="I27" i="27" s="1"/>
  <c r="F14" i="28"/>
  <c r="D14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S11" i="28"/>
  <c r="R11" i="28"/>
  <c r="Q11" i="28"/>
  <c r="P11" i="28"/>
  <c r="O11" i="28"/>
  <c r="N11" i="28"/>
  <c r="M11" i="28"/>
  <c r="L11" i="28"/>
  <c r="J11" i="28"/>
  <c r="I11" i="28"/>
  <c r="H11" i="28"/>
  <c r="G11" i="28"/>
  <c r="F11" i="28"/>
  <c r="E11" i="28"/>
  <c r="D11" i="28"/>
  <c r="U19" i="28"/>
  <c r="L31" i="28" l="1"/>
  <c r="L33" i="28"/>
  <c r="P33" i="28"/>
  <c r="R47" i="27" s="1"/>
  <c r="L35" i="28"/>
  <c r="N67" i="27" s="1"/>
  <c r="P35" i="28"/>
  <c r="R67" i="27" s="1"/>
  <c r="P31" i="28"/>
  <c r="R27" i="27" s="1"/>
  <c r="N37" i="27"/>
  <c r="N57" i="27"/>
  <c r="Q47" i="27"/>
  <c r="Q67" i="27"/>
  <c r="N27" i="27"/>
  <c r="N47" i="27"/>
  <c r="Q37" i="27"/>
  <c r="Q57" i="27"/>
  <c r="AQ66" i="28"/>
  <c r="AU66" i="28"/>
  <c r="H33" i="28"/>
  <c r="J47" i="27" s="1"/>
  <c r="H35" i="28"/>
  <c r="J67" i="27" s="1"/>
  <c r="AR66" i="28"/>
  <c r="AV66" i="28"/>
  <c r="AP36" i="28"/>
  <c r="AP66" i="28"/>
  <c r="AT66" i="28"/>
  <c r="E66" i="28"/>
  <c r="E72" i="28" s="1"/>
  <c r="G58" i="27" s="1"/>
  <c r="G59" i="27" s="1"/>
  <c r="G60" i="27" s="1"/>
  <c r="K20" i="28"/>
  <c r="K33" i="28"/>
  <c r="M47" i="27" s="1"/>
  <c r="K35" i="28"/>
  <c r="M67" i="27" s="1"/>
  <c r="J33" i="28"/>
  <c r="L47" i="27" s="1"/>
  <c r="J35" i="28"/>
  <c r="L67" i="27" s="1"/>
  <c r="J20" i="28"/>
  <c r="I66" i="28"/>
  <c r="I70" i="28" s="1"/>
  <c r="K38" i="27" s="1"/>
  <c r="K39" i="27" s="1"/>
  <c r="K40" i="27" s="1"/>
  <c r="G35" i="28"/>
  <c r="I67" i="27" s="1"/>
  <c r="F31" i="28"/>
  <c r="H27" i="27" s="1"/>
  <c r="F33" i="28"/>
  <c r="H47" i="27" s="1"/>
  <c r="D33" i="28"/>
  <c r="F47" i="27" s="1"/>
  <c r="D31" i="28"/>
  <c r="F27" i="27" s="1"/>
  <c r="S31" i="28"/>
  <c r="U27" i="27" s="1"/>
  <c r="W32" i="28"/>
  <c r="Y37" i="27" s="1"/>
  <c r="AA32" i="28"/>
  <c r="AC37" i="27" s="1"/>
  <c r="AE32" i="28"/>
  <c r="AG37" i="27" s="1"/>
  <c r="W34" i="28"/>
  <c r="Y57" i="27" s="1"/>
  <c r="AA34" i="28"/>
  <c r="AC57" i="27" s="1"/>
  <c r="AE34" i="28"/>
  <c r="AG57" i="27" s="1"/>
  <c r="U32" i="28"/>
  <c r="W37" i="27" s="1"/>
  <c r="D20" i="28"/>
  <c r="D34" i="28"/>
  <c r="F57" i="27" s="1"/>
  <c r="D35" i="28"/>
  <c r="F66" i="28"/>
  <c r="F72" i="28" s="1"/>
  <c r="H58" i="27" s="1"/>
  <c r="H59" i="27" s="1"/>
  <c r="H60" i="27" s="1"/>
  <c r="AL66" i="28"/>
  <c r="AM36" i="28"/>
  <c r="D66" i="28"/>
  <c r="D69" i="28" s="1"/>
  <c r="F28" i="27" s="1"/>
  <c r="F29" i="27" s="1"/>
  <c r="F30" i="27" s="1"/>
  <c r="H66" i="28"/>
  <c r="H70" i="28" s="1"/>
  <c r="J38" i="27" s="1"/>
  <c r="J39" i="27" s="1"/>
  <c r="J40" i="27" s="1"/>
  <c r="L66" i="28"/>
  <c r="P66" i="28"/>
  <c r="T66" i="28"/>
  <c r="X66" i="28"/>
  <c r="AB66" i="28"/>
  <c r="AF66" i="28"/>
  <c r="AJ66" i="28"/>
  <c r="AN66" i="28"/>
  <c r="J66" i="28"/>
  <c r="J72" i="28" s="1"/>
  <c r="L58" i="27" s="1"/>
  <c r="L59" i="27" s="1"/>
  <c r="L60" i="27" s="1"/>
  <c r="N66" i="28"/>
  <c r="Z66" i="28"/>
  <c r="AD66" i="28"/>
  <c r="Z33" i="28"/>
  <c r="AB47" i="27" s="1"/>
  <c r="AL35" i="28"/>
  <c r="G36" i="28"/>
  <c r="AJ20" i="28"/>
  <c r="AD35" i="28"/>
  <c r="AF67" i="27" s="1"/>
  <c r="X20" i="28"/>
  <c r="F35" i="28"/>
  <c r="H67" i="27" s="1"/>
  <c r="N35" i="28"/>
  <c r="P67" i="27" s="1"/>
  <c r="R33" i="28"/>
  <c r="T47" i="27" s="1"/>
  <c r="AI31" i="28"/>
  <c r="AI36" i="28" s="1"/>
  <c r="V35" i="28"/>
  <c r="X67" i="27" s="1"/>
  <c r="AH33" i="28"/>
  <c r="AJ47" i="27" s="1"/>
  <c r="E20" i="28"/>
  <c r="M20" i="28"/>
  <c r="Q20" i="28"/>
  <c r="Y20" i="28"/>
  <c r="AC20" i="28"/>
  <c r="AK20" i="28"/>
  <c r="E32" i="28"/>
  <c r="G37" i="27" s="1"/>
  <c r="AK32" i="28"/>
  <c r="X36" i="28"/>
  <c r="I32" i="28"/>
  <c r="K37" i="27" s="1"/>
  <c r="M32" i="28"/>
  <c r="O37" i="27" s="1"/>
  <c r="Q32" i="28"/>
  <c r="S37" i="27" s="1"/>
  <c r="Y32" i="28"/>
  <c r="AA37" i="27" s="1"/>
  <c r="AC32" i="28"/>
  <c r="AE37" i="27" s="1"/>
  <c r="AG32" i="28"/>
  <c r="AI37" i="27" s="1"/>
  <c r="E34" i="28"/>
  <c r="G57" i="27" s="1"/>
  <c r="I34" i="28"/>
  <c r="K57" i="27" s="1"/>
  <c r="M34" i="28"/>
  <c r="O57" i="27" s="1"/>
  <c r="Q34" i="28"/>
  <c r="S57" i="27" s="1"/>
  <c r="U34" i="28"/>
  <c r="W57" i="27" s="1"/>
  <c r="Y34" i="28"/>
  <c r="AA57" i="27" s="1"/>
  <c r="AC34" i="28"/>
  <c r="AE57" i="27" s="1"/>
  <c r="AG34" i="28"/>
  <c r="AI57" i="27" s="1"/>
  <c r="AK34" i="28"/>
  <c r="H20" i="28"/>
  <c r="AN20" i="28"/>
  <c r="AD31" i="28"/>
  <c r="AF27" i="27" s="1"/>
  <c r="P36" i="28"/>
  <c r="AF36" i="28"/>
  <c r="AJ36" i="28"/>
  <c r="AR31" i="28"/>
  <c r="AR36" i="28" s="1"/>
  <c r="AR20" i="28"/>
  <c r="V32" i="28"/>
  <c r="X37" i="27" s="1"/>
  <c r="AD32" i="28"/>
  <c r="AF37" i="27" s="1"/>
  <c r="Z34" i="28"/>
  <c r="AB57" i="27" s="1"/>
  <c r="AH34" i="28"/>
  <c r="AJ57" i="27" s="1"/>
  <c r="L20" i="28"/>
  <c r="AB20" i="28"/>
  <c r="AT20" i="28"/>
  <c r="N31" i="28"/>
  <c r="P27" i="27" s="1"/>
  <c r="AB36" i="28"/>
  <c r="AN36" i="28"/>
  <c r="AV31" i="28"/>
  <c r="AV36" i="28" s="1"/>
  <c r="AV20" i="28"/>
  <c r="Z32" i="28"/>
  <c r="AB37" i="27" s="1"/>
  <c r="AH32" i="28"/>
  <c r="AJ37" i="27" s="1"/>
  <c r="AL32" i="28"/>
  <c r="V34" i="28"/>
  <c r="X57" i="27" s="1"/>
  <c r="AD34" i="28"/>
  <c r="AF57" i="27" s="1"/>
  <c r="AL34" i="28"/>
  <c r="P20" i="28"/>
  <c r="AF20" i="28"/>
  <c r="S36" i="28"/>
  <c r="AT36" i="28"/>
  <c r="I31" i="28"/>
  <c r="K27" i="27" s="1"/>
  <c r="U31" i="28"/>
  <c r="W27" i="27" s="1"/>
  <c r="AG31" i="28"/>
  <c r="AI27" i="27" s="1"/>
  <c r="AS31" i="28"/>
  <c r="AS36" i="28" s="1"/>
  <c r="AS20" i="28"/>
  <c r="E33" i="28"/>
  <c r="G47" i="27" s="1"/>
  <c r="I33" i="28"/>
  <c r="K47" i="27" s="1"/>
  <c r="M33" i="28"/>
  <c r="O47" i="27" s="1"/>
  <c r="Q33" i="28"/>
  <c r="S47" i="27" s="1"/>
  <c r="U33" i="28"/>
  <c r="W47" i="27" s="1"/>
  <c r="Y33" i="28"/>
  <c r="AA47" i="27" s="1"/>
  <c r="AC33" i="28"/>
  <c r="AE47" i="27" s="1"/>
  <c r="AG33" i="28"/>
  <c r="AI47" i="27" s="1"/>
  <c r="AK33" i="28"/>
  <c r="E35" i="28"/>
  <c r="G67" i="27" s="1"/>
  <c r="I35" i="28"/>
  <c r="K67" i="27" s="1"/>
  <c r="M35" i="28"/>
  <c r="O67" i="27" s="1"/>
  <c r="Q35" i="28"/>
  <c r="S67" i="27" s="1"/>
  <c r="U35" i="28"/>
  <c r="W67" i="27" s="1"/>
  <c r="Y35" i="28"/>
  <c r="AA67" i="27" s="1"/>
  <c r="AC35" i="28"/>
  <c r="AE67" i="27" s="1"/>
  <c r="AG35" i="28"/>
  <c r="AI67" i="27" s="1"/>
  <c r="AK35" i="28"/>
  <c r="I20" i="28"/>
  <c r="U20" i="28"/>
  <c r="AG20" i="28"/>
  <c r="AP20" i="28"/>
  <c r="AU20" i="28"/>
  <c r="L27" i="27"/>
  <c r="O31" i="28"/>
  <c r="Z31" i="28"/>
  <c r="AB27" i="27" s="1"/>
  <c r="AE31" i="28"/>
  <c r="AG27" i="27" s="1"/>
  <c r="E31" i="28"/>
  <c r="G27" i="27" s="1"/>
  <c r="M31" i="28"/>
  <c r="O27" i="27" s="1"/>
  <c r="AC31" i="28"/>
  <c r="AE27" i="27" s="1"/>
  <c r="AO31" i="28"/>
  <c r="AO36" i="28" s="1"/>
  <c r="AO20" i="28"/>
  <c r="T11" i="28"/>
  <c r="T19" i="28"/>
  <c r="T32" i="28" s="1"/>
  <c r="V37" i="27" s="1"/>
  <c r="F20" i="28"/>
  <c r="R20" i="28"/>
  <c r="V20" i="28"/>
  <c r="AH20" i="28"/>
  <c r="AL20" i="28"/>
  <c r="AQ20" i="28"/>
  <c r="K31" i="28"/>
  <c r="M27" i="27" s="1"/>
  <c r="AA31" i="28"/>
  <c r="AC27" i="27" s="1"/>
  <c r="Q31" i="28"/>
  <c r="S27" i="27" s="1"/>
  <c r="Y31" i="28"/>
  <c r="AA27" i="27" s="1"/>
  <c r="AK31" i="28"/>
  <c r="AW31" i="28"/>
  <c r="AW36" i="28" s="1"/>
  <c r="AW20" i="28"/>
  <c r="G20" i="28"/>
  <c r="W20" i="28"/>
  <c r="AM20" i="28"/>
  <c r="X74" i="28"/>
  <c r="L74" i="28"/>
  <c r="Q56" i="28"/>
  <c r="P74" i="28"/>
  <c r="G66" i="28"/>
  <c r="G69" i="28" s="1"/>
  <c r="I28" i="27" s="1"/>
  <c r="I29" i="27" s="1"/>
  <c r="I30" i="27" s="1"/>
  <c r="K66" i="28"/>
  <c r="K69" i="28" s="1"/>
  <c r="M28" i="27" s="1"/>
  <c r="M29" i="27" s="1"/>
  <c r="M30" i="27" s="1"/>
  <c r="O66" i="28"/>
  <c r="S66" i="28"/>
  <c r="W66" i="28"/>
  <c r="AA66" i="28"/>
  <c r="AE66" i="28"/>
  <c r="AI66" i="28"/>
  <c r="AM66" i="28"/>
  <c r="Y74" i="28"/>
  <c r="AY27" i="1"/>
  <c r="AZ27" i="1"/>
  <c r="BA27" i="1"/>
  <c r="BB27" i="1"/>
  <c r="BC27" i="1"/>
  <c r="BD27" i="1"/>
  <c r="BE27" i="1"/>
  <c r="BF27" i="1"/>
  <c r="BG27" i="1"/>
  <c r="BH27" i="1"/>
  <c r="BI27" i="1"/>
  <c r="BJ27" i="1"/>
  <c r="AY28" i="1"/>
  <c r="AZ28" i="1"/>
  <c r="AZ29" i="1" s="1"/>
  <c r="AZ30" i="1" s="1"/>
  <c r="BA28" i="1"/>
  <c r="BA29" i="1" s="1"/>
  <c r="BA30" i="1" s="1"/>
  <c r="BA31" i="1" s="1"/>
  <c r="BB28" i="1"/>
  <c r="BC28" i="1"/>
  <c r="BC29" i="1" s="1"/>
  <c r="BC30" i="1" s="1"/>
  <c r="BD28" i="1"/>
  <c r="BD29" i="1" s="1"/>
  <c r="BD30" i="1" s="1"/>
  <c r="BD31" i="1" s="1"/>
  <c r="BD32" i="1" s="1"/>
  <c r="BD33" i="1" s="1"/>
  <c r="BE28" i="1"/>
  <c r="BE29" i="1" s="1"/>
  <c r="BE30" i="1" s="1"/>
  <c r="BE31" i="1" s="1"/>
  <c r="BF28" i="1"/>
  <c r="BG28" i="1"/>
  <c r="BG29" i="1" s="1"/>
  <c r="BG30" i="1" s="1"/>
  <c r="BG31" i="1" s="1"/>
  <c r="BG32" i="1" s="1"/>
  <c r="BH28" i="1"/>
  <c r="BH29" i="1" s="1"/>
  <c r="BH30" i="1" s="1"/>
  <c r="BI28" i="1"/>
  <c r="BI29" i="1" s="1"/>
  <c r="BI30" i="1" s="1"/>
  <c r="BI31" i="1" s="1"/>
  <c r="BJ28" i="1"/>
  <c r="BJ29" i="1" s="1"/>
  <c r="BJ30" i="1" s="1"/>
  <c r="BB29" i="1"/>
  <c r="BF29" i="1"/>
  <c r="BF30" i="1" s="1"/>
  <c r="BB30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AY38" i="1"/>
  <c r="AZ38" i="1"/>
  <c r="AZ39" i="1" s="1"/>
  <c r="AZ40" i="1" s="1"/>
  <c r="BA38" i="1"/>
  <c r="BA39" i="1" s="1"/>
  <c r="BA40" i="1" s="1"/>
  <c r="BB38" i="1"/>
  <c r="BB39" i="1" s="1"/>
  <c r="BB40" i="1" s="1"/>
  <c r="BB41" i="1" s="1"/>
  <c r="BB42" i="1" s="1"/>
  <c r="BC38" i="1"/>
  <c r="BC39" i="1" s="1"/>
  <c r="BC40" i="1" s="1"/>
  <c r="BD38" i="1"/>
  <c r="BE38" i="1"/>
  <c r="BE39" i="1" s="1"/>
  <c r="BE40" i="1" s="1"/>
  <c r="BF38" i="1"/>
  <c r="BG38" i="1"/>
  <c r="BG39" i="1" s="1"/>
  <c r="BG40" i="1" s="1"/>
  <c r="BH38" i="1"/>
  <c r="BH39" i="1" s="1"/>
  <c r="BH40" i="1" s="1"/>
  <c r="BI38" i="1"/>
  <c r="BI39" i="1" s="1"/>
  <c r="BI40" i="1" s="1"/>
  <c r="BJ38" i="1"/>
  <c r="BJ39" i="1" s="1"/>
  <c r="BJ40" i="1" s="1"/>
  <c r="BJ41" i="1" s="1"/>
  <c r="BJ42" i="1" s="1"/>
  <c r="BD39" i="1"/>
  <c r="BD40" i="1" s="1"/>
  <c r="BF39" i="1"/>
  <c r="BF40" i="1" s="1"/>
  <c r="BF41" i="1" s="1"/>
  <c r="AY47" i="1"/>
  <c r="AZ47" i="1"/>
  <c r="BA47" i="1"/>
  <c r="BB47" i="1"/>
  <c r="BC47" i="1"/>
  <c r="BD47" i="1"/>
  <c r="BE47" i="1"/>
  <c r="BF47" i="1"/>
  <c r="BG47" i="1"/>
  <c r="BH47" i="1"/>
  <c r="BI47" i="1"/>
  <c r="BJ47" i="1"/>
  <c r="AY48" i="1"/>
  <c r="AZ48" i="1"/>
  <c r="BA48" i="1"/>
  <c r="BA49" i="1" s="1"/>
  <c r="BA50" i="1" s="1"/>
  <c r="BA51" i="1" s="1"/>
  <c r="BB48" i="1"/>
  <c r="BB49" i="1" s="1"/>
  <c r="BB50" i="1" s="1"/>
  <c r="BC48" i="1"/>
  <c r="BC49" i="1" s="1"/>
  <c r="BC50" i="1" s="1"/>
  <c r="BD48" i="1"/>
  <c r="BE48" i="1"/>
  <c r="BE49" i="1" s="1"/>
  <c r="BE50" i="1" s="1"/>
  <c r="BE51" i="1" s="1"/>
  <c r="BF48" i="1"/>
  <c r="BF49" i="1" s="1"/>
  <c r="BF50" i="1" s="1"/>
  <c r="BG48" i="1"/>
  <c r="BG49" i="1" s="1"/>
  <c r="BG50" i="1" s="1"/>
  <c r="BH48" i="1"/>
  <c r="BI48" i="1"/>
  <c r="BI49" i="1" s="1"/>
  <c r="BI50" i="1" s="1"/>
  <c r="BI51" i="1" s="1"/>
  <c r="BJ48" i="1"/>
  <c r="BJ49" i="1" s="1"/>
  <c r="BJ50" i="1" s="1"/>
  <c r="BJ51" i="1" s="1"/>
  <c r="AZ49" i="1"/>
  <c r="AZ50" i="1" s="1"/>
  <c r="BD49" i="1"/>
  <c r="BD50" i="1" s="1"/>
  <c r="BH49" i="1"/>
  <c r="BH50" i="1" s="1"/>
  <c r="AY57" i="1"/>
  <c r="AZ57" i="1"/>
  <c r="BA57" i="1"/>
  <c r="BB57" i="1"/>
  <c r="BB61" i="1" s="1"/>
  <c r="BB62" i="1" s="1"/>
  <c r="BC57" i="1"/>
  <c r="BD57" i="1"/>
  <c r="BE57" i="1"/>
  <c r="BF57" i="1"/>
  <c r="BG57" i="1"/>
  <c r="BH57" i="1"/>
  <c r="BI57" i="1"/>
  <c r="BJ57" i="1"/>
  <c r="AY58" i="1"/>
  <c r="AZ58" i="1"/>
  <c r="AZ59" i="1" s="1"/>
  <c r="AZ60" i="1" s="1"/>
  <c r="BA58" i="1"/>
  <c r="BA59" i="1" s="1"/>
  <c r="BA60" i="1" s="1"/>
  <c r="BA61" i="1" s="1"/>
  <c r="BB58" i="1"/>
  <c r="BB59" i="1" s="1"/>
  <c r="BB60" i="1" s="1"/>
  <c r="BC58" i="1"/>
  <c r="BD58" i="1"/>
  <c r="BD59" i="1" s="1"/>
  <c r="BD60" i="1" s="1"/>
  <c r="BE58" i="1"/>
  <c r="BE59" i="1" s="1"/>
  <c r="BE60" i="1" s="1"/>
  <c r="BE61" i="1" s="1"/>
  <c r="BF58" i="1"/>
  <c r="BF59" i="1" s="1"/>
  <c r="BF60" i="1" s="1"/>
  <c r="BG58" i="1"/>
  <c r="BG59" i="1" s="1"/>
  <c r="BG60" i="1" s="1"/>
  <c r="BG61" i="1" s="1"/>
  <c r="BG62" i="1" s="1"/>
  <c r="BG63" i="1" s="1"/>
  <c r="BH58" i="1"/>
  <c r="BH59" i="1" s="1"/>
  <c r="BH60" i="1" s="1"/>
  <c r="BI58" i="1"/>
  <c r="BI59" i="1" s="1"/>
  <c r="BI60" i="1" s="1"/>
  <c r="BI61" i="1" s="1"/>
  <c r="BJ58" i="1"/>
  <c r="BJ59" i="1" s="1"/>
  <c r="BJ60" i="1" s="1"/>
  <c r="BC59" i="1"/>
  <c r="BC60" i="1" s="1"/>
  <c r="AY67" i="1"/>
  <c r="AZ67" i="1"/>
  <c r="BA67" i="1"/>
  <c r="BB67" i="1"/>
  <c r="BC67" i="1"/>
  <c r="BD67" i="1"/>
  <c r="BE67" i="1"/>
  <c r="BF67" i="1"/>
  <c r="BG67" i="1"/>
  <c r="BH67" i="1"/>
  <c r="BI67" i="1"/>
  <c r="BJ67" i="1"/>
  <c r="AY68" i="1"/>
  <c r="AZ68" i="1"/>
  <c r="BA68" i="1"/>
  <c r="BA69" i="1" s="1"/>
  <c r="BA18" i="1" s="1"/>
  <c r="BB68" i="1"/>
  <c r="BB69" i="1" s="1"/>
  <c r="BC68" i="1"/>
  <c r="BC69" i="1" s="1"/>
  <c r="BD68" i="1"/>
  <c r="BD69" i="1" s="1"/>
  <c r="BD18" i="1" s="1"/>
  <c r="BE68" i="1"/>
  <c r="BE69" i="1" s="1"/>
  <c r="BE18" i="1" s="1"/>
  <c r="BF68" i="1"/>
  <c r="BF69" i="1" s="1"/>
  <c r="BG68" i="1"/>
  <c r="BG69" i="1" s="1"/>
  <c r="BH68" i="1"/>
  <c r="BH69" i="1" s="1"/>
  <c r="BH18" i="1" s="1"/>
  <c r="BI68" i="1"/>
  <c r="BI69" i="1" s="1"/>
  <c r="BI18" i="1" s="1"/>
  <c r="BJ68" i="1"/>
  <c r="BJ69" i="1" s="1"/>
  <c r="AZ69" i="1"/>
  <c r="AZ18" i="1" s="1"/>
  <c r="AC3" i="22"/>
  <c r="AD3" i="22"/>
  <c r="AE3" i="22"/>
  <c r="AF3" i="22"/>
  <c r="AG3" i="22"/>
  <c r="AH3" i="22"/>
  <c r="AI3" i="22"/>
  <c r="AJ3" i="22"/>
  <c r="AK3" i="22"/>
  <c r="AK4" i="22" s="1"/>
  <c r="AK6" i="22" s="1"/>
  <c r="AK7" i="22" s="1"/>
  <c r="AK8" i="22" s="1"/>
  <c r="AL3" i="22"/>
  <c r="AM3" i="22"/>
  <c r="AK5" i="22"/>
  <c r="AL5" i="22" s="1"/>
  <c r="AD10" i="22"/>
  <c r="AE10" i="22"/>
  <c r="AF10" i="22"/>
  <c r="AG10" i="22"/>
  <c r="AH10" i="22"/>
  <c r="AI10" i="22"/>
  <c r="AJ10" i="22"/>
  <c r="AK10" i="22"/>
  <c r="AK12" i="22" s="1"/>
  <c r="AL10" i="22"/>
  <c r="AM10" i="22"/>
  <c r="AD17" i="22"/>
  <c r="AE17" i="22"/>
  <c r="AF17" i="22"/>
  <c r="AG17" i="22"/>
  <c r="AH17" i="22"/>
  <c r="AI17" i="22"/>
  <c r="AJ17" i="22"/>
  <c r="AK17" i="22"/>
  <c r="AL17" i="22"/>
  <c r="AM17" i="22"/>
  <c r="AD24" i="22"/>
  <c r="AE24" i="22"/>
  <c r="AF24" i="22"/>
  <c r="AG24" i="22"/>
  <c r="AH24" i="22"/>
  <c r="AI24" i="22"/>
  <c r="AJ24" i="22"/>
  <c r="AK24" i="22"/>
  <c r="AK26" i="22" s="1"/>
  <c r="AL24" i="22"/>
  <c r="AM24" i="22"/>
  <c r="AD31" i="22"/>
  <c r="AE31" i="22"/>
  <c r="AF31" i="22"/>
  <c r="AG31" i="22"/>
  <c r="AH31" i="22"/>
  <c r="AI31" i="22"/>
  <c r="AJ31" i="22"/>
  <c r="AK31" i="22"/>
  <c r="AK33" i="22" s="1"/>
  <c r="AL31" i="22"/>
  <c r="AM31" i="22"/>
  <c r="AC31" i="22"/>
  <c r="AC24" i="22"/>
  <c r="AC17" i="22"/>
  <c r="AC19" i="22" s="1"/>
  <c r="AC10" i="22"/>
  <c r="AC5" i="22"/>
  <c r="AC6" i="22" s="1"/>
  <c r="AC7" i="22" s="1"/>
  <c r="AC8" i="22" s="1"/>
  <c r="AC4" i="22"/>
  <c r="L36" i="28" l="1"/>
  <c r="AK19" i="22"/>
  <c r="AM5" i="22"/>
  <c r="AL12" i="22"/>
  <c r="BC31" i="1"/>
  <c r="Z40" i="28"/>
  <c r="N41" i="28"/>
  <c r="N42" i="28"/>
  <c r="N43" i="28"/>
  <c r="N39" i="28"/>
  <c r="N40" i="28"/>
  <c r="BJ61" i="1"/>
  <c r="BJ62" i="1" s="1"/>
  <c r="BJ63" i="1" s="1"/>
  <c r="BF61" i="1"/>
  <c r="BF62" i="1" s="1"/>
  <c r="BF63" i="1" s="1"/>
  <c r="Q27" i="27"/>
  <c r="BF31" i="1"/>
  <c r="BC61" i="1"/>
  <c r="BD41" i="1"/>
  <c r="BI41" i="1"/>
  <c r="BI42" i="1" s="1"/>
  <c r="BI43" i="1" s="1"/>
  <c r="BA41" i="1"/>
  <c r="BB31" i="1"/>
  <c r="BJ31" i="1"/>
  <c r="BG51" i="1"/>
  <c r="BG52" i="1" s="1"/>
  <c r="BC51" i="1"/>
  <c r="BH41" i="1"/>
  <c r="BH42" i="1" s="1"/>
  <c r="BH43" i="1" s="1"/>
  <c r="AZ41" i="1"/>
  <c r="E73" i="28"/>
  <c r="G68" i="27" s="1"/>
  <c r="G69" i="27" s="1"/>
  <c r="G70" i="27" s="1"/>
  <c r="E70" i="28"/>
  <c r="G38" i="27" s="1"/>
  <c r="G39" i="27" s="1"/>
  <c r="G40" i="27" s="1"/>
  <c r="H36" i="28"/>
  <c r="E71" i="28"/>
  <c r="G48" i="27" s="1"/>
  <c r="G49" i="27" s="1"/>
  <c r="G50" i="27" s="1"/>
  <c r="G19" i="27" s="1"/>
  <c r="E69" i="28"/>
  <c r="G28" i="27" s="1"/>
  <c r="G29" i="27" s="1"/>
  <c r="G30" i="27" s="1"/>
  <c r="W36" i="28"/>
  <c r="G72" i="28"/>
  <c r="I58" i="27" s="1"/>
  <c r="I59" i="27" s="1"/>
  <c r="I60" i="27" s="1"/>
  <c r="G70" i="28"/>
  <c r="I38" i="27" s="1"/>
  <c r="I39" i="27" s="1"/>
  <c r="I40" i="27" s="1"/>
  <c r="H73" i="28"/>
  <c r="J68" i="27" s="1"/>
  <c r="J69" i="27" s="1"/>
  <c r="H71" i="28"/>
  <c r="J48" i="27" s="1"/>
  <c r="J49" i="27" s="1"/>
  <c r="J50" i="27" s="1"/>
  <c r="J70" i="28"/>
  <c r="L38" i="27" s="1"/>
  <c r="L39" i="27" s="1"/>
  <c r="L40" i="27" s="1"/>
  <c r="G73" i="28"/>
  <c r="I68" i="27" s="1"/>
  <c r="I69" i="27" s="1"/>
  <c r="G71" i="28"/>
  <c r="I48" i="27" s="1"/>
  <c r="I49" i="27" s="1"/>
  <c r="I50" i="27" s="1"/>
  <c r="D72" i="28"/>
  <c r="F58" i="27" s="1"/>
  <c r="F59" i="27" s="1"/>
  <c r="F60" i="27" s="1"/>
  <c r="D70" i="28"/>
  <c r="F38" i="27" s="1"/>
  <c r="F39" i="27" s="1"/>
  <c r="F40" i="27" s="1"/>
  <c r="I73" i="28"/>
  <c r="K68" i="27" s="1"/>
  <c r="K69" i="27" s="1"/>
  <c r="I71" i="28"/>
  <c r="K48" i="27" s="1"/>
  <c r="K49" i="27" s="1"/>
  <c r="K50" i="27" s="1"/>
  <c r="I69" i="28"/>
  <c r="D73" i="28"/>
  <c r="F68" i="27" s="1"/>
  <c r="F69" i="27" s="1"/>
  <c r="D71" i="28"/>
  <c r="F48" i="27" s="1"/>
  <c r="F49" i="27" s="1"/>
  <c r="F50" i="27" s="1"/>
  <c r="F70" i="28"/>
  <c r="H38" i="27" s="1"/>
  <c r="H39" i="27" s="1"/>
  <c r="H40" i="27" s="1"/>
  <c r="I72" i="28"/>
  <c r="K58" i="27" s="1"/>
  <c r="K59" i="27" s="1"/>
  <c r="K60" i="27" s="1"/>
  <c r="J73" i="28"/>
  <c r="L68" i="27" s="1"/>
  <c r="L69" i="27" s="1"/>
  <c r="J71" i="28"/>
  <c r="L48" i="27" s="1"/>
  <c r="L49" i="27" s="1"/>
  <c r="L50" i="27" s="1"/>
  <c r="J69" i="28"/>
  <c r="L28" i="27" s="1"/>
  <c r="L29" i="27" s="1"/>
  <c r="L30" i="27" s="1"/>
  <c r="H69" i="28"/>
  <c r="F73" i="28"/>
  <c r="H68" i="27" s="1"/>
  <c r="H69" i="27" s="1"/>
  <c r="F71" i="28"/>
  <c r="H48" i="27" s="1"/>
  <c r="H49" i="27" s="1"/>
  <c r="H50" i="27" s="1"/>
  <c r="F69" i="28"/>
  <c r="K72" i="28"/>
  <c r="M58" i="27" s="1"/>
  <c r="M59" i="27" s="1"/>
  <c r="M60" i="27" s="1"/>
  <c r="K70" i="28"/>
  <c r="M38" i="27" s="1"/>
  <c r="M39" i="27" s="1"/>
  <c r="M40" i="27" s="1"/>
  <c r="K73" i="28"/>
  <c r="M68" i="27" s="1"/>
  <c r="M69" i="27" s="1"/>
  <c r="K71" i="28"/>
  <c r="M48" i="27" s="1"/>
  <c r="M49" i="27" s="1"/>
  <c r="M50" i="27" s="1"/>
  <c r="H72" i="28"/>
  <c r="J58" i="27" s="1"/>
  <c r="J59" i="27" s="1"/>
  <c r="J60" i="27" s="1"/>
  <c r="AK18" i="22"/>
  <c r="AK20" i="22" s="1"/>
  <c r="AK21" i="22" s="1"/>
  <c r="AK22" i="22" s="1"/>
  <c r="AL33" i="22"/>
  <c r="AK27" i="22"/>
  <c r="AK28" i="22" s="1"/>
  <c r="AK29" i="22" s="1"/>
  <c r="AK25" i="22"/>
  <c r="AL25" i="22" s="1"/>
  <c r="AD19" i="22"/>
  <c r="AL26" i="22"/>
  <c r="AL4" i="22"/>
  <c r="AL6" i="22" s="1"/>
  <c r="AL7" i="22" s="1"/>
  <c r="AL8" i="22" s="1"/>
  <c r="AK32" i="22"/>
  <c r="AK34" i="22" s="1"/>
  <c r="AK35" i="22" s="1"/>
  <c r="AK36" i="22" s="1"/>
  <c r="AK11" i="22"/>
  <c r="AL11" i="22" s="1"/>
  <c r="AL13" i="22" s="1"/>
  <c r="AL19" i="22"/>
  <c r="AM19" i="22" s="1"/>
  <c r="AM12" i="22"/>
  <c r="AD4" i="22"/>
  <c r="AE4" i="22" s="1"/>
  <c r="AF4" i="22" s="1"/>
  <c r="AM26" i="22"/>
  <c r="BH61" i="1"/>
  <c r="BH62" i="1" s="1"/>
  <c r="BH63" i="1" s="1"/>
  <c r="BD61" i="1"/>
  <c r="AZ61" i="1"/>
  <c r="AZ62" i="1" s="1"/>
  <c r="AZ63" i="1" s="1"/>
  <c r="BD51" i="1"/>
  <c r="BD52" i="1" s="1"/>
  <c r="BD53" i="1" s="1"/>
  <c r="BG41" i="1"/>
  <c r="BG42" i="1" s="1"/>
  <c r="BG43" i="1" s="1"/>
  <c r="BC41" i="1"/>
  <c r="BC42" i="1" s="1"/>
  <c r="BC43" i="1" s="1"/>
  <c r="BH31" i="1"/>
  <c r="BH32" i="1" s="1"/>
  <c r="BH33" i="1" s="1"/>
  <c r="BH51" i="1"/>
  <c r="BH52" i="1" s="1"/>
  <c r="BH53" i="1" s="1"/>
  <c r="AM4" i="22"/>
  <c r="AM6" i="22" s="1"/>
  <c r="AM7" i="22" s="1"/>
  <c r="AM8" i="22" s="1"/>
  <c r="AY29" i="1" s="1"/>
  <c r="AY30" i="1" s="1"/>
  <c r="AY31" i="1" s="1"/>
  <c r="AM33" i="22"/>
  <c r="BE70" i="1"/>
  <c r="BE19" i="1" s="1"/>
  <c r="AZ51" i="1"/>
  <c r="AZ52" i="1" s="1"/>
  <c r="AZ53" i="1" s="1"/>
  <c r="BF51" i="1"/>
  <c r="BF52" i="1" s="1"/>
  <c r="BF53" i="1" s="1"/>
  <c r="BB51" i="1"/>
  <c r="BE41" i="1"/>
  <c r="BE42" i="1" s="1"/>
  <c r="BE43" i="1" s="1"/>
  <c r="AZ31" i="1"/>
  <c r="BA70" i="1"/>
  <c r="AZ70" i="1"/>
  <c r="AZ19" i="1" s="1"/>
  <c r="BH70" i="1"/>
  <c r="BH19" i="1" s="1"/>
  <c r="F36" i="28"/>
  <c r="AE19" i="22"/>
  <c r="AF19" i="22" s="1"/>
  <c r="AG19" i="22" s="1"/>
  <c r="AH19" i="22" s="1"/>
  <c r="AD5" i="22"/>
  <c r="AE5" i="22" s="1"/>
  <c r="D36" i="28"/>
  <c r="F67" i="27"/>
  <c r="F16" i="27" s="1"/>
  <c r="R36" i="28"/>
  <c r="AA36" i="28"/>
  <c r="AE36" i="28"/>
  <c r="K36" i="28"/>
  <c r="O36" i="28"/>
  <c r="AH36" i="28"/>
  <c r="J36" i="28"/>
  <c r="V74" i="28"/>
  <c r="AL74" i="28"/>
  <c r="Q74" i="28"/>
  <c r="AB74" i="28"/>
  <c r="AN74" i="28"/>
  <c r="S74" i="28"/>
  <c r="AD74" i="28"/>
  <c r="AK36" i="28"/>
  <c r="AC36" i="28"/>
  <c r="V36" i="28"/>
  <c r="Z36" i="28"/>
  <c r="N36" i="28"/>
  <c r="T74" i="28"/>
  <c r="AD36" i="28"/>
  <c r="AL36" i="28"/>
  <c r="AK74" i="28"/>
  <c r="U74" i="28"/>
  <c r="E74" i="28"/>
  <c r="O74" i="28"/>
  <c r="AH74" i="28"/>
  <c r="N74" i="28"/>
  <c r="Y36" i="28"/>
  <c r="M36" i="28"/>
  <c r="N44" i="28" s="1"/>
  <c r="AG36" i="28"/>
  <c r="R74" i="28"/>
  <c r="AG74" i="28"/>
  <c r="AA74" i="28"/>
  <c r="Q36" i="28"/>
  <c r="E36" i="28"/>
  <c r="U36" i="28"/>
  <c r="T34" i="28"/>
  <c r="V57" i="27" s="1"/>
  <c r="T20" i="28"/>
  <c r="AC74" i="28"/>
  <c r="M74" i="28"/>
  <c r="Z74" i="28"/>
  <c r="I36" i="28"/>
  <c r="T33" i="28"/>
  <c r="V47" i="27" s="1"/>
  <c r="T31" i="28"/>
  <c r="V27" i="27" s="1"/>
  <c r="T35" i="28"/>
  <c r="V67" i="27" s="1"/>
  <c r="AC33" i="22"/>
  <c r="AD33" i="22" s="1"/>
  <c r="AE33" i="22" s="1"/>
  <c r="BC62" i="1"/>
  <c r="BC63" i="1" s="1"/>
  <c r="BF18" i="1"/>
  <c r="BF70" i="1"/>
  <c r="BC18" i="1"/>
  <c r="BC70" i="1"/>
  <c r="BI62" i="1"/>
  <c r="BI63" i="1" s="1"/>
  <c r="BA62" i="1"/>
  <c r="BA63" i="1" s="1"/>
  <c r="BD62" i="1"/>
  <c r="BD63" i="1" s="1"/>
  <c r="BG18" i="1"/>
  <c r="BG70" i="1"/>
  <c r="BE62" i="1"/>
  <c r="BE63" i="1" s="1"/>
  <c r="AZ42" i="1"/>
  <c r="AZ43" i="1" s="1"/>
  <c r="AZ71" i="1"/>
  <c r="BA42" i="1"/>
  <c r="BA43" i="1" s="1"/>
  <c r="BJ43" i="1"/>
  <c r="BB18" i="1"/>
  <c r="BB70" i="1"/>
  <c r="BB63" i="1"/>
  <c r="BI52" i="1"/>
  <c r="BI53" i="1" s="1"/>
  <c r="BA52" i="1"/>
  <c r="BA53" i="1" s="1"/>
  <c r="BG53" i="1"/>
  <c r="BJ18" i="1"/>
  <c r="BJ70" i="1"/>
  <c r="BE52" i="1"/>
  <c r="BE53" i="1" s="1"/>
  <c r="BD42" i="1"/>
  <c r="BD43" i="1" s="1"/>
  <c r="BH71" i="1"/>
  <c r="BI70" i="1"/>
  <c r="BD70" i="1"/>
  <c r="BC52" i="1"/>
  <c r="BC53" i="1" s="1"/>
  <c r="BB43" i="1"/>
  <c r="BF42" i="1"/>
  <c r="BF43" i="1" s="1"/>
  <c r="BB32" i="1"/>
  <c r="BB33" i="1" s="1"/>
  <c r="AZ32" i="1"/>
  <c r="AZ33" i="1" s="1"/>
  <c r="BJ52" i="1"/>
  <c r="BJ53" i="1" s="1"/>
  <c r="BB52" i="1"/>
  <c r="BB53" i="1" s="1"/>
  <c r="BI32" i="1"/>
  <c r="BI33" i="1" s="1"/>
  <c r="BA32" i="1"/>
  <c r="BA33" i="1" s="1"/>
  <c r="BG33" i="1"/>
  <c r="BC32" i="1"/>
  <c r="BC33" i="1" s="1"/>
  <c r="BJ32" i="1"/>
  <c r="BJ33" i="1" s="1"/>
  <c r="BF32" i="1"/>
  <c r="BF33" i="1" s="1"/>
  <c r="BE32" i="1"/>
  <c r="BE33" i="1" s="1"/>
  <c r="AC11" i="22"/>
  <c r="AC25" i="22"/>
  <c r="AD25" i="22" s="1"/>
  <c r="AC12" i="22"/>
  <c r="AD12" i="22" s="1"/>
  <c r="AE12" i="22" s="1"/>
  <c r="AF12" i="22" s="1"/>
  <c r="AC26" i="22"/>
  <c r="AD26" i="22" s="1"/>
  <c r="AE26" i="22" s="1"/>
  <c r="AF26" i="22" s="1"/>
  <c r="AG26" i="22" s="1"/>
  <c r="AC18" i="22"/>
  <c r="AC32" i="22"/>
  <c r="AC34" i="22" s="1"/>
  <c r="AC35" i="22" s="1"/>
  <c r="AC36" i="22" s="1"/>
  <c r="AL18" i="22" l="1"/>
  <c r="AL20" i="22" s="1"/>
  <c r="AL21" i="22" s="1"/>
  <c r="AL22" i="22" s="1"/>
  <c r="AL32" i="22"/>
  <c r="AM32" i="22" s="1"/>
  <c r="AM34" i="22" s="1"/>
  <c r="AM35" i="22"/>
  <c r="AM36" i="22" s="1"/>
  <c r="AY69" i="1" s="1"/>
  <c r="AY70" i="1" s="1"/>
  <c r="AY71" i="1" s="1"/>
  <c r="AL27" i="22"/>
  <c r="AL28" i="22" s="1"/>
  <c r="AL29" i="22" s="1"/>
  <c r="AM25" i="22"/>
  <c r="AM27" i="22" s="1"/>
  <c r="AM18" i="22"/>
  <c r="AM20" i="22" s="1"/>
  <c r="AM21" i="22" s="1"/>
  <c r="AM22" i="22" s="1"/>
  <c r="AY49" i="1" s="1"/>
  <c r="AY50" i="1" s="1"/>
  <c r="AY51" i="1" s="1"/>
  <c r="AL34" i="22"/>
  <c r="AL35" i="22" s="1"/>
  <c r="AL36" i="22" s="1"/>
  <c r="AM11" i="22"/>
  <c r="AM13" i="22" s="1"/>
  <c r="AM14" i="22" s="1"/>
  <c r="AM15" i="22" s="1"/>
  <c r="AY39" i="1" s="1"/>
  <c r="AY40" i="1" s="1"/>
  <c r="AY41" i="1" s="1"/>
  <c r="AK13" i="22"/>
  <c r="AK14" i="22" s="1"/>
  <c r="AK15" i="22" s="1"/>
  <c r="AM28" i="22"/>
  <c r="AM29" i="22" s="1"/>
  <c r="AY59" i="1" s="1"/>
  <c r="AY60" i="1" s="1"/>
  <c r="AY61" i="1" s="1"/>
  <c r="AL14" i="22"/>
  <c r="AL15" i="22" s="1"/>
  <c r="Z41" i="28"/>
  <c r="Z43" i="28"/>
  <c r="Z39" i="28"/>
  <c r="Z42" i="28"/>
  <c r="G74" i="28"/>
  <c r="J74" i="28"/>
  <c r="G18" i="27"/>
  <c r="G31" i="27"/>
  <c r="J70" i="27"/>
  <c r="H70" i="27"/>
  <c r="K70" i="27"/>
  <c r="I70" i="27"/>
  <c r="I19" i="27" s="1"/>
  <c r="I18" i="27"/>
  <c r="J28" i="27"/>
  <c r="J29" i="27" s="1"/>
  <c r="J30" i="27" s="1"/>
  <c r="H74" i="28"/>
  <c r="L70" i="27"/>
  <c r="L19" i="27" s="1"/>
  <c r="L18" i="27"/>
  <c r="F70" i="27"/>
  <c r="F18" i="27"/>
  <c r="F19" i="27"/>
  <c r="M70" i="27"/>
  <c r="M19" i="27" s="1"/>
  <c r="M18" i="27"/>
  <c r="H28" i="27"/>
  <c r="H29" i="27" s="1"/>
  <c r="H30" i="27" s="1"/>
  <c r="F74" i="28"/>
  <c r="K28" i="27"/>
  <c r="K29" i="27" s="1"/>
  <c r="K30" i="27" s="1"/>
  <c r="I74" i="28"/>
  <c r="AC13" i="22"/>
  <c r="AC14" i="22" s="1"/>
  <c r="AC15" i="22" s="1"/>
  <c r="AE6" i="22"/>
  <c r="AE7" i="22" s="1"/>
  <c r="AE8" i="22" s="1"/>
  <c r="AF5" i="22"/>
  <c r="AG5" i="22" s="1"/>
  <c r="AH26" i="22"/>
  <c r="AI26" i="22" s="1"/>
  <c r="AJ26" i="22" s="1"/>
  <c r="AG12" i="22"/>
  <c r="AH12" i="22" s="1"/>
  <c r="AI12" i="22" s="1"/>
  <c r="AJ12" i="22" s="1"/>
  <c r="AD27" i="22"/>
  <c r="AD28" i="22" s="1"/>
  <c r="AD29" i="22" s="1"/>
  <c r="AE25" i="22"/>
  <c r="AG4" i="22"/>
  <c r="AF6" i="22"/>
  <c r="AI19" i="22"/>
  <c r="AJ19" i="22" s="1"/>
  <c r="AC20" i="22"/>
  <c r="AC21" i="22" s="1"/>
  <c r="AC22" i="22" s="1"/>
  <c r="AD18" i="22"/>
  <c r="AD32" i="22"/>
  <c r="AF33" i="22"/>
  <c r="AG33" i="22" s="1"/>
  <c r="AH33" i="22" s="1"/>
  <c r="AI33" i="22" s="1"/>
  <c r="AJ33" i="22" s="1"/>
  <c r="AD11" i="22"/>
  <c r="BE71" i="1"/>
  <c r="BA19" i="1"/>
  <c r="BA71" i="1"/>
  <c r="AF7" i="22"/>
  <c r="AF8" i="22" s="1"/>
  <c r="AD6" i="22"/>
  <c r="AD7" i="22" s="1"/>
  <c r="AD8" i="22" s="1"/>
  <c r="AM74" i="28"/>
  <c r="AI74" i="28"/>
  <c r="AF74" i="28"/>
  <c r="W74" i="28"/>
  <c r="AJ74" i="28"/>
  <c r="D74" i="28"/>
  <c r="T36" i="28"/>
  <c r="Z44" i="28" s="1"/>
  <c r="AE74" i="28"/>
  <c r="K74" i="28"/>
  <c r="AC27" i="22"/>
  <c r="AC28" i="22" s="1"/>
  <c r="AC29" i="22" s="1"/>
  <c r="BI19" i="1"/>
  <c r="BI71" i="1"/>
  <c r="BB19" i="1"/>
  <c r="BB71" i="1"/>
  <c r="BJ19" i="1"/>
  <c r="BJ71" i="1"/>
  <c r="AZ20" i="1"/>
  <c r="AZ72" i="1"/>
  <c r="AZ21" i="1" s="1"/>
  <c r="AZ22" i="1" s="1"/>
  <c r="BD19" i="1"/>
  <c r="BD71" i="1"/>
  <c r="BH20" i="1"/>
  <c r="BH72" i="1"/>
  <c r="BH21" i="1" s="1"/>
  <c r="BH22" i="1" s="1"/>
  <c r="BE20" i="1"/>
  <c r="BE72" i="1"/>
  <c r="BE21" i="1" s="1"/>
  <c r="BE22" i="1" s="1"/>
  <c r="BG19" i="1"/>
  <c r="BG71" i="1"/>
  <c r="BC19" i="1"/>
  <c r="BC71" i="1"/>
  <c r="BF19" i="1"/>
  <c r="BF71" i="1"/>
  <c r="AY19" i="1" l="1"/>
  <c r="AY18" i="1"/>
  <c r="H18" i="27"/>
  <c r="H19" i="27"/>
  <c r="K18" i="27"/>
  <c r="J18" i="27"/>
  <c r="K19" i="27"/>
  <c r="J19" i="27"/>
  <c r="AE32" i="22"/>
  <c r="AD34" i="22"/>
  <c r="AD35" i="22" s="1"/>
  <c r="AD36" i="22" s="1"/>
  <c r="AF25" i="22"/>
  <c r="AE27" i="22"/>
  <c r="AE28" i="22" s="1"/>
  <c r="AE29" i="22" s="1"/>
  <c r="AD20" i="22"/>
  <c r="AD21" i="22" s="1"/>
  <c r="AD22" i="22" s="1"/>
  <c r="AE18" i="22"/>
  <c r="AD13" i="22"/>
  <c r="AD14" i="22" s="1"/>
  <c r="AD15" i="22" s="1"/>
  <c r="AE11" i="22"/>
  <c r="AH5" i="22"/>
  <c r="AI5" i="22" s="1"/>
  <c r="AJ5" i="22" s="1"/>
  <c r="AH4" i="22"/>
  <c r="AG6" i="22"/>
  <c r="AG7" i="22" s="1"/>
  <c r="AG8" i="22" s="1"/>
  <c r="BA20" i="1"/>
  <c r="BA72" i="1"/>
  <c r="BH73" i="1"/>
  <c r="BH23" i="1" s="1"/>
  <c r="BC20" i="1"/>
  <c r="BC72" i="1"/>
  <c r="BC21" i="1" s="1"/>
  <c r="BC22" i="1" s="1"/>
  <c r="BE73" i="1"/>
  <c r="BD20" i="1"/>
  <c r="BD72" i="1"/>
  <c r="BD21" i="1" s="1"/>
  <c r="BD22" i="1" s="1"/>
  <c r="BJ20" i="1"/>
  <c r="BJ72" i="1"/>
  <c r="BJ21" i="1" s="1"/>
  <c r="BJ22" i="1" s="1"/>
  <c r="AY20" i="1"/>
  <c r="BB20" i="1"/>
  <c r="BB72" i="1"/>
  <c r="BB21" i="1" s="1"/>
  <c r="BB22" i="1" s="1"/>
  <c r="BI20" i="1"/>
  <c r="BI72" i="1"/>
  <c r="BI21" i="1" s="1"/>
  <c r="BI22" i="1" s="1"/>
  <c r="BF20" i="1"/>
  <c r="BF72" i="1"/>
  <c r="BF21" i="1" s="1"/>
  <c r="BF22" i="1" s="1"/>
  <c r="BG20" i="1"/>
  <c r="BG72" i="1"/>
  <c r="BG21" i="1" s="1"/>
  <c r="BG22" i="1" s="1"/>
  <c r="AZ73" i="1"/>
  <c r="AF18" i="22" l="1"/>
  <c r="AE20" i="22"/>
  <c r="AE21" i="22" s="1"/>
  <c r="AE22" i="22" s="1"/>
  <c r="AG25" i="22"/>
  <c r="AF27" i="22"/>
  <c r="AF28" i="22" s="1"/>
  <c r="AF29" i="22" s="1"/>
  <c r="AH6" i="22"/>
  <c r="AH7" i="22" s="1"/>
  <c r="AH8" i="22" s="1"/>
  <c r="AI4" i="22"/>
  <c r="AE13" i="22"/>
  <c r="AE14" i="22" s="1"/>
  <c r="AE15" i="22" s="1"/>
  <c r="AF11" i="22"/>
  <c r="AF32" i="22"/>
  <c r="AE34" i="22"/>
  <c r="AE35" i="22" s="1"/>
  <c r="AE36" i="22" s="1"/>
  <c r="BA21" i="1"/>
  <c r="BA22" i="1" s="1"/>
  <c r="BA73" i="1"/>
  <c r="BA23" i="1" s="1"/>
  <c r="BJ73" i="1"/>
  <c r="BJ23" i="1" s="1"/>
  <c r="BD73" i="1"/>
  <c r="BD23" i="1" s="1"/>
  <c r="BB73" i="1"/>
  <c r="BB23" i="1" s="1"/>
  <c r="BI73" i="1"/>
  <c r="BI23" i="1" s="1"/>
  <c r="BE23" i="1"/>
  <c r="BF73" i="1"/>
  <c r="BC73" i="1"/>
  <c r="AZ23" i="1"/>
  <c r="BG73" i="1"/>
  <c r="AG11" i="22" l="1"/>
  <c r="AF13" i="22"/>
  <c r="AF14" i="22" s="1"/>
  <c r="AF15" i="22" s="1"/>
  <c r="AH25" i="22"/>
  <c r="AG27" i="22"/>
  <c r="AG28" i="22" s="1"/>
  <c r="AG29" i="22" s="1"/>
  <c r="AJ4" i="22"/>
  <c r="AJ6" i="22" s="1"/>
  <c r="AJ7" i="22" s="1"/>
  <c r="AJ8" i="22" s="1"/>
  <c r="AI6" i="22"/>
  <c r="AI7" i="22" s="1"/>
  <c r="AI8" i="22" s="1"/>
  <c r="AG32" i="22"/>
  <c r="AF34" i="22"/>
  <c r="AF35" i="22" s="1"/>
  <c r="AF36" i="22" s="1"/>
  <c r="AG18" i="22"/>
  <c r="AF20" i="22"/>
  <c r="AF21" i="22" s="1"/>
  <c r="AF22" i="22" s="1"/>
  <c r="BF23" i="1"/>
  <c r="BC23" i="1"/>
  <c r="BG23" i="1"/>
  <c r="AH32" i="22" l="1"/>
  <c r="AG34" i="22"/>
  <c r="AG35" i="22" s="1"/>
  <c r="AG36" i="22" s="1"/>
  <c r="AI25" i="22"/>
  <c r="AH27" i="22"/>
  <c r="AH28" i="22" s="1"/>
  <c r="AH29" i="22" s="1"/>
  <c r="AG20" i="22"/>
  <c r="AG21" i="22" s="1"/>
  <c r="AG22" i="22" s="1"/>
  <c r="AH18" i="22"/>
  <c r="AH11" i="22"/>
  <c r="AG13" i="22"/>
  <c r="AG14" i="22" s="1"/>
  <c r="AG15" i="22" s="1"/>
  <c r="AB3" i="22"/>
  <c r="AB10" i="22"/>
  <c r="AB17" i="22"/>
  <c r="AB24" i="22"/>
  <c r="AB31" i="22"/>
  <c r="AJ25" i="22" l="1"/>
  <c r="AJ27" i="22" s="1"/>
  <c r="AJ28" i="22" s="1"/>
  <c r="AJ29" i="22" s="1"/>
  <c r="AI27" i="22"/>
  <c r="AI28" i="22" s="1"/>
  <c r="AI29" i="22" s="1"/>
  <c r="AI11" i="22"/>
  <c r="AH13" i="22"/>
  <c r="AH14" i="22" s="1"/>
  <c r="AH15" i="22" s="1"/>
  <c r="AI18" i="22"/>
  <c r="AH20" i="22"/>
  <c r="AH21" i="22" s="1"/>
  <c r="AH22" i="22" s="1"/>
  <c r="AH34" i="22"/>
  <c r="AH35" i="22" s="1"/>
  <c r="AH36" i="22" s="1"/>
  <c r="AI32" i="22"/>
  <c r="AN87" i="1"/>
  <c r="AJ32" i="22" l="1"/>
  <c r="AJ34" i="22" s="1"/>
  <c r="AJ35" i="22" s="1"/>
  <c r="AJ36" i="22" s="1"/>
  <c r="AI34" i="22"/>
  <c r="AI35" i="22" s="1"/>
  <c r="AI36" i="22" s="1"/>
  <c r="AI13" i="22"/>
  <c r="AI14" i="22" s="1"/>
  <c r="AI15" i="22" s="1"/>
  <c r="AJ11" i="22"/>
  <c r="AJ13" i="22" s="1"/>
  <c r="AJ14" i="22" s="1"/>
  <c r="AJ15" i="22" s="1"/>
  <c r="AI20" i="22"/>
  <c r="AI21" i="22" s="1"/>
  <c r="AI22" i="22" s="1"/>
  <c r="AJ18" i="22"/>
  <c r="AJ20" i="22" s="1"/>
  <c r="AJ21" i="22" s="1"/>
  <c r="AJ22" i="22" s="1"/>
  <c r="AM93" i="1"/>
  <c r="AY8" i="1" l="1"/>
  <c r="AZ8" i="1"/>
  <c r="BA8" i="1"/>
  <c r="BB8" i="1"/>
  <c r="BC8" i="1"/>
  <c r="BD8" i="1"/>
  <c r="BE8" i="1"/>
  <c r="BF8" i="1"/>
  <c r="BG8" i="1"/>
  <c r="BH8" i="1"/>
  <c r="BI8" i="1"/>
  <c r="BJ8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A17" i="1"/>
  <c r="BB17" i="1"/>
  <c r="BD17" i="1"/>
  <c r="BE17" i="1"/>
  <c r="BF17" i="1"/>
  <c r="BH17" i="1"/>
  <c r="BI17" i="1"/>
  <c r="BJ17" i="1"/>
  <c r="AY78" i="1"/>
  <c r="AZ78" i="1"/>
  <c r="AZ79" i="1" s="1"/>
  <c r="AZ81" i="1" s="1"/>
  <c r="BA78" i="1"/>
  <c r="BA79" i="1" s="1"/>
  <c r="BA81" i="1" s="1"/>
  <c r="BB78" i="1"/>
  <c r="BC78" i="1"/>
  <c r="BC79" i="1" s="1"/>
  <c r="BC81" i="1" s="1"/>
  <c r="BD78" i="1"/>
  <c r="BD79" i="1" s="1"/>
  <c r="BD81" i="1" s="1"/>
  <c r="BE78" i="1"/>
  <c r="BE79" i="1" s="1"/>
  <c r="BE81" i="1" s="1"/>
  <c r="BF78" i="1"/>
  <c r="BG78" i="1"/>
  <c r="BH78" i="1"/>
  <c r="BH79" i="1" s="1"/>
  <c r="BH81" i="1" s="1"/>
  <c r="BI78" i="1"/>
  <c r="BI79" i="1" s="1"/>
  <c r="BI81" i="1" s="1"/>
  <c r="BJ78" i="1"/>
  <c r="BB79" i="1"/>
  <c r="BB81" i="1" s="1"/>
  <c r="BF79" i="1"/>
  <c r="BF81" i="1" s="1"/>
  <c r="BG79" i="1"/>
  <c r="BG81" i="1" s="1"/>
  <c r="BJ79" i="1"/>
  <c r="BJ81" i="1" s="1"/>
  <c r="AY85" i="1"/>
  <c r="AY87" i="1" s="1"/>
  <c r="AY88" i="1" s="1"/>
  <c r="AZ85" i="1"/>
  <c r="BA85" i="1"/>
  <c r="BB85" i="1"/>
  <c r="BB87" i="1" s="1"/>
  <c r="BB88" i="1" s="1"/>
  <c r="BC85" i="1"/>
  <c r="BC87" i="1" s="1"/>
  <c r="BC88" i="1" s="1"/>
  <c r="BD85" i="1"/>
  <c r="BD87" i="1" s="1"/>
  <c r="BD88" i="1" s="1"/>
  <c r="BE85" i="1"/>
  <c r="BE87" i="1" s="1"/>
  <c r="BE88" i="1" s="1"/>
  <c r="BF85" i="1"/>
  <c r="BF87" i="1" s="1"/>
  <c r="BF88" i="1" s="1"/>
  <c r="BG85" i="1"/>
  <c r="BG87" i="1" s="1"/>
  <c r="BG88" i="1" s="1"/>
  <c r="BH85" i="1"/>
  <c r="BI85" i="1"/>
  <c r="BJ85" i="1"/>
  <c r="BJ87" i="1" s="1"/>
  <c r="BJ88" i="1" s="1"/>
  <c r="AZ87" i="1"/>
  <c r="AZ88" i="1" s="1"/>
  <c r="BA87" i="1"/>
  <c r="BA88" i="1" s="1"/>
  <c r="BH87" i="1"/>
  <c r="BH88" i="1" s="1"/>
  <c r="BI87" i="1"/>
  <c r="BI88" i="1" s="1"/>
  <c r="AZ93" i="1"/>
  <c r="BA93" i="1"/>
  <c r="BB93" i="1"/>
  <c r="BC93" i="1"/>
  <c r="BD93" i="1"/>
  <c r="BE93" i="1"/>
  <c r="BF93" i="1"/>
  <c r="BG93" i="1"/>
  <c r="BH93" i="1"/>
  <c r="BI93" i="1"/>
  <c r="BJ93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AO85" i="1"/>
  <c r="AP85" i="1"/>
  <c r="AQ85" i="1"/>
  <c r="AR85" i="1"/>
  <c r="AS85" i="1"/>
  <c r="AT85" i="1"/>
  <c r="AU85" i="1"/>
  <c r="AV85" i="1"/>
  <c r="AW85" i="1"/>
  <c r="AX85" i="1"/>
  <c r="AN85" i="1"/>
  <c r="AN104" i="1"/>
  <c r="AM95" i="1"/>
  <c r="AM87" i="1"/>
  <c r="AK78" i="1"/>
  <c r="AZ17" i="1" l="1"/>
  <c r="BG17" i="1"/>
  <c r="BC17" i="1"/>
  <c r="AY17" i="1"/>
  <c r="C8" i="27" l="1"/>
  <c r="D8" i="27"/>
  <c r="D12" i="27" s="1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AC92" i="27"/>
  <c r="AD92" i="27" s="1"/>
  <c r="AE92" i="27" s="1"/>
  <c r="AF92" i="27" s="1"/>
  <c r="AG92" i="27" s="1"/>
  <c r="AH92" i="27" s="1"/>
  <c r="AI92" i="27" s="1"/>
  <c r="AJ92" i="27" s="1"/>
  <c r="AK92" i="27" s="1"/>
  <c r="AA92" i="27"/>
  <c r="Z92" i="27"/>
  <c r="Y92" i="27"/>
  <c r="X92" i="27"/>
  <c r="W92" i="27"/>
  <c r="V92" i="27"/>
  <c r="U92" i="27"/>
  <c r="T92" i="27"/>
  <c r="S92" i="27"/>
  <c r="R92" i="27"/>
  <c r="Q92" i="27"/>
  <c r="P92" i="27"/>
  <c r="O92" i="27"/>
  <c r="AB86" i="27"/>
  <c r="AB87" i="27" s="1"/>
  <c r="AA86" i="27"/>
  <c r="AA87" i="27" s="1"/>
  <c r="Z86" i="27"/>
  <c r="Z87" i="27" s="1"/>
  <c r="Y86" i="27"/>
  <c r="Y87" i="27" s="1"/>
  <c r="X86" i="27"/>
  <c r="X87" i="27" s="1"/>
  <c r="W86" i="27"/>
  <c r="W87" i="27" s="1"/>
  <c r="V86" i="27"/>
  <c r="V87" i="27" s="1"/>
  <c r="U86" i="27"/>
  <c r="U87" i="27" s="1"/>
  <c r="T86" i="27"/>
  <c r="T87" i="27" s="1"/>
  <c r="S86" i="27"/>
  <c r="S87" i="27" s="1"/>
  <c r="R86" i="27"/>
  <c r="R87" i="27" s="1"/>
  <c r="Q86" i="27"/>
  <c r="Q87" i="27" s="1"/>
  <c r="P86" i="27"/>
  <c r="P87" i="27" s="1"/>
  <c r="O86" i="27"/>
  <c r="O87" i="27" s="1"/>
  <c r="N86" i="27"/>
  <c r="N88" i="27" s="1"/>
  <c r="N90" i="27" s="1"/>
  <c r="AQ79" i="27"/>
  <c r="AQ81" i="27" s="1"/>
  <c r="AW78" i="27"/>
  <c r="AW79" i="27" s="1"/>
  <c r="AW81" i="27" s="1"/>
  <c r="AV78" i="27"/>
  <c r="AV79" i="27" s="1"/>
  <c r="AV81" i="27" s="1"/>
  <c r="AU78" i="27"/>
  <c r="AU79" i="27" s="1"/>
  <c r="AU81" i="27" s="1"/>
  <c r="AT78" i="27"/>
  <c r="AT79" i="27" s="1"/>
  <c r="AT81" i="27" s="1"/>
  <c r="AS78" i="27"/>
  <c r="AS79" i="27" s="1"/>
  <c r="AS81" i="27" s="1"/>
  <c r="AR78" i="27"/>
  <c r="AR79" i="27" s="1"/>
  <c r="AR81" i="27" s="1"/>
  <c r="AQ78" i="27"/>
  <c r="AP78" i="27"/>
  <c r="AP79" i="27" s="1"/>
  <c r="AP81" i="27" s="1"/>
  <c r="AO78" i="27"/>
  <c r="AO79" i="27" s="1"/>
  <c r="AO81" i="27" s="1"/>
  <c r="AN78" i="27"/>
  <c r="AN79" i="27" s="1"/>
  <c r="AN81" i="27" s="1"/>
  <c r="AM78" i="27"/>
  <c r="AM79" i="27" s="1"/>
  <c r="AM81" i="27" s="1"/>
  <c r="AL78" i="27"/>
  <c r="AL79" i="27" s="1"/>
  <c r="AL81" i="27" s="1"/>
  <c r="X79" i="27"/>
  <c r="AW69" i="27"/>
  <c r="AW70" i="27" s="1"/>
  <c r="AW71" i="27" s="1"/>
  <c r="AV69" i="27"/>
  <c r="AV70" i="27" s="1"/>
  <c r="AV19" i="27" s="1"/>
  <c r="AU69" i="27"/>
  <c r="AU70" i="27" s="1"/>
  <c r="AU19" i="27" s="1"/>
  <c r="AT69" i="27"/>
  <c r="AT70" i="27" s="1"/>
  <c r="AT19" i="27" s="1"/>
  <c r="AS69" i="27"/>
  <c r="AS70" i="27" s="1"/>
  <c r="AS71" i="27" s="1"/>
  <c r="AR69" i="27"/>
  <c r="AR70" i="27" s="1"/>
  <c r="AR19" i="27" s="1"/>
  <c r="AQ69" i="27"/>
  <c r="AP69" i="27"/>
  <c r="AO69" i="27"/>
  <c r="AO70" i="27" s="1"/>
  <c r="AO71" i="27" s="1"/>
  <c r="AU16" i="27"/>
  <c r="AQ16" i="27"/>
  <c r="AI16" i="27"/>
  <c r="AE16" i="27"/>
  <c r="W16" i="27"/>
  <c r="S16" i="27"/>
  <c r="M71" i="27"/>
  <c r="L71" i="27"/>
  <c r="K71" i="27"/>
  <c r="J71" i="27"/>
  <c r="I71" i="27"/>
  <c r="H71" i="27"/>
  <c r="G71" i="27"/>
  <c r="F71" i="27"/>
  <c r="F72" i="27" s="1"/>
  <c r="AW59" i="27"/>
  <c r="AW60" i="27" s="1"/>
  <c r="AW61" i="27" s="1"/>
  <c r="AW62" i="27" s="1"/>
  <c r="AV59" i="27"/>
  <c r="AV60" i="27" s="1"/>
  <c r="AU59" i="27"/>
  <c r="AU60" i="27" s="1"/>
  <c r="AU61" i="27" s="1"/>
  <c r="AU62" i="27" s="1"/>
  <c r="AT59" i="27"/>
  <c r="AT60" i="27" s="1"/>
  <c r="AT61" i="27" s="1"/>
  <c r="AT62" i="27" s="1"/>
  <c r="AS59" i="27"/>
  <c r="AS60" i="27" s="1"/>
  <c r="AS61" i="27" s="1"/>
  <c r="AR59" i="27"/>
  <c r="AR60" i="27" s="1"/>
  <c r="AQ59" i="27"/>
  <c r="AQ60" i="27" s="1"/>
  <c r="AQ61" i="27" s="1"/>
  <c r="AQ62" i="27" s="1"/>
  <c r="AP59" i="27"/>
  <c r="AP60" i="27" s="1"/>
  <c r="AP61" i="27" s="1"/>
  <c r="AP62" i="27" s="1"/>
  <c r="AO59" i="27"/>
  <c r="AO60" i="27" s="1"/>
  <c r="AO61" i="27" s="1"/>
  <c r="AO62" i="27" s="1"/>
  <c r="AR61" i="27"/>
  <c r="AR62" i="27" s="1"/>
  <c r="AJ16" i="27"/>
  <c r="AB16" i="27"/>
  <c r="P16" i="27"/>
  <c r="M61" i="27"/>
  <c r="L61" i="27"/>
  <c r="K61" i="27"/>
  <c r="J61" i="27"/>
  <c r="I61" i="27"/>
  <c r="H61" i="27"/>
  <c r="G61" i="27"/>
  <c r="F61" i="27"/>
  <c r="F62" i="27" s="1"/>
  <c r="AW49" i="27"/>
  <c r="AW50" i="27" s="1"/>
  <c r="AV49" i="27"/>
  <c r="AV50" i="27" s="1"/>
  <c r="AU49" i="27"/>
  <c r="AU50" i="27" s="1"/>
  <c r="AT49" i="27"/>
  <c r="AT50" i="27" s="1"/>
  <c r="AT51" i="27" s="1"/>
  <c r="AT52" i="27" s="1"/>
  <c r="AS49" i="27"/>
  <c r="AS50" i="27" s="1"/>
  <c r="AR49" i="27"/>
  <c r="AR50" i="27" s="1"/>
  <c r="AR51" i="27" s="1"/>
  <c r="AR52" i="27" s="1"/>
  <c r="AQ49" i="27"/>
  <c r="AQ50" i="27" s="1"/>
  <c r="AP49" i="27"/>
  <c r="AP50" i="27" s="1"/>
  <c r="AP51" i="27" s="1"/>
  <c r="AP52" i="27" s="1"/>
  <c r="AO49" i="27"/>
  <c r="AO50" i="27" s="1"/>
  <c r="M51" i="27"/>
  <c r="L51" i="27"/>
  <c r="K51" i="27"/>
  <c r="J51" i="27"/>
  <c r="I51" i="27"/>
  <c r="H51" i="27"/>
  <c r="G51" i="27"/>
  <c r="F51" i="27"/>
  <c r="F52" i="27" s="1"/>
  <c r="AW39" i="27"/>
  <c r="AW40" i="27" s="1"/>
  <c r="AV39" i="27"/>
  <c r="AV40" i="27" s="1"/>
  <c r="AU39" i="27"/>
  <c r="AU40" i="27" s="1"/>
  <c r="AU41" i="27" s="1"/>
  <c r="AT39" i="27"/>
  <c r="AT40" i="27" s="1"/>
  <c r="AT41" i="27" s="1"/>
  <c r="AT42" i="27" s="1"/>
  <c r="AS39" i="27"/>
  <c r="AS40" i="27" s="1"/>
  <c r="AR39" i="27"/>
  <c r="AR40" i="27" s="1"/>
  <c r="AQ39" i="27"/>
  <c r="AQ40" i="27" s="1"/>
  <c r="AP39" i="27"/>
  <c r="AP40" i="27" s="1"/>
  <c r="AP41" i="27" s="1"/>
  <c r="AP42" i="27" s="1"/>
  <c r="AO39" i="27"/>
  <c r="AO40" i="27" s="1"/>
  <c r="M41" i="27"/>
  <c r="L41" i="27"/>
  <c r="K41" i="27"/>
  <c r="J41" i="27"/>
  <c r="I41" i="27"/>
  <c r="H41" i="27"/>
  <c r="G41" i="27"/>
  <c r="F41" i="27"/>
  <c r="F42" i="27" s="1"/>
  <c r="H31" i="27"/>
  <c r="AR29" i="27"/>
  <c r="AR30" i="27" s="1"/>
  <c r="AR31" i="27" s="1"/>
  <c r="AR32" i="27" s="1"/>
  <c r="AW29" i="27"/>
  <c r="AW30" i="27" s="1"/>
  <c r="AV29" i="27"/>
  <c r="AV30" i="27" s="1"/>
  <c r="AV31" i="27" s="1"/>
  <c r="AV32" i="27" s="1"/>
  <c r="AU29" i="27"/>
  <c r="AU30" i="27" s="1"/>
  <c r="AU31" i="27" s="1"/>
  <c r="AU32" i="27" s="1"/>
  <c r="AT29" i="27"/>
  <c r="AT30" i="27" s="1"/>
  <c r="AS29" i="27"/>
  <c r="AS30" i="27" s="1"/>
  <c r="AQ29" i="27"/>
  <c r="AQ30" i="27" s="1"/>
  <c r="AQ31" i="27" s="1"/>
  <c r="AQ32" i="27" s="1"/>
  <c r="AP29" i="27"/>
  <c r="AP30" i="27" s="1"/>
  <c r="AO29" i="27"/>
  <c r="AO30" i="27" s="1"/>
  <c r="AG16" i="27"/>
  <c r="AC16" i="27"/>
  <c r="Y16" i="27"/>
  <c r="U16" i="27"/>
  <c r="Q16" i="27"/>
  <c r="L31" i="27"/>
  <c r="K31" i="27"/>
  <c r="J31" i="27"/>
  <c r="F31" i="27"/>
  <c r="F32" i="27" s="1"/>
  <c r="AV17" i="27"/>
  <c r="AU17" i="27"/>
  <c r="AT17" i="27"/>
  <c r="AR17" i="27"/>
  <c r="AQ17" i="27"/>
  <c r="AP17" i="27"/>
  <c r="AJ17" i="27"/>
  <c r="AI17" i="27"/>
  <c r="AF17" i="27"/>
  <c r="AB17" i="27"/>
  <c r="AA17" i="27"/>
  <c r="X17" i="27"/>
  <c r="V17" i="27"/>
  <c r="T17" i="27"/>
  <c r="O17" i="27"/>
  <c r="N17" i="27"/>
  <c r="M17" i="27"/>
  <c r="L17" i="27"/>
  <c r="K17" i="27"/>
  <c r="J17" i="27"/>
  <c r="I17" i="27"/>
  <c r="H17" i="27"/>
  <c r="G17" i="27"/>
  <c r="F17" i="27"/>
  <c r="AW16" i="27"/>
  <c r="AV16" i="27"/>
  <c r="AT16" i="27"/>
  <c r="AS16" i="27"/>
  <c r="AR16" i="27"/>
  <c r="AP16" i="27"/>
  <c r="AO16" i="27"/>
  <c r="AN16" i="27"/>
  <c r="AH16" i="27"/>
  <c r="AF16" i="27"/>
  <c r="AD16" i="27"/>
  <c r="AA16" i="27"/>
  <c r="Z16" i="27"/>
  <c r="V16" i="27"/>
  <c r="T16" i="27"/>
  <c r="R16" i="27"/>
  <c r="O16" i="27"/>
  <c r="N16" i="27"/>
  <c r="J16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N8" i="27"/>
  <c r="M8" i="27"/>
  <c r="L8" i="27"/>
  <c r="K8" i="27"/>
  <c r="J8" i="27"/>
  <c r="I8" i="27"/>
  <c r="H8" i="27"/>
  <c r="G8" i="27"/>
  <c r="F8" i="27"/>
  <c r="E8" i="27"/>
  <c r="O8" i="27"/>
  <c r="AO20" i="27" l="1"/>
  <c r="AO72" i="27"/>
  <c r="AS20" i="27"/>
  <c r="AS72" i="27"/>
  <c r="AS21" i="27" s="1"/>
  <c r="AS22" i="27" s="1"/>
  <c r="AS62" i="27"/>
  <c r="AS63" i="27" s="1"/>
  <c r="AW20" i="27"/>
  <c r="AW72" i="27"/>
  <c r="AW21" i="27" s="1"/>
  <c r="AW22" i="27" s="1"/>
  <c r="AU42" i="27"/>
  <c r="AU43" i="27" s="1"/>
  <c r="G20" i="27"/>
  <c r="AR18" i="27"/>
  <c r="AV18" i="27"/>
  <c r="D13" i="27"/>
  <c r="J20" i="27"/>
  <c r="AU18" i="27"/>
  <c r="AT18" i="27"/>
  <c r="L20" i="27"/>
  <c r="AP70" i="27"/>
  <c r="AP18" i="27"/>
  <c r="AQ70" i="27"/>
  <c r="AQ18" i="27"/>
  <c r="K16" i="27"/>
  <c r="P17" i="27"/>
  <c r="W17" i="27"/>
  <c r="AO17" i="27"/>
  <c r="AS17" i="27"/>
  <c r="AW17" i="27"/>
  <c r="AQ41" i="27"/>
  <c r="AT71" i="27"/>
  <c r="L16" i="27"/>
  <c r="S17" i="27"/>
  <c r="AE17" i="27"/>
  <c r="AO18" i="27"/>
  <c r="AS18" i="27"/>
  <c r="AW18" i="27"/>
  <c r="AO19" i="27"/>
  <c r="AS19" i="27"/>
  <c r="AW19" i="27"/>
  <c r="AQ51" i="27"/>
  <c r="AU51" i="27"/>
  <c r="AV61" i="27"/>
  <c r="AU71" i="27"/>
  <c r="G16" i="27"/>
  <c r="Z17" i="27"/>
  <c r="AD17" i="27"/>
  <c r="AP31" i="27"/>
  <c r="AT31" i="27"/>
  <c r="X16" i="27"/>
  <c r="Y17" i="27"/>
  <c r="AO41" i="27"/>
  <c r="AS41" i="27"/>
  <c r="AW41" i="27"/>
  <c r="AV51" i="27"/>
  <c r="C12" i="27"/>
  <c r="C13" i="27" s="1"/>
  <c r="C11" i="27"/>
  <c r="D11" i="27"/>
  <c r="N89" i="27"/>
  <c r="AR53" i="27"/>
  <c r="H16" i="27"/>
  <c r="R17" i="27"/>
  <c r="AH17" i="27"/>
  <c r="AR33" i="27"/>
  <c r="AV33" i="27"/>
  <c r="F20" i="27"/>
  <c r="AT53" i="27"/>
  <c r="H20" i="27"/>
  <c r="I31" i="27"/>
  <c r="I16" i="27"/>
  <c r="M31" i="27"/>
  <c r="M16" i="27"/>
  <c r="F43" i="27"/>
  <c r="Q17" i="27"/>
  <c r="U17" i="27"/>
  <c r="AC17" i="27"/>
  <c r="AG17" i="27"/>
  <c r="AK17" i="27"/>
  <c r="K20" i="27"/>
  <c r="AQ33" i="27"/>
  <c r="AU33" i="27"/>
  <c r="AT43" i="27"/>
  <c r="AO31" i="27"/>
  <c r="AO32" i="27" s="1"/>
  <c r="AS31" i="27"/>
  <c r="AS32" i="27" s="1"/>
  <c r="AW31" i="27"/>
  <c r="AW32" i="27" s="1"/>
  <c r="AR41" i="27"/>
  <c r="AR42" i="27" s="1"/>
  <c r="AV41" i="27"/>
  <c r="AV42" i="27" s="1"/>
  <c r="AP43" i="27"/>
  <c r="AP53" i="27"/>
  <c r="AQ63" i="27"/>
  <c r="AO21" i="27"/>
  <c r="AO22" i="27" s="1"/>
  <c r="AO51" i="27"/>
  <c r="AO52" i="27" s="1"/>
  <c r="AS51" i="27"/>
  <c r="AS52" i="27" s="1"/>
  <c r="AW51" i="27"/>
  <c r="AW52" i="27" s="1"/>
  <c r="AU63" i="27"/>
  <c r="F53" i="27"/>
  <c r="F63" i="27"/>
  <c r="AR63" i="27"/>
  <c r="AP63" i="27"/>
  <c r="AT63" i="27"/>
  <c r="AO63" i="27"/>
  <c r="AW63" i="27"/>
  <c r="AV71" i="27"/>
  <c r="AV72" i="27" s="1"/>
  <c r="X81" i="27"/>
  <c r="X82" i="27" s="1"/>
  <c r="Y79" i="27" s="1"/>
  <c r="Y81" i="27" s="1"/>
  <c r="Y82" i="27" s="1"/>
  <c r="Z79" i="27" s="1"/>
  <c r="Z81" i="27" s="1"/>
  <c r="Z82" i="27" s="1"/>
  <c r="AA79" i="27" s="1"/>
  <c r="AA81" i="27" s="1"/>
  <c r="AA82" i="27" s="1"/>
  <c r="AB79" i="27" s="1"/>
  <c r="AB81" i="27" s="1"/>
  <c r="AB82" i="27" s="1"/>
  <c r="AC79" i="27" s="1"/>
  <c r="AC81" i="27" s="1"/>
  <c r="AC82" i="27" s="1"/>
  <c r="AD79" i="27" s="1"/>
  <c r="AD81" i="27" s="1"/>
  <c r="AD82" i="27" s="1"/>
  <c r="AE79" i="27" s="1"/>
  <c r="AE81" i="27" s="1"/>
  <c r="AE82" i="27" s="1"/>
  <c r="AF79" i="27" s="1"/>
  <c r="AF81" i="27" s="1"/>
  <c r="AF82" i="27" s="1"/>
  <c r="AG79" i="27" s="1"/>
  <c r="AG81" i="27" s="1"/>
  <c r="AG82" i="27" s="1"/>
  <c r="AH79" i="27" s="1"/>
  <c r="AH81" i="27" s="1"/>
  <c r="AH82" i="27" s="1"/>
  <c r="AI79" i="27" s="1"/>
  <c r="AI81" i="27" s="1"/>
  <c r="AI82" i="27" s="1"/>
  <c r="AJ79" i="27" s="1"/>
  <c r="AJ81" i="27" s="1"/>
  <c r="AJ82" i="27" s="1"/>
  <c r="AK79" i="27" s="1"/>
  <c r="AK81" i="27" s="1"/>
  <c r="AK82" i="27" s="1"/>
  <c r="AL82" i="27" s="1"/>
  <c r="AM82" i="27" s="1"/>
  <c r="AN82" i="27" s="1"/>
  <c r="AO82" i="27" s="1"/>
  <c r="AP82" i="27" s="1"/>
  <c r="AQ82" i="27" s="1"/>
  <c r="AR82" i="27" s="1"/>
  <c r="AS82" i="27" s="1"/>
  <c r="AT82" i="27" s="1"/>
  <c r="AU82" i="27" s="1"/>
  <c r="AV82" i="27" s="1"/>
  <c r="AW82" i="27" s="1"/>
  <c r="X80" i="27"/>
  <c r="AR71" i="27"/>
  <c r="AR72" i="27" s="1"/>
  <c r="AQ42" i="27" l="1"/>
  <c r="AQ43" i="27" s="1"/>
  <c r="AS42" i="27"/>
  <c r="AS43" i="27" s="1"/>
  <c r="AT32" i="27"/>
  <c r="AT33" i="27" s="1"/>
  <c r="AQ52" i="27"/>
  <c r="AQ53" i="27" s="1"/>
  <c r="AO42" i="27"/>
  <c r="AO43" i="27" s="1"/>
  <c r="AP32" i="27"/>
  <c r="AP33" i="27" s="1"/>
  <c r="AT20" i="27"/>
  <c r="AT72" i="27"/>
  <c r="AT21" i="27" s="1"/>
  <c r="AT22" i="27" s="1"/>
  <c r="AV52" i="27"/>
  <c r="AV53" i="27" s="1"/>
  <c r="AW42" i="27"/>
  <c r="AW43" i="27" s="1"/>
  <c r="AU52" i="27"/>
  <c r="AU53" i="27" s="1"/>
  <c r="AV62" i="27"/>
  <c r="AV63" i="27" s="1"/>
  <c r="AU20" i="27"/>
  <c r="AU72" i="27"/>
  <c r="AU21" i="27" s="1"/>
  <c r="AU22" i="27" s="1"/>
  <c r="F44" i="27"/>
  <c r="F54" i="27"/>
  <c r="F64" i="27"/>
  <c r="AQ71" i="27"/>
  <c r="AQ72" i="27" s="1"/>
  <c r="AQ19" i="27"/>
  <c r="AP71" i="27"/>
  <c r="AP72" i="27" s="1"/>
  <c r="AP19" i="27"/>
  <c r="AO73" i="27"/>
  <c r="AO23" i="27" s="1"/>
  <c r="AW73" i="27"/>
  <c r="AW23" i="27" s="1"/>
  <c r="AS73" i="27"/>
  <c r="AS23" i="27" s="1"/>
  <c r="Y80" i="27"/>
  <c r="Z80" i="27" s="1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AV80" i="27" s="1"/>
  <c r="AW80" i="27" s="1"/>
  <c r="M20" i="27"/>
  <c r="AS53" i="27"/>
  <c r="AV43" i="27"/>
  <c r="AO33" i="27"/>
  <c r="AS33" i="27"/>
  <c r="F33" i="27"/>
  <c r="AR21" i="27"/>
  <c r="AR22" i="27" s="1"/>
  <c r="AR20" i="27"/>
  <c r="AV21" i="27"/>
  <c r="AV22" i="27" s="1"/>
  <c r="AV20" i="27"/>
  <c r="AO53" i="27"/>
  <c r="AR43" i="27"/>
  <c r="I20" i="27"/>
  <c r="AW53" i="27"/>
  <c r="AW33" i="27"/>
  <c r="G42" i="27" l="1"/>
  <c r="G43" i="27" s="1"/>
  <c r="G44" i="27" s="1"/>
  <c r="H42" i="27" s="1"/>
  <c r="H43" i="27" s="1"/>
  <c r="H44" i="27" s="1"/>
  <c r="G62" i="27"/>
  <c r="G63" i="27" s="1"/>
  <c r="G64" i="27" s="1"/>
  <c r="H62" i="27" s="1"/>
  <c r="H63" i="27" s="1"/>
  <c r="H64" i="27" s="1"/>
  <c r="G52" i="27"/>
  <c r="G53" i="27" s="1"/>
  <c r="G54" i="27" s="1"/>
  <c r="H52" i="27" s="1"/>
  <c r="H53" i="27" s="1"/>
  <c r="H54" i="27" s="1"/>
  <c r="AT73" i="27"/>
  <c r="AT23" i="27" s="1"/>
  <c r="F34" i="27"/>
  <c r="AU73" i="27"/>
  <c r="AU23" i="27" s="1"/>
  <c r="AP20" i="27"/>
  <c r="AP21" i="27"/>
  <c r="AP22" i="27" s="1"/>
  <c r="AQ20" i="27"/>
  <c r="AR73" i="27"/>
  <c r="AR23" i="27" s="1"/>
  <c r="AV73" i="27"/>
  <c r="G32" i="27" l="1"/>
  <c r="G33" i="27" s="1"/>
  <c r="G34" i="27" s="1"/>
  <c r="I62" i="27"/>
  <c r="I63" i="27" s="1"/>
  <c r="I64" i="27" s="1"/>
  <c r="I52" i="27"/>
  <c r="I53" i="27" s="1"/>
  <c r="I54" i="27" s="1"/>
  <c r="I42" i="27"/>
  <c r="I43" i="27" s="1"/>
  <c r="I44" i="27" s="1"/>
  <c r="AP73" i="27"/>
  <c r="AP23" i="27" s="1"/>
  <c r="AQ21" i="27"/>
  <c r="AQ22" i="27" s="1"/>
  <c r="AQ73" i="27"/>
  <c r="AQ23" i="27" s="1"/>
  <c r="AV23" i="27"/>
  <c r="J62" i="27" l="1"/>
  <c r="J63" i="27" s="1"/>
  <c r="J64" i="27" s="1"/>
  <c r="J52" i="27"/>
  <c r="J53" i="27" s="1"/>
  <c r="J54" i="27" s="1"/>
  <c r="J42" i="27"/>
  <c r="J43" i="27" s="1"/>
  <c r="J44" i="27" s="1"/>
  <c r="H32" i="27"/>
  <c r="H33" i="27" s="1"/>
  <c r="H34" i="27" s="1"/>
  <c r="K62" i="27" l="1"/>
  <c r="K63" i="27" s="1"/>
  <c r="K64" i="27" s="1"/>
  <c r="K52" i="27"/>
  <c r="K53" i="27" s="1"/>
  <c r="K54" i="27" s="1"/>
  <c r="K42" i="27"/>
  <c r="K43" i="27" s="1"/>
  <c r="K44" i="27" s="1"/>
  <c r="I32" i="27"/>
  <c r="I33" i="27" s="1"/>
  <c r="I34" i="27" s="1"/>
  <c r="L52" i="27" l="1"/>
  <c r="L53" i="27" s="1"/>
  <c r="L54" i="27" s="1"/>
  <c r="L42" i="27"/>
  <c r="L43" i="27" s="1"/>
  <c r="L44" i="27" s="1"/>
  <c r="L62" i="27"/>
  <c r="L63" i="27" s="1"/>
  <c r="L64" i="27" s="1"/>
  <c r="J32" i="27"/>
  <c r="J33" i="27" s="1"/>
  <c r="J34" i="27" s="1"/>
  <c r="F73" i="27"/>
  <c r="F74" i="27" s="1"/>
  <c r="F21" i="27"/>
  <c r="F22" i="27" s="1"/>
  <c r="M42" i="27" l="1"/>
  <c r="M43" i="27" s="1"/>
  <c r="M44" i="27" s="1"/>
  <c r="M62" i="27"/>
  <c r="M63" i="27" s="1"/>
  <c r="M64" i="27" s="1"/>
  <c r="M52" i="27"/>
  <c r="M53" i="27" s="1"/>
  <c r="M54" i="27" s="1"/>
  <c r="F24" i="27"/>
  <c r="G72" i="27"/>
  <c r="K32" i="27"/>
  <c r="K33" i="27" s="1"/>
  <c r="K34" i="27" s="1"/>
  <c r="F23" i="27"/>
  <c r="AA3" i="22"/>
  <c r="AA10" i="22"/>
  <c r="AA17" i="22"/>
  <c r="AA24" i="22"/>
  <c r="AA31" i="22"/>
  <c r="L32" i="27" l="1"/>
  <c r="L33" i="27" s="1"/>
  <c r="L34" i="27" s="1"/>
  <c r="G21" i="27"/>
  <c r="G22" i="27" s="1"/>
  <c r="G73" i="27"/>
  <c r="M32" i="27" l="1"/>
  <c r="M33" i="27" s="1"/>
  <c r="M34" i="27" s="1"/>
  <c r="G74" i="27"/>
  <c r="H72" i="27" s="1"/>
  <c r="G23" i="27"/>
  <c r="G24" i="27" l="1"/>
  <c r="H21" i="27" l="1"/>
  <c r="H22" i="27" s="1"/>
  <c r="H73" i="27"/>
  <c r="H74" i="27" l="1"/>
  <c r="I72" i="27" s="1"/>
  <c r="H23" i="27"/>
  <c r="H24" i="27" l="1"/>
  <c r="I21" i="27" l="1"/>
  <c r="I22" i="27" s="1"/>
  <c r="I73" i="27"/>
  <c r="I74" i="27" l="1"/>
  <c r="J72" i="27" s="1"/>
  <c r="I23" i="27"/>
  <c r="I24" i="27" l="1"/>
  <c r="AC60" i="11"/>
  <c r="AC61" i="11"/>
  <c r="AC62" i="11"/>
  <c r="AC63" i="11"/>
  <c r="AC64" i="11"/>
  <c r="AD104" i="1"/>
  <c r="AX104" i="1"/>
  <c r="AW104" i="1"/>
  <c r="AV104" i="1"/>
  <c r="AO104" i="1"/>
  <c r="AP104" i="1" s="1"/>
  <c r="AQ104" i="1" s="1"/>
  <c r="AR104" i="1" s="1"/>
  <c r="AS104" i="1" s="1"/>
  <c r="AT104" i="1" s="1"/>
  <c r="AE104" i="1"/>
  <c r="AF104" i="1" s="1"/>
  <c r="AG104" i="1" s="1"/>
  <c r="AH104" i="1" s="1"/>
  <c r="AI104" i="1" s="1"/>
  <c r="AJ104" i="1" s="1"/>
  <c r="AK104" i="1" s="1"/>
  <c r="AL104" i="1" s="1"/>
  <c r="V98" i="1"/>
  <c r="V99" i="1" s="1"/>
  <c r="O98" i="1"/>
  <c r="O100" i="1" s="1"/>
  <c r="AC98" i="1"/>
  <c r="AC99" i="1" s="1"/>
  <c r="AB98" i="1"/>
  <c r="AB99" i="1" s="1"/>
  <c r="AA98" i="1"/>
  <c r="AA99" i="1" s="1"/>
  <c r="Z98" i="1"/>
  <c r="Z99" i="1" s="1"/>
  <c r="Y98" i="1"/>
  <c r="Y99" i="1" s="1"/>
  <c r="X98" i="1"/>
  <c r="X99" i="1" s="1"/>
  <c r="W98" i="1"/>
  <c r="W99" i="1" s="1"/>
  <c r="U98" i="1"/>
  <c r="U99" i="1" s="1"/>
  <c r="T98" i="1"/>
  <c r="T99" i="1" s="1"/>
  <c r="S98" i="1"/>
  <c r="S99" i="1" s="1"/>
  <c r="R98" i="1"/>
  <c r="R99" i="1" s="1"/>
  <c r="Q98" i="1"/>
  <c r="Q99" i="1" s="1"/>
  <c r="P98" i="1"/>
  <c r="P99" i="1" s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31" i="22"/>
  <c r="C31" i="22"/>
  <c r="AD78" i="1"/>
  <c r="AE78" i="1"/>
  <c r="Y79" i="1"/>
  <c r="Y78" i="1"/>
  <c r="Z78" i="1"/>
  <c r="AA78" i="1"/>
  <c r="AB78" i="1"/>
  <c r="AC78" i="1"/>
  <c r="AF78" i="1"/>
  <c r="AG78" i="1"/>
  <c r="AH78" i="1"/>
  <c r="AI78" i="1"/>
  <c r="AJ78" i="1"/>
  <c r="AL78" i="1"/>
  <c r="AM78" i="1"/>
  <c r="AN78" i="1"/>
  <c r="AN79" i="1" s="1"/>
  <c r="AN81" i="1" s="1"/>
  <c r="AO78" i="1"/>
  <c r="AO79" i="1" s="1"/>
  <c r="AO81" i="1" s="1"/>
  <c r="AP78" i="1"/>
  <c r="AP79" i="1" s="1"/>
  <c r="AP81" i="1" s="1"/>
  <c r="AQ78" i="1"/>
  <c r="AQ79" i="1" s="1"/>
  <c r="AQ81" i="1" s="1"/>
  <c r="AR78" i="1"/>
  <c r="AR79" i="1" s="1"/>
  <c r="AR81" i="1" s="1"/>
  <c r="AS78" i="1"/>
  <c r="AS79" i="1" s="1"/>
  <c r="AS81" i="1" s="1"/>
  <c r="AT78" i="1"/>
  <c r="AT79" i="1" s="1"/>
  <c r="AT81" i="1" s="1"/>
  <c r="AU78" i="1"/>
  <c r="AU79" i="1" s="1"/>
  <c r="AU81" i="1" s="1"/>
  <c r="AV78" i="1"/>
  <c r="AV79" i="1" s="1"/>
  <c r="AV81" i="1" s="1"/>
  <c r="AW78" i="1"/>
  <c r="AW79" i="1" s="1"/>
  <c r="AW81" i="1" s="1"/>
  <c r="AX78" i="1"/>
  <c r="O88" i="1"/>
  <c r="O89" i="1" s="1"/>
  <c r="Q85" i="1"/>
  <c r="Q87" i="1" s="1"/>
  <c r="Q88" i="1" s="1"/>
  <c r="R85" i="1"/>
  <c r="R87" i="1" s="1"/>
  <c r="R88" i="1" s="1"/>
  <c r="S85" i="1"/>
  <c r="T85" i="1"/>
  <c r="U85" i="1"/>
  <c r="U87" i="1" s="1"/>
  <c r="U88" i="1" s="1"/>
  <c r="V85" i="1"/>
  <c r="V87" i="1" s="1"/>
  <c r="V88" i="1" s="1"/>
  <c r="W85" i="1"/>
  <c r="W87" i="1"/>
  <c r="W88" i="1"/>
  <c r="X85" i="1"/>
  <c r="Y85" i="1"/>
  <c r="Y87" i="1"/>
  <c r="Y88" i="1"/>
  <c r="Z85" i="1"/>
  <c r="Z87" i="1" s="1"/>
  <c r="Z88" i="1" s="1"/>
  <c r="AA85" i="1"/>
  <c r="AB85" i="1"/>
  <c r="AC85" i="1"/>
  <c r="AC87" i="1" s="1"/>
  <c r="AC88" i="1" s="1"/>
  <c r="AD85" i="1"/>
  <c r="AE85" i="1"/>
  <c r="AE87" i="1" s="1"/>
  <c r="AE88" i="1" s="1"/>
  <c r="AF85" i="1"/>
  <c r="AG85" i="1"/>
  <c r="AG87" i="1" s="1"/>
  <c r="AG88" i="1" s="1"/>
  <c r="AH85" i="1"/>
  <c r="AH87" i="1" s="1"/>
  <c r="AH88" i="1" s="1"/>
  <c r="AI85" i="1"/>
  <c r="AJ85" i="1"/>
  <c r="AJ87" i="1" s="1"/>
  <c r="AJ88" i="1" s="1"/>
  <c r="AK85" i="1"/>
  <c r="AK87" i="1" s="1"/>
  <c r="AK88" i="1" s="1"/>
  <c r="AL85" i="1"/>
  <c r="AL87" i="1" s="1"/>
  <c r="AL88" i="1" s="1"/>
  <c r="P85" i="1"/>
  <c r="P87" i="1" s="1"/>
  <c r="P88" i="1" s="1"/>
  <c r="AM88" i="1"/>
  <c r="AN88" i="1"/>
  <c r="AO87" i="1"/>
  <c r="AO88" i="1" s="1"/>
  <c r="AP87" i="1"/>
  <c r="AP88" i="1"/>
  <c r="AQ87" i="1"/>
  <c r="AQ88" i="1" s="1"/>
  <c r="AR87" i="1"/>
  <c r="AR88" i="1" s="1"/>
  <c r="AS87" i="1"/>
  <c r="AS88" i="1" s="1"/>
  <c r="AT87" i="1"/>
  <c r="AT88" i="1" s="1"/>
  <c r="AU87" i="1"/>
  <c r="AU88" i="1" s="1"/>
  <c r="AV87" i="1"/>
  <c r="AV88" i="1" s="1"/>
  <c r="AW87" i="1"/>
  <c r="AW88" i="1" s="1"/>
  <c r="AX87" i="1"/>
  <c r="AX88" i="1" s="1"/>
  <c r="AD87" i="1"/>
  <c r="AD88" i="1" s="1"/>
  <c r="O87" i="1"/>
  <c r="AI87" i="1"/>
  <c r="AI88" i="1" s="1"/>
  <c r="AF87" i="1"/>
  <c r="AF88" i="1" s="1"/>
  <c r="AB87" i="1"/>
  <c r="AB88" i="1" s="1"/>
  <c r="AA87" i="1"/>
  <c r="AA88" i="1" s="1"/>
  <c r="X87" i="1"/>
  <c r="X88" i="1" s="1"/>
  <c r="T87" i="1"/>
  <c r="T88" i="1" s="1"/>
  <c r="S87" i="1"/>
  <c r="S88" i="1" s="1"/>
  <c r="Y8" i="1"/>
  <c r="X8" i="1"/>
  <c r="X14" i="11"/>
  <c r="P7" i="1"/>
  <c r="P8" i="1" s="1"/>
  <c r="E8" i="1"/>
  <c r="E10" i="1" s="1"/>
  <c r="E11" i="1" s="1"/>
  <c r="F8" i="1"/>
  <c r="G8" i="1"/>
  <c r="H8" i="1"/>
  <c r="I8" i="1"/>
  <c r="J8" i="1"/>
  <c r="K8" i="1"/>
  <c r="L8" i="1"/>
  <c r="M8" i="1"/>
  <c r="N8" i="1"/>
  <c r="O8" i="1"/>
  <c r="Q8" i="1"/>
  <c r="R8" i="1"/>
  <c r="S8" i="1"/>
  <c r="T8" i="1"/>
  <c r="U8" i="1"/>
  <c r="V8" i="1"/>
  <c r="W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P15" i="1"/>
  <c r="E17" i="1"/>
  <c r="F17" i="1"/>
  <c r="G17" i="1"/>
  <c r="H17" i="1"/>
  <c r="I17" i="1"/>
  <c r="J17" i="1"/>
  <c r="K17" i="1"/>
  <c r="L17" i="1"/>
  <c r="M17" i="1"/>
  <c r="N17" i="1"/>
  <c r="O17" i="1"/>
  <c r="AC14" i="11"/>
  <c r="AC19" i="11"/>
  <c r="AD14" i="11"/>
  <c r="AD31" i="11" s="1"/>
  <c r="AE27" i="1" s="1"/>
  <c r="AD19" i="11"/>
  <c r="AD28" i="11"/>
  <c r="P28" i="1"/>
  <c r="Q28" i="1"/>
  <c r="E3" i="22" s="1"/>
  <c r="S3" i="22"/>
  <c r="AC15" i="11"/>
  <c r="AD15" i="11"/>
  <c r="AD32" i="11" s="1"/>
  <c r="AE37" i="1" s="1"/>
  <c r="P38" i="1"/>
  <c r="Q38" i="1"/>
  <c r="S10" i="22"/>
  <c r="AC16" i="11"/>
  <c r="AC33" i="11" s="1"/>
  <c r="AD47" i="1" s="1"/>
  <c r="AD16" i="11"/>
  <c r="AD33" i="11" s="1"/>
  <c r="AE47" i="1"/>
  <c r="P48" i="1"/>
  <c r="Q48" i="1"/>
  <c r="S17" i="22"/>
  <c r="AC17" i="11"/>
  <c r="AC34" i="11" s="1"/>
  <c r="AD57" i="1" s="1"/>
  <c r="AD17" i="11"/>
  <c r="AD34" i="11" s="1"/>
  <c r="AE57" i="1" s="1"/>
  <c r="P58" i="1"/>
  <c r="D24" i="22" s="1"/>
  <c r="S24" i="22"/>
  <c r="AC18" i="11"/>
  <c r="AD18" i="11"/>
  <c r="AD35" i="11" s="1"/>
  <c r="AE67" i="1" s="1"/>
  <c r="P68" i="1"/>
  <c r="D31" i="22" s="1"/>
  <c r="P9" i="26"/>
  <c r="O9" i="26"/>
  <c r="N9" i="26"/>
  <c r="M9" i="26"/>
  <c r="K9" i="26"/>
  <c r="J9" i="26"/>
  <c r="I9" i="26"/>
  <c r="H9" i="26"/>
  <c r="G9" i="26"/>
  <c r="F9" i="26"/>
  <c r="E9" i="26"/>
  <c r="D9" i="26"/>
  <c r="L7" i="26"/>
  <c r="L9" i="26" s="1"/>
  <c r="D3" i="22"/>
  <c r="C3" i="22"/>
  <c r="E24" i="22"/>
  <c r="C24" i="22"/>
  <c r="D17" i="22"/>
  <c r="C17" i="22"/>
  <c r="S31" i="22"/>
  <c r="E10" i="22"/>
  <c r="D10" i="22"/>
  <c r="C10" i="22"/>
  <c r="Q7" i="26"/>
  <c r="Q9" i="26" s="1"/>
  <c r="T10" i="11"/>
  <c r="H17" i="22"/>
  <c r="I17" i="22"/>
  <c r="J17" i="22"/>
  <c r="K17" i="22"/>
  <c r="L17" i="22"/>
  <c r="M17" i="22"/>
  <c r="N17" i="22"/>
  <c r="O17" i="22"/>
  <c r="P17" i="22"/>
  <c r="Q17" i="22"/>
  <c r="R17" i="22"/>
  <c r="T17" i="22"/>
  <c r="U17" i="22"/>
  <c r="V17" i="22"/>
  <c r="W17" i="22"/>
  <c r="X17" i="22"/>
  <c r="Y17" i="22"/>
  <c r="Z17" i="22"/>
  <c r="G17" i="22"/>
  <c r="H31" i="22"/>
  <c r="I31" i="22"/>
  <c r="J31" i="22"/>
  <c r="K31" i="22"/>
  <c r="L31" i="22"/>
  <c r="M31" i="22"/>
  <c r="N31" i="22"/>
  <c r="O31" i="22"/>
  <c r="P31" i="22"/>
  <c r="Q31" i="22"/>
  <c r="R31" i="22"/>
  <c r="T31" i="22"/>
  <c r="U31" i="22"/>
  <c r="V31" i="22"/>
  <c r="W31" i="22"/>
  <c r="X31" i="22"/>
  <c r="Y31" i="22"/>
  <c r="Z31" i="22"/>
  <c r="G31" i="22"/>
  <c r="H24" i="22"/>
  <c r="I24" i="22"/>
  <c r="J24" i="22"/>
  <c r="K24" i="22"/>
  <c r="L24" i="22"/>
  <c r="M24" i="22"/>
  <c r="N24" i="22"/>
  <c r="O24" i="22"/>
  <c r="P24" i="22"/>
  <c r="Q24" i="22"/>
  <c r="Q26" i="22" s="1"/>
  <c r="R24" i="22"/>
  <c r="T24" i="22"/>
  <c r="U24" i="22"/>
  <c r="V24" i="22"/>
  <c r="W24" i="22"/>
  <c r="X24" i="22"/>
  <c r="Y24" i="22"/>
  <c r="Z24" i="22"/>
  <c r="G24" i="22"/>
  <c r="H10" i="22"/>
  <c r="I10" i="22"/>
  <c r="J10" i="22"/>
  <c r="K10" i="22"/>
  <c r="L10" i="22"/>
  <c r="M10" i="22"/>
  <c r="N10" i="22"/>
  <c r="O10" i="22"/>
  <c r="P10" i="22"/>
  <c r="Q10" i="22"/>
  <c r="R10" i="22"/>
  <c r="T10" i="22"/>
  <c r="U10" i="22"/>
  <c r="V10" i="22"/>
  <c r="W10" i="22"/>
  <c r="X10" i="22"/>
  <c r="Y10" i="22"/>
  <c r="Z10" i="22"/>
  <c r="G10" i="22"/>
  <c r="H3" i="22"/>
  <c r="I3" i="22"/>
  <c r="J3" i="22"/>
  <c r="K3" i="22"/>
  <c r="L3" i="22"/>
  <c r="M3" i="22"/>
  <c r="N3" i="22"/>
  <c r="O3" i="22"/>
  <c r="P3" i="22"/>
  <c r="P6" i="22" s="1"/>
  <c r="Q3" i="22"/>
  <c r="Q4" i="22" s="1"/>
  <c r="R3" i="22"/>
  <c r="T3" i="22"/>
  <c r="U3" i="22"/>
  <c r="V3" i="22"/>
  <c r="W3" i="22"/>
  <c r="X3" i="22"/>
  <c r="Y3" i="22"/>
  <c r="Z3" i="22"/>
  <c r="G3" i="22"/>
  <c r="F31" i="22"/>
  <c r="F24" i="22"/>
  <c r="AV68" i="11"/>
  <c r="AW28" i="1" s="1"/>
  <c r="AW29" i="1" s="1"/>
  <c r="AW30" i="1" s="1"/>
  <c r="AW68" i="11"/>
  <c r="AX28" i="1" s="1"/>
  <c r="AX29" i="1" s="1"/>
  <c r="AX30" i="1" s="1"/>
  <c r="AV69" i="11"/>
  <c r="AW38" i="1" s="1"/>
  <c r="AW39" i="1" s="1"/>
  <c r="AW40" i="1" s="1"/>
  <c r="AW69" i="11"/>
  <c r="AV70" i="11"/>
  <c r="AW48" i="1" s="1"/>
  <c r="AW49" i="1" s="1"/>
  <c r="AW50" i="1" s="1"/>
  <c r="AW70" i="11"/>
  <c r="AX48" i="1" s="1"/>
  <c r="AX49" i="1" s="1"/>
  <c r="AX50" i="1" s="1"/>
  <c r="AV71" i="11"/>
  <c r="AW58" i="1" s="1"/>
  <c r="AW59" i="1" s="1"/>
  <c r="AW60" i="1" s="1"/>
  <c r="AW71" i="11"/>
  <c r="AX58" i="1" s="1"/>
  <c r="AX59" i="1" s="1"/>
  <c r="AX60" i="1" s="1"/>
  <c r="AV72" i="11"/>
  <c r="AW68" i="1" s="1"/>
  <c r="AW69" i="1" s="1"/>
  <c r="AW72" i="11"/>
  <c r="AX68" i="1" s="1"/>
  <c r="AX69" i="1" s="1"/>
  <c r="Q52" i="11"/>
  <c r="F17" i="22" s="1"/>
  <c r="Q51" i="11"/>
  <c r="Q50" i="11"/>
  <c r="F3" i="22"/>
  <c r="F10" i="22"/>
  <c r="AW64" i="11"/>
  <c r="AV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AW63" i="11"/>
  <c r="AV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AW62" i="11"/>
  <c r="AV62" i="11"/>
  <c r="AT62" i="11"/>
  <c r="AS62" i="11"/>
  <c r="AR62" i="11"/>
  <c r="AQ62" i="11"/>
  <c r="AP62" i="11"/>
  <c r="AO62" i="11"/>
  <c r="AN62" i="11"/>
  <c r="AN70" i="11" s="1"/>
  <c r="AM62" i="11"/>
  <c r="AL62" i="11"/>
  <c r="AK62" i="11"/>
  <c r="AJ62" i="11"/>
  <c r="AI62" i="11"/>
  <c r="AH62" i="11"/>
  <c r="AG62" i="11"/>
  <c r="AF62" i="11"/>
  <c r="AE62" i="11"/>
  <c r="AD62" i="11"/>
  <c r="AB62" i="11"/>
  <c r="AA62" i="11"/>
  <c r="AA70" i="11" s="1"/>
  <c r="AB48" i="1" s="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AW61" i="11"/>
  <c r="AV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D69" i="11" s="1"/>
  <c r="AE38" i="1" s="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AW60" i="11"/>
  <c r="AW65" i="11" s="1"/>
  <c r="AV60" i="11"/>
  <c r="AV65" i="11" s="1"/>
  <c r="AT60" i="11"/>
  <c r="AS60" i="11"/>
  <c r="AR60" i="11"/>
  <c r="AR65" i="11" s="1"/>
  <c r="AQ60" i="11"/>
  <c r="AP60" i="11"/>
  <c r="AO60" i="11"/>
  <c r="AN60" i="11"/>
  <c r="AN65" i="11" s="1"/>
  <c r="AM60" i="11"/>
  <c r="AL60" i="11"/>
  <c r="AK60" i="11"/>
  <c r="AJ60" i="11"/>
  <c r="AI60" i="11"/>
  <c r="AH60" i="11"/>
  <c r="AG60" i="11"/>
  <c r="AF60" i="11"/>
  <c r="AE60" i="11"/>
  <c r="AD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I65" i="11" s="1"/>
  <c r="I69" i="11" s="1"/>
  <c r="H60" i="11"/>
  <c r="G60" i="11"/>
  <c r="F60" i="11"/>
  <c r="F65" i="11" s="1"/>
  <c r="E60" i="11"/>
  <c r="D60" i="11"/>
  <c r="AW55" i="11"/>
  <c r="AV55" i="11"/>
  <c r="AU55" i="11"/>
  <c r="AT55" i="11"/>
  <c r="AS55" i="11"/>
  <c r="AR55" i="11"/>
  <c r="AQ55" i="11"/>
  <c r="AR32" i="26" s="1"/>
  <c r="AP55" i="11"/>
  <c r="AQ32" i="26" s="1"/>
  <c r="AO55" i="11"/>
  <c r="AP32" i="26" s="1"/>
  <c r="AN55" i="11"/>
  <c r="AO32" i="26" s="1"/>
  <c r="AM55" i="11"/>
  <c r="AN32" i="26" s="1"/>
  <c r="AL55" i="11"/>
  <c r="AM32" i="26" s="1"/>
  <c r="AK55" i="11"/>
  <c r="AL32" i="26" s="1"/>
  <c r="AJ55" i="11"/>
  <c r="AK32" i="26" s="1"/>
  <c r="AI55" i="11"/>
  <c r="AJ32" i="26" s="1"/>
  <c r="AH55" i="11"/>
  <c r="AI32" i="26" s="1"/>
  <c r="AG55" i="11"/>
  <c r="AH32" i="26" s="1"/>
  <c r="AF55" i="11"/>
  <c r="AG32" i="26" s="1"/>
  <c r="AE55" i="11"/>
  <c r="AF32" i="26" s="1"/>
  <c r="AD55" i="11"/>
  <c r="AE32" i="26" s="1"/>
  <c r="AC55" i="11"/>
  <c r="AD32" i="26" s="1"/>
  <c r="AB55" i="11"/>
  <c r="AC32" i="26" s="1"/>
  <c r="AA55" i="11"/>
  <c r="AB32" i="26" s="1"/>
  <c r="Z55" i="11"/>
  <c r="AA32" i="26" s="1"/>
  <c r="Y55" i="11"/>
  <c r="Z32" i="26" s="1"/>
  <c r="X55" i="11"/>
  <c r="Y32" i="26" s="1"/>
  <c r="W55" i="11"/>
  <c r="X32" i="26" s="1"/>
  <c r="V55" i="11"/>
  <c r="W32" i="26" s="1"/>
  <c r="U55" i="11"/>
  <c r="V32" i="26" s="1"/>
  <c r="T55" i="11"/>
  <c r="U32" i="26" s="1"/>
  <c r="S55" i="11"/>
  <c r="T32" i="26" s="1"/>
  <c r="R55" i="11"/>
  <c r="S32" i="26" s="1"/>
  <c r="Q55" i="11"/>
  <c r="R32" i="26" s="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I71" i="11"/>
  <c r="E65" i="11"/>
  <c r="E71" i="11"/>
  <c r="M65" i="11"/>
  <c r="M70" i="11" s="1"/>
  <c r="Q65" i="11"/>
  <c r="Q70" i="11" s="1"/>
  <c r="R48" i="1" s="1"/>
  <c r="U65" i="11"/>
  <c r="Y65" i="11"/>
  <c r="Y69" i="11" s="1"/>
  <c r="Z38" i="1" s="1"/>
  <c r="E69" i="11"/>
  <c r="E70" i="11"/>
  <c r="I70" i="11"/>
  <c r="E72" i="11"/>
  <c r="I72" i="11"/>
  <c r="M72" i="11"/>
  <c r="J65" i="11"/>
  <c r="J68" i="11"/>
  <c r="N65" i="11"/>
  <c r="R65" i="11"/>
  <c r="R69" i="11"/>
  <c r="S38" i="1" s="1"/>
  <c r="V65" i="11"/>
  <c r="Z65" i="11"/>
  <c r="Z71" i="11" s="1"/>
  <c r="AA58" i="1" s="1"/>
  <c r="AD65" i="11"/>
  <c r="AD68" i="11" s="1"/>
  <c r="AH65" i="11"/>
  <c r="AH70" i="11" s="1"/>
  <c r="AI48" i="1" s="1"/>
  <c r="AP65" i="11"/>
  <c r="AP69" i="11" s="1"/>
  <c r="AQ38" i="1" s="1"/>
  <c r="AQ39" i="1" s="1"/>
  <c r="AQ40" i="1" s="1"/>
  <c r="AV73" i="11"/>
  <c r="G65" i="11"/>
  <c r="G72" i="11"/>
  <c r="K65" i="11"/>
  <c r="O65" i="11"/>
  <c r="O69" i="11"/>
  <c r="S65" i="11"/>
  <c r="W65" i="11"/>
  <c r="W72" i="11" s="1"/>
  <c r="X68" i="1" s="1"/>
  <c r="AA65" i="11"/>
  <c r="AM65" i="11"/>
  <c r="AM69" i="11" s="1"/>
  <c r="AQ65" i="11"/>
  <c r="AQ72" i="11" s="1"/>
  <c r="AR68" i="1" s="1"/>
  <c r="AR69" i="1" s="1"/>
  <c r="AU65" i="11"/>
  <c r="AU72" i="11" s="1"/>
  <c r="AV68" i="1" s="1"/>
  <c r="AV69" i="1" s="1"/>
  <c r="E68" i="11"/>
  <c r="I68" i="11"/>
  <c r="I73" i="11" s="1"/>
  <c r="M68" i="11"/>
  <c r="G70" i="11"/>
  <c r="U70" i="11"/>
  <c r="V48" i="1" s="1"/>
  <c r="G69" i="11"/>
  <c r="R72" i="11"/>
  <c r="S68" i="1" s="1"/>
  <c r="R70" i="11"/>
  <c r="S48" i="1" s="1"/>
  <c r="R71" i="11"/>
  <c r="S58" i="1" s="1"/>
  <c r="Q69" i="11"/>
  <c r="R38" i="1" s="1"/>
  <c r="J72" i="11"/>
  <c r="G71" i="11"/>
  <c r="R68" i="11"/>
  <c r="S28" i="1" s="1"/>
  <c r="Q72" i="11"/>
  <c r="R68" i="1" s="1"/>
  <c r="Q71" i="11"/>
  <c r="R58" i="1" s="1"/>
  <c r="J70" i="11"/>
  <c r="O68" i="11"/>
  <c r="G68" i="11"/>
  <c r="O71" i="11"/>
  <c r="J69" i="11"/>
  <c r="J73" i="11" s="1"/>
  <c r="N68" i="11"/>
  <c r="O70" i="11"/>
  <c r="J71" i="11"/>
  <c r="O72" i="11"/>
  <c r="E33" i="22"/>
  <c r="E32" i="22"/>
  <c r="E34" i="22" s="1"/>
  <c r="E35" i="22" s="1"/>
  <c r="F32" i="22"/>
  <c r="E26" i="22"/>
  <c r="F26" i="22"/>
  <c r="G26" i="22" s="1"/>
  <c r="H26" i="22" s="1"/>
  <c r="E25" i="22"/>
  <c r="F25" i="22" s="1"/>
  <c r="E19" i="22"/>
  <c r="E20" i="22" s="1"/>
  <c r="E21" i="22" s="1"/>
  <c r="E18" i="22"/>
  <c r="E12" i="22"/>
  <c r="F12" i="22" s="1"/>
  <c r="E11" i="22"/>
  <c r="E5" i="22"/>
  <c r="E4" i="22"/>
  <c r="E6" i="22" s="1"/>
  <c r="E7" i="22" s="1"/>
  <c r="E27" i="22"/>
  <c r="E28" i="22" s="1"/>
  <c r="Q12" i="22"/>
  <c r="Q11" i="22"/>
  <c r="R11" i="22" s="1"/>
  <c r="Q32" i="22"/>
  <c r="R32" i="22" s="1"/>
  <c r="Q33" i="22"/>
  <c r="R33" i="22" s="1"/>
  <c r="Q5" i="22"/>
  <c r="Q6" i="22" s="1"/>
  <c r="P7" i="22"/>
  <c r="P8" i="22" s="1"/>
  <c r="AA29" i="27" s="1"/>
  <c r="AA30" i="27" s="1"/>
  <c r="AA31" i="27" s="1"/>
  <c r="AA32" i="27" s="1"/>
  <c r="P27" i="22"/>
  <c r="P28" i="22" s="1"/>
  <c r="P29" i="22" s="1"/>
  <c r="AA59" i="27" s="1"/>
  <c r="AA60" i="27" s="1"/>
  <c r="AA61" i="27" s="1"/>
  <c r="AA62" i="27" s="1"/>
  <c r="Q25" i="22"/>
  <c r="R25" i="22" s="1"/>
  <c r="R4" i="22"/>
  <c r="R5" i="22"/>
  <c r="S5" i="22" s="1"/>
  <c r="D6" i="22"/>
  <c r="D7" i="22" s="1"/>
  <c r="D34" i="22"/>
  <c r="D35" i="22" s="1"/>
  <c r="C34" i="22"/>
  <c r="C35" i="22"/>
  <c r="D27" i="22"/>
  <c r="D28" i="22" s="1"/>
  <c r="C27" i="22"/>
  <c r="C28" i="22" s="1"/>
  <c r="D20" i="22"/>
  <c r="D21" i="22" s="1"/>
  <c r="C20" i="22"/>
  <c r="C21" i="22"/>
  <c r="D13" i="22"/>
  <c r="D14" i="22" s="1"/>
  <c r="C13" i="22"/>
  <c r="C14" i="22"/>
  <c r="C6" i="22"/>
  <c r="C7" i="22" s="1"/>
  <c r="F14" i="11"/>
  <c r="D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Y14" i="11"/>
  <c r="Z14" i="11"/>
  <c r="AA14" i="11"/>
  <c r="AB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E19" i="11"/>
  <c r="AF19" i="11"/>
  <c r="AF20" i="11" s="1"/>
  <c r="AG19" i="11"/>
  <c r="AH19" i="11"/>
  <c r="AI19" i="11"/>
  <c r="AJ19" i="11"/>
  <c r="AK19" i="11"/>
  <c r="AL19" i="11"/>
  <c r="AM19" i="11"/>
  <c r="AN19" i="11"/>
  <c r="AO19" i="11"/>
  <c r="AP19" i="11"/>
  <c r="AP35" i="11" s="1"/>
  <c r="AQ67" i="1" s="1"/>
  <c r="AQ19" i="11"/>
  <c r="AR19" i="11"/>
  <c r="AS19" i="11"/>
  <c r="AT19" i="11"/>
  <c r="AU19" i="11"/>
  <c r="AV19" i="11"/>
  <c r="AW19" i="11"/>
  <c r="E15" i="11"/>
  <c r="E16" i="11"/>
  <c r="E17" i="11"/>
  <c r="E20" i="11" s="1"/>
  <c r="E18" i="11"/>
  <c r="E19" i="11"/>
  <c r="E14" i="11"/>
  <c r="K11" i="11"/>
  <c r="L11" i="11"/>
  <c r="K28" i="11"/>
  <c r="K34" i="11"/>
  <c r="L57" i="1" s="1"/>
  <c r="L61" i="1" s="1"/>
  <c r="L28" i="11"/>
  <c r="I11" i="11"/>
  <c r="J11" i="11"/>
  <c r="J28" i="11"/>
  <c r="J31" i="11" s="1"/>
  <c r="D11" i="11"/>
  <c r="D15" i="11"/>
  <c r="D16" i="11"/>
  <c r="D33" i="11" s="1"/>
  <c r="E47" i="1" s="1"/>
  <c r="E51" i="1" s="1"/>
  <c r="E52" i="1" s="1"/>
  <c r="E53" i="1" s="1"/>
  <c r="E54" i="1" s="1"/>
  <c r="D17" i="11"/>
  <c r="D18" i="11"/>
  <c r="D19" i="11"/>
  <c r="D28" i="11"/>
  <c r="D34" i="11" s="1"/>
  <c r="E57" i="1" s="1"/>
  <c r="E61" i="1" s="1"/>
  <c r="E62" i="1" s="1"/>
  <c r="F11" i="11"/>
  <c r="F20" i="11"/>
  <c r="F28" i="11"/>
  <c r="F31" i="11" s="1"/>
  <c r="G27" i="1" s="1"/>
  <c r="G31" i="1" s="1"/>
  <c r="F34" i="11"/>
  <c r="G57" i="1" s="1"/>
  <c r="G61" i="1" s="1"/>
  <c r="H11" i="11"/>
  <c r="H28" i="11"/>
  <c r="K31" i="11"/>
  <c r="L27" i="1" s="1"/>
  <c r="L31" i="1" s="1"/>
  <c r="L32" i="11"/>
  <c r="M37" i="1" s="1"/>
  <c r="M41" i="1" s="1"/>
  <c r="J33" i="11"/>
  <c r="K47" i="1" s="1"/>
  <c r="K51" i="1" s="1"/>
  <c r="K32" i="11"/>
  <c r="L37" i="1" s="1"/>
  <c r="L41" i="1" s="1"/>
  <c r="F33" i="11"/>
  <c r="G47" i="1" s="1"/>
  <c r="G51" i="1" s="1"/>
  <c r="K35" i="11"/>
  <c r="L67" i="1" s="1"/>
  <c r="L71" i="1" s="1"/>
  <c r="F35" i="11"/>
  <c r="G67" i="1" s="1"/>
  <c r="G71" i="1" s="1"/>
  <c r="H35" i="11"/>
  <c r="I67" i="1" s="1"/>
  <c r="I71" i="1" s="1"/>
  <c r="D32" i="11"/>
  <c r="E37" i="1" s="1"/>
  <c r="E41" i="1" s="1"/>
  <c r="E42" i="1" s="1"/>
  <c r="D35" i="11"/>
  <c r="E67" i="1" s="1"/>
  <c r="E71" i="1" s="1"/>
  <c r="E72" i="1" s="1"/>
  <c r="H20" i="11"/>
  <c r="D31" i="11"/>
  <c r="E27" i="1" s="1"/>
  <c r="E31" i="1" s="1"/>
  <c r="E32" i="1" s="1"/>
  <c r="E33" i="1" s="1"/>
  <c r="P20" i="11"/>
  <c r="AB20" i="11"/>
  <c r="AE20" i="11"/>
  <c r="Q20" i="11"/>
  <c r="U20" i="11"/>
  <c r="AC20" i="11"/>
  <c r="AG20" i="11"/>
  <c r="V20" i="11"/>
  <c r="Z20" i="11"/>
  <c r="AD20" i="11"/>
  <c r="M20" i="11"/>
  <c r="E11" i="11"/>
  <c r="G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E28" i="11"/>
  <c r="E32" i="11" s="1"/>
  <c r="F37" i="1" s="1"/>
  <c r="F41" i="1" s="1"/>
  <c r="E31" i="11"/>
  <c r="F27" i="1" s="1"/>
  <c r="F31" i="1" s="1"/>
  <c r="G28" i="11"/>
  <c r="I28" i="11"/>
  <c r="M28" i="11"/>
  <c r="M32" i="11" s="1"/>
  <c r="N37" i="1" s="1"/>
  <c r="N41" i="1" s="1"/>
  <c r="N28" i="11"/>
  <c r="N32" i="11" s="1"/>
  <c r="O37" i="1" s="1"/>
  <c r="O28" i="11"/>
  <c r="P28" i="11"/>
  <c r="Q28" i="11"/>
  <c r="Q33" i="11" s="1"/>
  <c r="R47" i="1" s="1"/>
  <c r="R28" i="11"/>
  <c r="R32" i="11" s="1"/>
  <c r="S37" i="1" s="1"/>
  <c r="S28" i="11"/>
  <c r="S32" i="11" s="1"/>
  <c r="T37" i="1" s="1"/>
  <c r="T28" i="11"/>
  <c r="U28" i="11"/>
  <c r="U34" i="11" s="1"/>
  <c r="V57" i="1" s="1"/>
  <c r="V28" i="11"/>
  <c r="V31" i="11" s="1"/>
  <c r="W28" i="11"/>
  <c r="W35" i="11" s="1"/>
  <c r="X67" i="1" s="1"/>
  <c r="X28" i="11"/>
  <c r="X35" i="11" s="1"/>
  <c r="Y67" i="1" s="1"/>
  <c r="Y28" i="11"/>
  <c r="Y33" i="11" s="1"/>
  <c r="Z47" i="1" s="1"/>
  <c r="Z28" i="11"/>
  <c r="AA28" i="11"/>
  <c r="AA34" i="11" s="1"/>
  <c r="AB57" i="1" s="1"/>
  <c r="AB28" i="11"/>
  <c r="AB33" i="11" s="1"/>
  <c r="AC47" i="1" s="1"/>
  <c r="AC28" i="11"/>
  <c r="AC31" i="11" s="1"/>
  <c r="AD27" i="1" s="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V34" i="11"/>
  <c r="W57" i="1" s="1"/>
  <c r="S34" i="11"/>
  <c r="T57" i="1" s="1"/>
  <c r="S35" i="11"/>
  <c r="T67" i="1" s="1"/>
  <c r="S33" i="11"/>
  <c r="T47" i="1" s="1"/>
  <c r="S31" i="11"/>
  <c r="T27" i="1" s="1"/>
  <c r="U35" i="11"/>
  <c r="V67" i="1" s="1"/>
  <c r="U33" i="11"/>
  <c r="V47" i="1" s="1"/>
  <c r="U31" i="11"/>
  <c r="V27" i="1" s="1"/>
  <c r="T33" i="11"/>
  <c r="U47" i="1" s="1"/>
  <c r="T32" i="11"/>
  <c r="U37" i="1" s="1"/>
  <c r="T35" i="11"/>
  <c r="U67" i="1" s="1"/>
  <c r="T31" i="11"/>
  <c r="U27" i="1" s="1"/>
  <c r="T34" i="11"/>
  <c r="U57" i="1" s="1"/>
  <c r="P33" i="11"/>
  <c r="Q47" i="1" s="1"/>
  <c r="P34" i="11"/>
  <c r="Q57" i="1" s="1"/>
  <c r="P32" i="11"/>
  <c r="Q37" i="1" s="1"/>
  <c r="P31" i="11"/>
  <c r="Q27" i="1" s="1"/>
  <c r="P35" i="11"/>
  <c r="Q67" i="1" s="1"/>
  <c r="I35" i="11"/>
  <c r="J67" i="1" s="1"/>
  <c r="J71" i="1" s="1"/>
  <c r="I33" i="11"/>
  <c r="J47" i="1" s="1"/>
  <c r="J51" i="1" s="1"/>
  <c r="I32" i="11"/>
  <c r="J37" i="1" s="1"/>
  <c r="J41" i="1" s="1"/>
  <c r="I34" i="11"/>
  <c r="J57" i="1" s="1"/>
  <c r="J61" i="1" s="1"/>
  <c r="I31" i="11"/>
  <c r="J27" i="1" s="1"/>
  <c r="J31" i="1" s="1"/>
  <c r="O34" i="11"/>
  <c r="P57" i="1" s="1"/>
  <c r="O35" i="11"/>
  <c r="P67" i="1" s="1"/>
  <c r="O32" i="11"/>
  <c r="P37" i="1" s="1"/>
  <c r="O31" i="11"/>
  <c r="P27" i="1" s="1"/>
  <c r="G33" i="11"/>
  <c r="H47" i="1" s="1"/>
  <c r="H51" i="1" s="1"/>
  <c r="G31" i="11"/>
  <c r="H27" i="1" s="1"/>
  <c r="H31" i="1" s="1"/>
  <c r="G35" i="11"/>
  <c r="H67" i="1" s="1"/>
  <c r="H71" i="1" s="1"/>
  <c r="G32" i="11"/>
  <c r="H37" i="1" s="1"/>
  <c r="H41" i="1" s="1"/>
  <c r="G34" i="11"/>
  <c r="H57" i="1" s="1"/>
  <c r="H61" i="1" s="1"/>
  <c r="R35" i="11"/>
  <c r="S67" i="1" s="1"/>
  <c r="N34" i="11"/>
  <c r="O57" i="1" s="1"/>
  <c r="Q35" i="11"/>
  <c r="R67" i="1" s="1"/>
  <c r="Q34" i="11"/>
  <c r="R57" i="1" s="1"/>
  <c r="Q32" i="11"/>
  <c r="R37" i="1" s="1"/>
  <c r="Q31" i="11"/>
  <c r="R27" i="1" s="1"/>
  <c r="M34" i="11"/>
  <c r="N57" i="1" s="1"/>
  <c r="N61" i="1" s="1"/>
  <c r="M33" i="11"/>
  <c r="N47" i="1" s="1"/>
  <c r="N51" i="1" s="1"/>
  <c r="M35" i="11"/>
  <c r="N67" i="1" s="1"/>
  <c r="M31" i="11"/>
  <c r="N27" i="1" s="1"/>
  <c r="N31" i="1" s="1"/>
  <c r="E35" i="11"/>
  <c r="F67" i="1" s="1"/>
  <c r="E33" i="11"/>
  <c r="F47" i="1" s="1"/>
  <c r="F51" i="1" s="1"/>
  <c r="G36" i="11"/>
  <c r="AW73" i="11" l="1"/>
  <c r="AX38" i="1"/>
  <c r="AX39" i="1" s="1"/>
  <c r="AX40" i="1" s="1"/>
  <c r="AW17" i="1"/>
  <c r="AX70" i="1"/>
  <c r="AX19" i="1" s="1"/>
  <c r="AW18" i="1"/>
  <c r="AW70" i="1"/>
  <c r="AW19" i="1" s="1"/>
  <c r="AX17" i="1"/>
  <c r="AV35" i="11"/>
  <c r="AW31" i="11"/>
  <c r="AX27" i="1" s="1"/>
  <c r="AX31" i="1" s="1"/>
  <c r="AW34" i="11"/>
  <c r="AX57" i="1" s="1"/>
  <c r="AX61" i="1" s="1"/>
  <c r="AX43" i="11"/>
  <c r="AW67" i="1"/>
  <c r="AW33" i="11"/>
  <c r="AX47" i="1" s="1"/>
  <c r="AX51" i="1" s="1"/>
  <c r="AV33" i="11"/>
  <c r="AW35" i="11"/>
  <c r="AX67" i="1" s="1"/>
  <c r="AW32" i="11"/>
  <c r="AX37" i="1" s="1"/>
  <c r="AV31" i="11"/>
  <c r="AV34" i="11"/>
  <c r="AV32" i="11"/>
  <c r="AV36" i="11" s="1"/>
  <c r="AR69" i="11"/>
  <c r="AS38" i="1" s="1"/>
  <c r="AS39" i="1" s="1"/>
  <c r="AS40" i="1" s="1"/>
  <c r="F19" i="22"/>
  <c r="F18" i="22"/>
  <c r="K27" i="1"/>
  <c r="K31" i="1" s="1"/>
  <c r="J34" i="11"/>
  <c r="K57" i="1" s="1"/>
  <c r="K61" i="1" s="1"/>
  <c r="W31" i="11"/>
  <c r="X27" i="1" s="1"/>
  <c r="Y32" i="11"/>
  <c r="Z37" i="1" s="1"/>
  <c r="Y34" i="11"/>
  <c r="Z57" i="1" s="1"/>
  <c r="AA35" i="11"/>
  <c r="AB67" i="1" s="1"/>
  <c r="AB35" i="11"/>
  <c r="AC67" i="1" s="1"/>
  <c r="AR34" i="11"/>
  <c r="AS57" i="1" s="1"/>
  <c r="AJ33" i="11"/>
  <c r="AK47" i="1" s="1"/>
  <c r="Z34" i="11"/>
  <c r="AA57" i="1" s="1"/>
  <c r="AA20" i="11"/>
  <c r="W20" i="11"/>
  <c r="S20" i="11"/>
  <c r="O20" i="11"/>
  <c r="G20" i="11"/>
  <c r="R73" i="11"/>
  <c r="W68" i="11"/>
  <c r="R34" i="11"/>
  <c r="S57" i="1" s="1"/>
  <c r="W32" i="11"/>
  <c r="X37" i="1" s="1"/>
  <c r="W33" i="11"/>
  <c r="X47" i="1" s="1"/>
  <c r="AA32" i="11"/>
  <c r="AB37" i="1" s="1"/>
  <c r="AB31" i="11"/>
  <c r="AC27" i="1" s="1"/>
  <c r="AQ34" i="11"/>
  <c r="AR57" i="1" s="1"/>
  <c r="Y35" i="11"/>
  <c r="I20" i="11"/>
  <c r="AH20" i="11"/>
  <c r="AB34" i="11"/>
  <c r="AC57" i="1" s="1"/>
  <c r="L34" i="11"/>
  <c r="M57" i="1" s="1"/>
  <c r="M61" i="1" s="1"/>
  <c r="H34" i="11"/>
  <c r="I57" i="1" s="1"/>
  <c r="I61" i="1" s="1"/>
  <c r="G73" i="11"/>
  <c r="AR68" i="11"/>
  <c r="AS28" i="1" s="1"/>
  <c r="AS29" i="1" s="1"/>
  <c r="AS30" i="1" s="1"/>
  <c r="Z69" i="11"/>
  <c r="AA38" i="1" s="1"/>
  <c r="P17" i="1"/>
  <c r="AC32" i="11"/>
  <c r="AD37" i="1" s="1"/>
  <c r="V33" i="11"/>
  <c r="W47" i="1" s="1"/>
  <c r="T36" i="11"/>
  <c r="N31" i="11"/>
  <c r="O27" i="1" s="1"/>
  <c r="N33" i="11"/>
  <c r="O47" i="1" s="1"/>
  <c r="R31" i="11"/>
  <c r="S27" i="1" s="1"/>
  <c r="U32" i="11"/>
  <c r="V37" i="1" s="1"/>
  <c r="V35" i="11"/>
  <c r="W67" i="1" s="1"/>
  <c r="J32" i="11"/>
  <c r="K37" i="1" s="1"/>
  <c r="K41" i="1" s="1"/>
  <c r="J35" i="11"/>
  <c r="K67" i="1" s="1"/>
  <c r="K71" i="1" s="1"/>
  <c r="W34" i="11"/>
  <c r="X57" i="1" s="1"/>
  <c r="X32" i="11"/>
  <c r="Y37" i="1" s="1"/>
  <c r="AA31" i="11"/>
  <c r="AB27" i="1" s="1"/>
  <c r="AB32" i="11"/>
  <c r="AC37" i="1" s="1"/>
  <c r="AT33" i="11"/>
  <c r="AU47" i="1" s="1"/>
  <c r="AP31" i="11"/>
  <c r="AL33" i="11"/>
  <c r="Y68" i="11"/>
  <c r="AH68" i="11"/>
  <c r="W69" i="11"/>
  <c r="X38" i="1" s="1"/>
  <c r="AA69" i="11"/>
  <c r="AB38" i="1" s="1"/>
  <c r="AN69" i="11"/>
  <c r="W70" i="11"/>
  <c r="X48" i="1" s="1"/>
  <c r="AR70" i="11"/>
  <c r="AS48" i="1" s="1"/>
  <c r="AS49" i="1" s="1"/>
  <c r="AS50" i="1" s="1"/>
  <c r="W71" i="11"/>
  <c r="X58" i="1" s="1"/>
  <c r="AA71" i="11"/>
  <c r="AB58" i="1" s="1"/>
  <c r="AN71" i="11"/>
  <c r="AR71" i="11"/>
  <c r="AS58" i="1" s="1"/>
  <c r="AS59" i="1" s="1"/>
  <c r="AS60" i="1" s="1"/>
  <c r="AA72" i="11"/>
  <c r="AB68" i="1" s="1"/>
  <c r="AN72" i="11"/>
  <c r="AR72" i="11"/>
  <c r="AS68" i="1" s="1"/>
  <c r="AS69" i="1" s="1"/>
  <c r="AC35" i="11"/>
  <c r="AD67" i="1" s="1"/>
  <c r="N35" i="11"/>
  <c r="O67" i="1" s="1"/>
  <c r="P36" i="11"/>
  <c r="R33" i="11"/>
  <c r="S47" i="1" s="1"/>
  <c r="D20" i="11"/>
  <c r="AG34" i="11"/>
  <c r="AH57" i="1" s="1"/>
  <c r="V32" i="11"/>
  <c r="W37" i="1" s="1"/>
  <c r="R20" i="11"/>
  <c r="N20" i="11"/>
  <c r="J20" i="11"/>
  <c r="F32" i="11"/>
  <c r="AQ20" i="11"/>
  <c r="Y31" i="11"/>
  <c r="Z27" i="1" s="1"/>
  <c r="E73" i="11"/>
  <c r="Z68" i="11"/>
  <c r="AA28" i="1" s="1"/>
  <c r="AQ68" i="11"/>
  <c r="AR28" i="1" s="1"/>
  <c r="AR29" i="1" s="1"/>
  <c r="AR30" i="1" s="1"/>
  <c r="D65" i="11"/>
  <c r="P65" i="11"/>
  <c r="X65" i="11"/>
  <c r="AG65" i="11"/>
  <c r="AG71" i="11" s="1"/>
  <c r="AH58" i="1" s="1"/>
  <c r="Z67" i="1"/>
  <c r="AM39" i="27"/>
  <c r="AM40" i="27" s="1"/>
  <c r="AM41" i="27" s="1"/>
  <c r="AN38" i="1"/>
  <c r="F71" i="11"/>
  <c r="F69" i="11"/>
  <c r="F72" i="11"/>
  <c r="F70" i="11"/>
  <c r="K33" i="11"/>
  <c r="K20" i="11"/>
  <c r="E34" i="11"/>
  <c r="F57" i="1" s="1"/>
  <c r="F61" i="1" s="1"/>
  <c r="Z31" i="11"/>
  <c r="AA33" i="11"/>
  <c r="X34" i="11"/>
  <c r="Y57" i="1" s="1"/>
  <c r="X20" i="11"/>
  <c r="K72" i="11"/>
  <c r="K69" i="11"/>
  <c r="K71" i="11"/>
  <c r="K70" i="11"/>
  <c r="K68" i="11"/>
  <c r="AR73" i="11"/>
  <c r="V71" i="11"/>
  <c r="W58" i="1" s="1"/>
  <c r="V69" i="11"/>
  <c r="W38" i="1" s="1"/>
  <c r="V70" i="11"/>
  <c r="W48" i="1" s="1"/>
  <c r="V72" i="11"/>
  <c r="W68" i="1" s="1"/>
  <c r="P71" i="11"/>
  <c r="P70" i="11"/>
  <c r="P72" i="11"/>
  <c r="P68" i="11"/>
  <c r="W27" i="1"/>
  <c r="O16" i="1"/>
  <c r="O33" i="11"/>
  <c r="AD36" i="11"/>
  <c r="AB36" i="11"/>
  <c r="E36" i="11"/>
  <c r="M36" i="11"/>
  <c r="R36" i="11"/>
  <c r="Y20" i="11"/>
  <c r="Z33" i="11"/>
  <c r="AA47" i="1" s="1"/>
  <c r="X31" i="11"/>
  <c r="X33" i="11"/>
  <c r="Y47" i="1" s="1"/>
  <c r="L33" i="11"/>
  <c r="M47" i="1" s="1"/>
  <c r="M51" i="1" s="1"/>
  <c r="L35" i="11"/>
  <c r="M67" i="1" s="1"/>
  <c r="M71" i="1" s="1"/>
  <c r="H33" i="11"/>
  <c r="I47" i="1" s="1"/>
  <c r="I51" i="1" s="1"/>
  <c r="H32" i="11"/>
  <c r="I37" i="1" s="1"/>
  <c r="I41" i="1" s="1"/>
  <c r="F68" i="11"/>
  <c r="S71" i="11"/>
  <c r="T58" i="1" s="1"/>
  <c r="S68" i="11"/>
  <c r="S69" i="11"/>
  <c r="T38" i="1" s="1"/>
  <c r="S70" i="11"/>
  <c r="T48" i="1" s="1"/>
  <c r="X28" i="1"/>
  <c r="W73" i="11"/>
  <c r="N70" i="11"/>
  <c r="N72" i="11"/>
  <c r="N71" i="11"/>
  <c r="N69" i="11"/>
  <c r="Z28" i="1"/>
  <c r="AC65" i="11"/>
  <c r="Q36" i="11"/>
  <c r="I36" i="11"/>
  <c r="AC36" i="11"/>
  <c r="W36" i="11"/>
  <c r="N36" i="11"/>
  <c r="S36" i="11"/>
  <c r="U36" i="11"/>
  <c r="AW20" i="11"/>
  <c r="Z35" i="11"/>
  <c r="AA67" i="1" s="1"/>
  <c r="Z32" i="11"/>
  <c r="AA37" i="1" s="1"/>
  <c r="G37" i="1"/>
  <c r="G41" i="1" s="1"/>
  <c r="F36" i="11"/>
  <c r="AM20" i="11"/>
  <c r="T20" i="11"/>
  <c r="L31" i="11"/>
  <c r="L20" i="11"/>
  <c r="H31" i="11"/>
  <c r="O73" i="11"/>
  <c r="V68" i="11"/>
  <c r="S72" i="11"/>
  <c r="T68" i="1" s="1"/>
  <c r="AE28" i="1"/>
  <c r="U68" i="11"/>
  <c r="U69" i="11"/>
  <c r="V38" i="1" s="1"/>
  <c r="U72" i="11"/>
  <c r="V68" i="1" s="1"/>
  <c r="U71" i="11"/>
  <c r="V58" i="1" s="1"/>
  <c r="AU20" i="11"/>
  <c r="AI35" i="11"/>
  <c r="AJ67" i="1" s="1"/>
  <c r="AH35" i="11"/>
  <c r="AI67" i="1" s="1"/>
  <c r="AO34" i="11"/>
  <c r="AP57" i="1" s="1"/>
  <c r="AH31" i="11"/>
  <c r="AI27" i="1" s="1"/>
  <c r="AM68" i="11"/>
  <c r="T65" i="11"/>
  <c r="T68" i="11" s="1"/>
  <c r="T69" i="11"/>
  <c r="U38" i="1" s="1"/>
  <c r="AB65" i="11"/>
  <c r="AB72" i="11" s="1"/>
  <c r="AC68" i="1" s="1"/>
  <c r="AO65" i="11"/>
  <c r="AO71" i="11" s="1"/>
  <c r="AP58" i="1" s="1"/>
  <c r="T70" i="11"/>
  <c r="U48" i="1" s="1"/>
  <c r="X70" i="11"/>
  <c r="T71" i="11"/>
  <c r="U58" i="1" s="1"/>
  <c r="AB71" i="11"/>
  <c r="AC58" i="1" s="1"/>
  <c r="AG72" i="11"/>
  <c r="AH68" i="1" s="1"/>
  <c r="AS65" i="11"/>
  <c r="AS70" i="11" s="1"/>
  <c r="AH34" i="11"/>
  <c r="AI57" i="1" s="1"/>
  <c r="AH32" i="11"/>
  <c r="AI37" i="1" s="1"/>
  <c r="AU71" i="11"/>
  <c r="AV58" i="1" s="1"/>
  <c r="AV59" i="1" s="1"/>
  <c r="AV60" i="1" s="1"/>
  <c r="AU70" i="11"/>
  <c r="AU69" i="11"/>
  <c r="AV38" i="1" s="1"/>
  <c r="AV39" i="1" s="1"/>
  <c r="AV40" i="1" s="1"/>
  <c r="P69" i="11"/>
  <c r="M69" i="11"/>
  <c r="M71" i="11"/>
  <c r="H65" i="11"/>
  <c r="L65" i="11"/>
  <c r="AA68" i="11"/>
  <c r="AT69" i="11"/>
  <c r="AU38" i="1" s="1"/>
  <c r="AU39" i="1" s="1"/>
  <c r="AU40" i="1" s="1"/>
  <c r="Y70" i="11"/>
  <c r="Z48" i="1" s="1"/>
  <c r="AD70" i="11"/>
  <c r="AE48" i="1" s="1"/>
  <c r="Y71" i="11"/>
  <c r="Z58" i="1" s="1"/>
  <c r="AD71" i="11"/>
  <c r="AE58" i="1" s="1"/>
  <c r="AH71" i="11"/>
  <c r="AI58" i="1" s="1"/>
  <c r="Y72" i="11"/>
  <c r="Z68" i="1" s="1"/>
  <c r="Z17" i="1" s="1"/>
  <c r="AD72" i="11"/>
  <c r="AE68" i="1" s="1"/>
  <c r="AH72" i="11"/>
  <c r="AI68" i="1" s="1"/>
  <c r="AU68" i="11"/>
  <c r="AV28" i="1" s="1"/>
  <c r="AV29" i="1" s="1"/>
  <c r="AV30" i="1" s="1"/>
  <c r="D36" i="11"/>
  <c r="AO32" i="11"/>
  <c r="AP37" i="1" s="1"/>
  <c r="AQ69" i="11"/>
  <c r="AR38" i="1" s="1"/>
  <c r="AR39" i="1" s="1"/>
  <c r="AR40" i="1" s="1"/>
  <c r="Z70" i="11"/>
  <c r="AM70" i="11"/>
  <c r="AQ70" i="11"/>
  <c r="AR48" i="1" s="1"/>
  <c r="AR49" i="1" s="1"/>
  <c r="AR50" i="1" s="1"/>
  <c r="AM71" i="11"/>
  <c r="AQ71" i="11"/>
  <c r="AR58" i="1" s="1"/>
  <c r="AR59" i="1" s="1"/>
  <c r="AR60" i="1" s="1"/>
  <c r="AR61" i="1" s="1"/>
  <c r="Z72" i="11"/>
  <c r="AA68" i="1" s="1"/>
  <c r="AM72" i="11"/>
  <c r="AN68" i="1" s="1"/>
  <c r="AH69" i="11"/>
  <c r="AI38" i="1" s="1"/>
  <c r="AT65" i="11"/>
  <c r="AT71" i="11" s="1"/>
  <c r="AU58" i="1" s="1"/>
  <c r="AU59" i="1" s="1"/>
  <c r="AU60" i="1" s="1"/>
  <c r="AL65" i="11"/>
  <c r="AL69" i="11" s="1"/>
  <c r="AM38" i="1" s="1"/>
  <c r="AP72" i="11"/>
  <c r="AQ68" i="1" s="1"/>
  <c r="AQ69" i="1" s="1"/>
  <c r="AQ70" i="1" s="1"/>
  <c r="Q68" i="11"/>
  <c r="AG68" i="11"/>
  <c r="AH28" i="1" s="1"/>
  <c r="AI65" i="11"/>
  <c r="AI71" i="11" s="1"/>
  <c r="AJ58" i="1" s="1"/>
  <c r="AE65" i="11"/>
  <c r="AE72" i="11" s="1"/>
  <c r="AF68" i="1" s="1"/>
  <c r="G19" i="22"/>
  <c r="AN68" i="11"/>
  <c r="AN73" i="11" s="1"/>
  <c r="S11" i="22"/>
  <c r="AP68" i="11"/>
  <c r="AF65" i="11"/>
  <c r="AF69" i="11" s="1"/>
  <c r="AG38" i="1" s="1"/>
  <c r="AT70" i="11"/>
  <c r="AU35" i="11"/>
  <c r="AV67" i="1" s="1"/>
  <c r="AU33" i="11"/>
  <c r="AV47" i="1" s="1"/>
  <c r="AU34" i="11"/>
  <c r="AV57" i="1" s="1"/>
  <c r="AV61" i="1" s="1"/>
  <c r="AU32" i="11"/>
  <c r="AV37" i="1" s="1"/>
  <c r="AU31" i="11"/>
  <c r="AV27" i="1" s="1"/>
  <c r="AV20" i="11"/>
  <c r="AV48" i="1"/>
  <c r="AV49" i="1" s="1"/>
  <c r="AV50" i="1" s="1"/>
  <c r="AV70" i="1"/>
  <c r="AT34" i="11"/>
  <c r="AU57" i="1" s="1"/>
  <c r="AT35" i="11"/>
  <c r="AU67" i="1" s="1"/>
  <c r="AT32" i="11"/>
  <c r="AU37" i="1" s="1"/>
  <c r="AT31" i="11"/>
  <c r="AU27" i="1" s="1"/>
  <c r="AU61" i="1"/>
  <c r="AU48" i="1"/>
  <c r="AU49" i="1" s="1"/>
  <c r="AU50" i="1" s="1"/>
  <c r="AU51" i="1" s="1"/>
  <c r="AS34" i="11"/>
  <c r="AT57" i="1" s="1"/>
  <c r="AS32" i="11"/>
  <c r="AT37" i="1" s="1"/>
  <c r="AS35" i="11"/>
  <c r="AT67" i="1" s="1"/>
  <c r="AS31" i="11"/>
  <c r="AT27" i="1" s="1"/>
  <c r="AS33" i="11"/>
  <c r="AT47" i="1" s="1"/>
  <c r="AT20" i="11"/>
  <c r="AT48" i="1"/>
  <c r="AR33" i="11"/>
  <c r="AS47" i="1" s="1"/>
  <c r="AR31" i="11"/>
  <c r="AS27" i="1" s="1"/>
  <c r="AS31" i="1" s="1"/>
  <c r="AR35" i="11"/>
  <c r="AS67" i="1" s="1"/>
  <c r="AR32" i="11"/>
  <c r="AS37" i="1" s="1"/>
  <c r="AS41" i="1" s="1"/>
  <c r="AS51" i="1"/>
  <c r="AS61" i="1"/>
  <c r="AS20" i="11"/>
  <c r="D11" i="26"/>
  <c r="D13" i="26" s="1"/>
  <c r="D14" i="26" s="1"/>
  <c r="E11" i="26" s="1"/>
  <c r="E13" i="26" s="1"/>
  <c r="E14" i="26" s="1"/>
  <c r="F11" i="26" s="1"/>
  <c r="F13" i="26" s="1"/>
  <c r="F14" i="26" s="1"/>
  <c r="G11" i="26" s="1"/>
  <c r="G13" i="26" s="1"/>
  <c r="G14" i="26" s="1"/>
  <c r="H11" i="26" s="1"/>
  <c r="H13" i="26" s="1"/>
  <c r="H14" i="26" s="1"/>
  <c r="I11" i="26" s="1"/>
  <c r="I13" i="26" s="1"/>
  <c r="I14" i="26" s="1"/>
  <c r="J11" i="26" s="1"/>
  <c r="J13" i="26" s="1"/>
  <c r="J14" i="26" s="1"/>
  <c r="K11" i="26" s="1"/>
  <c r="K13" i="26" s="1"/>
  <c r="K14" i="26" s="1"/>
  <c r="L11" i="26" s="1"/>
  <c r="L13" i="26" s="1"/>
  <c r="L14" i="26" s="1"/>
  <c r="M11" i="26" s="1"/>
  <c r="M13" i="26" s="1"/>
  <c r="M14" i="26" s="1"/>
  <c r="N11" i="26" s="1"/>
  <c r="N13" i="26" s="1"/>
  <c r="N14" i="26" s="1"/>
  <c r="O11" i="26" s="1"/>
  <c r="O13" i="26" s="1"/>
  <c r="O14" i="26" s="1"/>
  <c r="P11" i="26" s="1"/>
  <c r="P13" i="26" s="1"/>
  <c r="P14" i="26" s="1"/>
  <c r="Q11" i="26" s="1"/>
  <c r="Q13" i="26" s="1"/>
  <c r="Q14" i="26" s="1"/>
  <c r="AS18" i="1"/>
  <c r="AS70" i="1"/>
  <c r="AS17" i="1"/>
  <c r="AQ33" i="11"/>
  <c r="AR47" i="1" s="1"/>
  <c r="AR51" i="1" s="1"/>
  <c r="AQ35" i="11"/>
  <c r="AR67" i="1" s="1"/>
  <c r="AQ32" i="11"/>
  <c r="AR37" i="1" s="1"/>
  <c r="AQ31" i="11"/>
  <c r="AR27" i="1" s="1"/>
  <c r="AR31" i="1" s="1"/>
  <c r="AR20" i="11"/>
  <c r="AR70" i="1"/>
  <c r="AR17" i="1"/>
  <c r="AP34" i="11"/>
  <c r="AQ57" i="1" s="1"/>
  <c r="AP33" i="11"/>
  <c r="AQ47" i="1" s="1"/>
  <c r="AP32" i="11"/>
  <c r="AQ37" i="1" s="1"/>
  <c r="AQ27" i="1"/>
  <c r="AQ28" i="1"/>
  <c r="AQ29" i="1" s="1"/>
  <c r="AQ30" i="1" s="1"/>
  <c r="AP71" i="11"/>
  <c r="AQ58" i="1" s="1"/>
  <c r="AQ59" i="1" s="1"/>
  <c r="AQ60" i="1" s="1"/>
  <c r="AP70" i="11"/>
  <c r="AQ48" i="1" s="1"/>
  <c r="AO31" i="11"/>
  <c r="AP27" i="1" s="1"/>
  <c r="AO35" i="11"/>
  <c r="AP67" i="1" s="1"/>
  <c r="AO33" i="11"/>
  <c r="AP47" i="1" s="1"/>
  <c r="AP20" i="11"/>
  <c r="AN32" i="11"/>
  <c r="AO37" i="1" s="1"/>
  <c r="AN35" i="11"/>
  <c r="AO67" i="1" s="1"/>
  <c r="AN33" i="11"/>
  <c r="AO47" i="1" s="1"/>
  <c r="AO20" i="11"/>
  <c r="AN31" i="11"/>
  <c r="AO27" i="1" s="1"/>
  <c r="AN34" i="11"/>
  <c r="AO57" i="1" s="1"/>
  <c r="AO68" i="1"/>
  <c r="AO69" i="1" s="1"/>
  <c r="AO58" i="1"/>
  <c r="AN59" i="27"/>
  <c r="AN60" i="27" s="1"/>
  <c r="AN61" i="27" s="1"/>
  <c r="AO48" i="1"/>
  <c r="AO49" i="1" s="1"/>
  <c r="AO50" i="1" s="1"/>
  <c r="AN49" i="27"/>
  <c r="AN50" i="27" s="1"/>
  <c r="AN51" i="27" s="1"/>
  <c r="AO38" i="1"/>
  <c r="AO39" i="1" s="1"/>
  <c r="AO40" i="1" s="1"/>
  <c r="AN39" i="27"/>
  <c r="AN40" i="27" s="1"/>
  <c r="AN41" i="27" s="1"/>
  <c r="AO28" i="1"/>
  <c r="AO29" i="1" s="1"/>
  <c r="AO30" i="1" s="1"/>
  <c r="AN29" i="27"/>
  <c r="AN30" i="27" s="1"/>
  <c r="AN31" i="27" s="1"/>
  <c r="AM31" i="11"/>
  <c r="AN27" i="1" s="1"/>
  <c r="AM34" i="11"/>
  <c r="AM33" i="11"/>
  <c r="AM32" i="11"/>
  <c r="AN37" i="1" s="1"/>
  <c r="AM35" i="11"/>
  <c r="AN57" i="1"/>
  <c r="AN20" i="11"/>
  <c r="AN67" i="1"/>
  <c r="AN47" i="1"/>
  <c r="G12" i="22"/>
  <c r="H12" i="22" s="1"/>
  <c r="R26" i="22"/>
  <c r="S26" i="22" s="1"/>
  <c r="R34" i="22"/>
  <c r="R35" i="22" s="1"/>
  <c r="R36" i="22" s="1"/>
  <c r="F20" i="22"/>
  <c r="F21" i="22" s="1"/>
  <c r="F22" i="22" s="1"/>
  <c r="Q49" i="27" s="1"/>
  <c r="Q50" i="27" s="1"/>
  <c r="Q51" i="27" s="1"/>
  <c r="Q52" i="27" s="1"/>
  <c r="Q27" i="22"/>
  <c r="Q28" i="22" s="1"/>
  <c r="Q29" i="22" s="1"/>
  <c r="Q34" i="22"/>
  <c r="Q35" i="22" s="1"/>
  <c r="Q36" i="22" s="1"/>
  <c r="AB69" i="27" s="1"/>
  <c r="Q19" i="22"/>
  <c r="R6" i="22"/>
  <c r="R7" i="22" s="1"/>
  <c r="R8" i="22" s="1"/>
  <c r="Q18" i="22"/>
  <c r="R18" i="22" s="1"/>
  <c r="S18" i="22" s="1"/>
  <c r="T18" i="22" s="1"/>
  <c r="U18" i="22" s="1"/>
  <c r="V18" i="22" s="1"/>
  <c r="P34" i="22"/>
  <c r="P35" i="22" s="1"/>
  <c r="P36" i="22" s="1"/>
  <c r="AA69" i="27" s="1"/>
  <c r="AM69" i="27"/>
  <c r="AM17" i="27"/>
  <c r="AL34" i="11"/>
  <c r="AL32" i="11"/>
  <c r="AM37" i="1" s="1"/>
  <c r="AL31" i="11"/>
  <c r="AM57" i="1"/>
  <c r="AM47" i="1"/>
  <c r="AM27" i="1"/>
  <c r="O90" i="1"/>
  <c r="O91" i="1"/>
  <c r="O92" i="1" s="1"/>
  <c r="AB59" i="1"/>
  <c r="AB60" i="1" s="1"/>
  <c r="AB61" i="1" s="1"/>
  <c r="E12" i="1"/>
  <c r="E13" i="1" s="1"/>
  <c r="R16" i="1"/>
  <c r="T16" i="1"/>
  <c r="F10" i="1"/>
  <c r="F12" i="1" s="1"/>
  <c r="F13" i="1" s="1"/>
  <c r="E17" i="22"/>
  <c r="E22" i="22" s="1"/>
  <c r="Q17" i="1"/>
  <c r="S17" i="1"/>
  <c r="P89" i="1"/>
  <c r="Y81" i="1"/>
  <c r="Y82" i="1" s="1"/>
  <c r="Z79" i="1" s="1"/>
  <c r="Z81" i="1" s="1"/>
  <c r="Z82" i="1" s="1"/>
  <c r="AA79" i="1" s="1"/>
  <c r="AA81" i="1" s="1"/>
  <c r="AA82" i="1" s="1"/>
  <c r="AB79" i="1" s="1"/>
  <c r="AB81" i="1" s="1"/>
  <c r="AB82" i="1" s="1"/>
  <c r="AC79" i="1" s="1"/>
  <c r="AC81" i="1" s="1"/>
  <c r="AC82" i="1" s="1"/>
  <c r="AD79" i="1" s="1"/>
  <c r="AD81" i="1" s="1"/>
  <c r="AD82" i="1" s="1"/>
  <c r="AE79" i="1" s="1"/>
  <c r="AE81" i="1" s="1"/>
  <c r="AE82" i="1" s="1"/>
  <c r="AF79" i="1" s="1"/>
  <c r="AF81" i="1" s="1"/>
  <c r="AF82" i="1" s="1"/>
  <c r="AG79" i="1" s="1"/>
  <c r="AG81" i="1" s="1"/>
  <c r="AG82" i="1" s="1"/>
  <c r="Y80" i="1"/>
  <c r="O93" i="1"/>
  <c r="C8" i="22"/>
  <c r="O29" i="1" s="1"/>
  <c r="O30" i="1" s="1"/>
  <c r="O31" i="1" s="1"/>
  <c r="V16" i="1"/>
  <c r="Z16" i="1"/>
  <c r="X16" i="1"/>
  <c r="AD16" i="1"/>
  <c r="W16" i="1"/>
  <c r="S16" i="1"/>
  <c r="U16" i="1"/>
  <c r="E16" i="1"/>
  <c r="AE17" i="1"/>
  <c r="H16" i="1"/>
  <c r="AE16" i="1"/>
  <c r="Q16" i="1"/>
  <c r="G16" i="1"/>
  <c r="AC16" i="1"/>
  <c r="K16" i="1"/>
  <c r="X17" i="1"/>
  <c r="N16" i="1"/>
  <c r="J20" i="1"/>
  <c r="F16" i="1"/>
  <c r="AL17" i="27"/>
  <c r="O101" i="1"/>
  <c r="O102" i="1"/>
  <c r="K20" i="1"/>
  <c r="G20" i="1"/>
  <c r="H20" i="1"/>
  <c r="F52" i="1"/>
  <c r="F53" i="1" s="1"/>
  <c r="F54" i="1" s="1"/>
  <c r="J16" i="1"/>
  <c r="E43" i="1"/>
  <c r="E44" i="1" s="1"/>
  <c r="F42" i="1" s="1"/>
  <c r="F43" i="1" s="1"/>
  <c r="F44" i="1" s="1"/>
  <c r="F71" i="1"/>
  <c r="F20" i="1" s="1"/>
  <c r="N71" i="1"/>
  <c r="N20" i="1" s="1"/>
  <c r="AL20" i="11"/>
  <c r="AK31" i="11"/>
  <c r="AL27" i="1" s="1"/>
  <c r="AK35" i="11"/>
  <c r="AK33" i="11"/>
  <c r="AL47" i="1" s="1"/>
  <c r="AK34" i="11"/>
  <c r="AL57" i="1" s="1"/>
  <c r="AK32" i="11"/>
  <c r="AL37" i="1" s="1"/>
  <c r="AL67" i="1"/>
  <c r="AK20" i="11"/>
  <c r="AL35" i="11"/>
  <c r="AL36" i="11" s="1"/>
  <c r="J21" i="27"/>
  <c r="J22" i="27" s="1"/>
  <c r="J73" i="27"/>
  <c r="AK65" i="11"/>
  <c r="AK70" i="11" s="1"/>
  <c r="AL48" i="1" s="1"/>
  <c r="AJ32" i="11"/>
  <c r="AK37" i="1" s="1"/>
  <c r="AJ35" i="11"/>
  <c r="AK67" i="1" s="1"/>
  <c r="AJ31" i="11"/>
  <c r="AK27" i="1" s="1"/>
  <c r="AJ65" i="11"/>
  <c r="AJ72" i="11" s="1"/>
  <c r="AK68" i="1" s="1"/>
  <c r="AI31" i="11"/>
  <c r="AJ27" i="1" s="1"/>
  <c r="AJ20" i="11"/>
  <c r="AI32" i="11"/>
  <c r="AJ37" i="1" s="1"/>
  <c r="AI34" i="11"/>
  <c r="AJ57" i="1" s="1"/>
  <c r="AI33" i="11"/>
  <c r="AJ47" i="1" s="1"/>
  <c r="AJ34" i="11"/>
  <c r="AH33" i="11"/>
  <c r="AI47" i="1" s="1"/>
  <c r="AI20" i="11"/>
  <c r="T5" i="22"/>
  <c r="U5" i="22" s="1"/>
  <c r="V5" i="22" s="1"/>
  <c r="W5" i="22" s="1"/>
  <c r="X5" i="22" s="1"/>
  <c r="I26" i="22"/>
  <c r="P13" i="22"/>
  <c r="P14" i="22" s="1"/>
  <c r="P15" i="22" s="1"/>
  <c r="G32" i="22"/>
  <c r="H32" i="22" s="1"/>
  <c r="P20" i="22"/>
  <c r="P21" i="22" s="1"/>
  <c r="P22" i="22" s="1"/>
  <c r="H19" i="22"/>
  <c r="I19" i="22" s="1"/>
  <c r="S25" i="22"/>
  <c r="T25" i="22" s="1"/>
  <c r="C36" i="22"/>
  <c r="Q13" i="22"/>
  <c r="Q14" i="22" s="1"/>
  <c r="Q15" i="22" s="1"/>
  <c r="R12" i="22"/>
  <c r="Q7" i="22"/>
  <c r="Q8" i="22" s="1"/>
  <c r="G18" i="22"/>
  <c r="F11" i="22"/>
  <c r="E13" i="22"/>
  <c r="E14" i="22" s="1"/>
  <c r="E15" i="22" s="1"/>
  <c r="C15" i="22"/>
  <c r="S4" i="22"/>
  <c r="T4" i="22" s="1"/>
  <c r="S33" i="22"/>
  <c r="S32" i="22"/>
  <c r="S34" i="22" s="1"/>
  <c r="S35" i="22" s="1"/>
  <c r="S36" i="22" s="1"/>
  <c r="T11" i="22"/>
  <c r="U11" i="22" s="1"/>
  <c r="V11" i="22" s="1"/>
  <c r="W11" i="22" s="1"/>
  <c r="X11" i="22" s="1"/>
  <c r="Y11" i="22" s="1"/>
  <c r="G25" i="22"/>
  <c r="F27" i="22"/>
  <c r="F28" i="22" s="1"/>
  <c r="F29" i="22" s="1"/>
  <c r="F4" i="22"/>
  <c r="G4" i="22" s="1"/>
  <c r="F5" i="22"/>
  <c r="G5" i="22" s="1"/>
  <c r="F33" i="22"/>
  <c r="G33" i="22" s="1"/>
  <c r="D15" i="22"/>
  <c r="C22" i="22"/>
  <c r="C29" i="22"/>
  <c r="D8" i="22"/>
  <c r="D36" i="22"/>
  <c r="D22" i="22"/>
  <c r="D29" i="22"/>
  <c r="E8" i="22"/>
  <c r="E36" i="22"/>
  <c r="U4" i="22"/>
  <c r="V4" i="22" s="1"/>
  <c r="U25" i="22"/>
  <c r="V25" i="22" s="1"/>
  <c r="W25" i="22" s="1"/>
  <c r="X25" i="22" s="1"/>
  <c r="T33" i="22"/>
  <c r="U33" i="22" s="1"/>
  <c r="E29" i="22"/>
  <c r="AI28" i="1"/>
  <c r="AG32" i="11"/>
  <c r="AH37" i="1" s="1"/>
  <c r="AG31" i="11"/>
  <c r="AH27" i="1" s="1"/>
  <c r="AG35" i="11"/>
  <c r="AH67" i="1" s="1"/>
  <c r="AG33" i="11"/>
  <c r="AH47" i="1" s="1"/>
  <c r="AG70" i="11"/>
  <c r="AH48" i="1" s="1"/>
  <c r="AG69" i="11"/>
  <c r="AH38" i="1" s="1"/>
  <c r="V33" i="22"/>
  <c r="AF35" i="11"/>
  <c r="AG67" i="1" s="1"/>
  <c r="AF32" i="11"/>
  <c r="AG37" i="1" s="1"/>
  <c r="AF33" i="11"/>
  <c r="AG47" i="1" s="1"/>
  <c r="AF31" i="11"/>
  <c r="AG27" i="1" s="1"/>
  <c r="AF34" i="11"/>
  <c r="AG57" i="1" s="1"/>
  <c r="E20" i="1"/>
  <c r="E63" i="1"/>
  <c r="E64" i="1" s="1"/>
  <c r="AE35" i="11"/>
  <c r="AF67" i="1" s="1"/>
  <c r="AE31" i="11"/>
  <c r="AF27" i="1" s="1"/>
  <c r="AE32" i="11"/>
  <c r="AF37" i="1" s="1"/>
  <c r="AE33" i="11"/>
  <c r="AF47" i="1" s="1"/>
  <c r="AE34" i="11"/>
  <c r="AF57" i="1" s="1"/>
  <c r="AF36" i="11"/>
  <c r="E21" i="1"/>
  <c r="E22" i="1" s="1"/>
  <c r="E73" i="1"/>
  <c r="AX41" i="1" l="1"/>
  <c r="AX18" i="1"/>
  <c r="AW36" i="11"/>
  <c r="AX44" i="11" s="1"/>
  <c r="AX39" i="11"/>
  <c r="AW27" i="1"/>
  <c r="AW31" i="1" s="1"/>
  <c r="AW32" i="1" s="1"/>
  <c r="AW33" i="1" s="1"/>
  <c r="AX42" i="11"/>
  <c r="AW57" i="1"/>
  <c r="AW61" i="1" s="1"/>
  <c r="AW62" i="1" s="1"/>
  <c r="AW63" i="1" s="1"/>
  <c r="AW71" i="1"/>
  <c r="AW16" i="1"/>
  <c r="AX41" i="11"/>
  <c r="AW47" i="1"/>
  <c r="AW51" i="1" s="1"/>
  <c r="AW52" i="1" s="1"/>
  <c r="AW53" i="1" s="1"/>
  <c r="AX40" i="11"/>
  <c r="AW37" i="1"/>
  <c r="AW41" i="1" s="1"/>
  <c r="AW42" i="1" s="1"/>
  <c r="AW43" i="1" s="1"/>
  <c r="AX71" i="1"/>
  <c r="AX16" i="1"/>
  <c r="AO41" i="1"/>
  <c r="AO17" i="1"/>
  <c r="AI70" i="11"/>
  <c r="AJ48" i="1" s="1"/>
  <c r="AO68" i="11"/>
  <c r="AP28" i="1" s="1"/>
  <c r="AP29" i="1" s="1"/>
  <c r="AP30" i="1" s="1"/>
  <c r="AP31" i="1" s="1"/>
  <c r="AT72" i="11"/>
  <c r="AU68" i="1" s="1"/>
  <c r="AU69" i="1" s="1"/>
  <c r="AU70" i="1" s="1"/>
  <c r="AL71" i="11"/>
  <c r="AM58" i="1" s="1"/>
  <c r="AL70" i="11"/>
  <c r="AM48" i="1" s="1"/>
  <c r="AS72" i="11"/>
  <c r="AT68" i="1" s="1"/>
  <c r="AT69" i="1" s="1"/>
  <c r="AT70" i="1" s="1"/>
  <c r="Y36" i="11"/>
  <c r="AS69" i="11"/>
  <c r="AT38" i="1" s="1"/>
  <c r="AT39" i="1" s="1"/>
  <c r="AT40" i="1" s="1"/>
  <c r="D70" i="11"/>
  <c r="D69" i="11"/>
  <c r="D68" i="11"/>
  <c r="D72" i="11"/>
  <c r="D71" i="11"/>
  <c r="AP51" i="1"/>
  <c r="AQ61" i="1"/>
  <c r="AT36" i="11"/>
  <c r="AT41" i="1"/>
  <c r="AR41" i="1"/>
  <c r="AO72" i="11"/>
  <c r="AP68" i="1" s="1"/>
  <c r="AP69" i="1" s="1"/>
  <c r="AO70" i="11"/>
  <c r="AP48" i="1" s="1"/>
  <c r="AP49" i="1" s="1"/>
  <c r="AP50" i="1" s="1"/>
  <c r="AO69" i="11"/>
  <c r="AP38" i="1" s="1"/>
  <c r="AP39" i="1" s="1"/>
  <c r="AP40" i="1" s="1"/>
  <c r="AP41" i="1" s="1"/>
  <c r="AD73" i="11"/>
  <c r="N73" i="11"/>
  <c r="K73" i="11"/>
  <c r="J36" i="11"/>
  <c r="V36" i="11"/>
  <c r="AI69" i="11"/>
  <c r="AJ38" i="1" s="1"/>
  <c r="AU41" i="1"/>
  <c r="AT68" i="11"/>
  <c r="AU28" i="1" s="1"/>
  <c r="AU29" i="1" s="1"/>
  <c r="AU30" i="1" s="1"/>
  <c r="AU31" i="1" s="1"/>
  <c r="X72" i="11"/>
  <c r="Y68" i="1" s="1"/>
  <c r="X71" i="11"/>
  <c r="Y58" i="1" s="1"/>
  <c r="X69" i="11"/>
  <c r="Y38" i="1" s="1"/>
  <c r="X68" i="11"/>
  <c r="Y28" i="1" s="1"/>
  <c r="AP59" i="1"/>
  <c r="AP60" i="1" s="1"/>
  <c r="AP61" i="1" s="1"/>
  <c r="AP17" i="1"/>
  <c r="AP18" i="1"/>
  <c r="AP33" i="26" s="1"/>
  <c r="AP34" i="26" s="1"/>
  <c r="AP35" i="26" s="1"/>
  <c r="AM49" i="27"/>
  <c r="AM50" i="27" s="1"/>
  <c r="AM51" i="27" s="1"/>
  <c r="AN48" i="1"/>
  <c r="L69" i="11"/>
  <c r="L71" i="11"/>
  <c r="L68" i="11"/>
  <c r="L72" i="11"/>
  <c r="AB70" i="11"/>
  <c r="AC48" i="1" s="1"/>
  <c r="AK36" i="11"/>
  <c r="AN32" i="27"/>
  <c r="AN33" i="27" s="1"/>
  <c r="AN52" i="27"/>
  <c r="AN53" i="27" s="1"/>
  <c r="AP70" i="1"/>
  <c r="AQ16" i="1"/>
  <c r="AV18" i="1"/>
  <c r="AM59" i="27"/>
  <c r="AM60" i="27" s="1"/>
  <c r="AM61" i="27" s="1"/>
  <c r="AN58" i="1"/>
  <c r="AB68" i="11"/>
  <c r="H70" i="11"/>
  <c r="H72" i="11"/>
  <c r="H68" i="11"/>
  <c r="H69" i="11"/>
  <c r="H71" i="11"/>
  <c r="AB69" i="11"/>
  <c r="AC38" i="1" s="1"/>
  <c r="AC39" i="1" s="1"/>
  <c r="AC40" i="1" s="1"/>
  <c r="AC41" i="1" s="1"/>
  <c r="AM29" i="27"/>
  <c r="AM30" i="27" s="1"/>
  <c r="AM31" i="27" s="1"/>
  <c r="AN28" i="1"/>
  <c r="AM73" i="11"/>
  <c r="I27" i="1"/>
  <c r="H36" i="11"/>
  <c r="AF71" i="11"/>
  <c r="AG58" i="1" s="1"/>
  <c r="F73" i="11"/>
  <c r="L70" i="11"/>
  <c r="R28" i="1"/>
  <c r="R17" i="1" s="1"/>
  <c r="Q73" i="11"/>
  <c r="AF72" i="11"/>
  <c r="AG68" i="1" s="1"/>
  <c r="AH36" i="11"/>
  <c r="AG36" i="11"/>
  <c r="AG73" i="11"/>
  <c r="T6" i="22"/>
  <c r="T7" i="22" s="1"/>
  <c r="T8" i="22" s="1"/>
  <c r="G20" i="22"/>
  <c r="G21" i="22" s="1"/>
  <c r="G22" i="22" s="1"/>
  <c r="AK69" i="11"/>
  <c r="AL38" i="1" s="1"/>
  <c r="R27" i="22"/>
  <c r="R28" i="22" s="1"/>
  <c r="R29" i="22" s="1"/>
  <c r="AO51" i="1"/>
  <c r="AO16" i="1"/>
  <c r="AQ17" i="1"/>
  <c r="AQ31" i="1"/>
  <c r="AR18" i="1"/>
  <c r="AR33" i="26" s="1"/>
  <c r="AR34" i="26" s="1"/>
  <c r="AR35" i="26" s="1"/>
  <c r="AV51" i="1"/>
  <c r="AV31" i="1"/>
  <c r="AL72" i="11"/>
  <c r="AM68" i="1" s="1"/>
  <c r="AL68" i="11"/>
  <c r="AI72" i="11"/>
  <c r="AJ68" i="1" s="1"/>
  <c r="AE71" i="11"/>
  <c r="AF58" i="1" s="1"/>
  <c r="AE70" i="11"/>
  <c r="AF48" i="1" s="1"/>
  <c r="AE69" i="11"/>
  <c r="AF38" i="1" s="1"/>
  <c r="AF68" i="11"/>
  <c r="AI68" i="11"/>
  <c r="AC72" i="11"/>
  <c r="AD68" i="1" s="1"/>
  <c r="AD69" i="1" s="1"/>
  <c r="AD70" i="1" s="1"/>
  <c r="AD71" i="1" s="1"/>
  <c r="AC69" i="11"/>
  <c r="AD38" i="1" s="1"/>
  <c r="AC68" i="11"/>
  <c r="AC71" i="11"/>
  <c r="AD58" i="1" s="1"/>
  <c r="AF70" i="11"/>
  <c r="AG48" i="1" s="1"/>
  <c r="T72" i="11"/>
  <c r="U68" i="1" s="1"/>
  <c r="P73" i="11"/>
  <c r="AE68" i="11"/>
  <c r="Y73" i="11"/>
  <c r="AA27" i="1"/>
  <c r="AA16" i="1" s="1"/>
  <c r="Z36" i="11"/>
  <c r="AH73" i="11"/>
  <c r="AI16" i="1"/>
  <c r="R49" i="1"/>
  <c r="R50" i="1" s="1"/>
  <c r="R51" i="1" s="1"/>
  <c r="AM36" i="11"/>
  <c r="AN42" i="27"/>
  <c r="AN43" i="27" s="1"/>
  <c r="AN62" i="27"/>
  <c r="AN63" i="27" s="1"/>
  <c r="AO73" i="11"/>
  <c r="AQ36" i="11"/>
  <c r="AQ73" i="11"/>
  <c r="AS36" i="11"/>
  <c r="AT16" i="1"/>
  <c r="AU17" i="1"/>
  <c r="AU73" i="11"/>
  <c r="AV41" i="1"/>
  <c r="AA48" i="1"/>
  <c r="AA17" i="1" s="1"/>
  <c r="Z73" i="11"/>
  <c r="AB28" i="1"/>
  <c r="AA73" i="11"/>
  <c r="M73" i="11"/>
  <c r="AS71" i="11"/>
  <c r="AT58" i="1" s="1"/>
  <c r="Y48" i="1"/>
  <c r="Y17" i="1" s="1"/>
  <c r="X73" i="11"/>
  <c r="U28" i="1"/>
  <c r="T73" i="11"/>
  <c r="V28" i="1"/>
  <c r="V17" i="1" s="1"/>
  <c r="U73" i="11"/>
  <c r="W28" i="1"/>
  <c r="W17" i="1" s="1"/>
  <c r="V73" i="11"/>
  <c r="M27" i="1"/>
  <c r="M31" i="1" s="1"/>
  <c r="M20" i="1" s="1"/>
  <c r="L36" i="11"/>
  <c r="AC70" i="11"/>
  <c r="AD48" i="1" s="1"/>
  <c r="AS68" i="11"/>
  <c r="T28" i="1"/>
  <c r="T17" i="1" s="1"/>
  <c r="S73" i="11"/>
  <c r="Y27" i="1"/>
  <c r="Y16" i="1" s="1"/>
  <c r="X36" i="11"/>
  <c r="P47" i="1"/>
  <c r="P16" i="1" s="1"/>
  <c r="O36" i="11"/>
  <c r="AB47" i="1"/>
  <c r="AB16" i="1" s="1"/>
  <c r="AA36" i="11"/>
  <c r="L47" i="1"/>
  <c r="K36" i="11"/>
  <c r="AU36" i="11"/>
  <c r="AV16" i="1"/>
  <c r="AV19" i="1"/>
  <c r="AV71" i="1"/>
  <c r="AV17" i="1"/>
  <c r="AU16" i="1"/>
  <c r="AU19" i="1"/>
  <c r="AU71" i="1"/>
  <c r="AU18" i="1"/>
  <c r="AM42" i="27"/>
  <c r="AM43" i="27" s="1"/>
  <c r="AT49" i="1"/>
  <c r="AT71" i="1"/>
  <c r="AR36" i="11"/>
  <c r="AS16" i="1"/>
  <c r="D12" i="26"/>
  <c r="E12" i="26" s="1"/>
  <c r="F12" i="26" s="1"/>
  <c r="G12" i="26" s="1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AS19" i="1"/>
  <c r="AS71" i="1"/>
  <c r="AR16" i="1"/>
  <c r="AR19" i="1"/>
  <c r="AR71" i="1"/>
  <c r="AQ41" i="1"/>
  <c r="AP36" i="11"/>
  <c r="AQ49" i="1"/>
  <c r="AP73" i="11"/>
  <c r="AQ71" i="1"/>
  <c r="AP16" i="1"/>
  <c r="AO36" i="11"/>
  <c r="AP71" i="1"/>
  <c r="AP20" i="1" s="1"/>
  <c r="AP19" i="1"/>
  <c r="AO31" i="1"/>
  <c r="AN36" i="11"/>
  <c r="AO59" i="1"/>
  <c r="AO60" i="1" s="1"/>
  <c r="AO61" i="1" s="1"/>
  <c r="AN69" i="27"/>
  <c r="AN17" i="27"/>
  <c r="AO18" i="1"/>
  <c r="AO33" i="26" s="1"/>
  <c r="AO34" i="26" s="1"/>
  <c r="AO35" i="26" s="1"/>
  <c r="AO70" i="1"/>
  <c r="AM16" i="27"/>
  <c r="AN16" i="1"/>
  <c r="AB59" i="27"/>
  <c r="AB60" i="27" s="1"/>
  <c r="AB61" i="27" s="1"/>
  <c r="AB62" i="27" s="1"/>
  <c r="AC59" i="1"/>
  <c r="AC60" i="1" s="1"/>
  <c r="AC61" i="1" s="1"/>
  <c r="AC69" i="27"/>
  <c r="Y5" i="22"/>
  <c r="Z11" i="22"/>
  <c r="T26" i="22"/>
  <c r="U26" i="22" s="1"/>
  <c r="S27" i="22"/>
  <c r="S28" i="22" s="1"/>
  <c r="S29" i="22" s="1"/>
  <c r="AE69" i="1"/>
  <c r="AD69" i="27"/>
  <c r="AA70" i="27"/>
  <c r="T32" i="22"/>
  <c r="T34" i="22" s="1"/>
  <c r="T35" i="22" s="1"/>
  <c r="T36" i="22" s="1"/>
  <c r="AC29" i="27"/>
  <c r="AC30" i="27" s="1"/>
  <c r="AC31" i="27" s="1"/>
  <c r="AC32" i="27" s="1"/>
  <c r="Q20" i="22"/>
  <c r="AB49" i="1"/>
  <c r="AB50" i="1" s="1"/>
  <c r="AA49" i="27"/>
  <c r="AA50" i="27" s="1"/>
  <c r="AA51" i="27" s="1"/>
  <c r="AA52" i="27" s="1"/>
  <c r="AB70" i="27"/>
  <c r="Y25" i="22"/>
  <c r="R59" i="1"/>
  <c r="R60" i="1" s="1"/>
  <c r="R61" i="1" s="1"/>
  <c r="Q59" i="27"/>
  <c r="Q60" i="27" s="1"/>
  <c r="Q61" i="27" s="1"/>
  <c r="Q62" i="27" s="1"/>
  <c r="AE29" i="27"/>
  <c r="AE30" i="27" s="1"/>
  <c r="AE31" i="27" s="1"/>
  <c r="AE32" i="27" s="1"/>
  <c r="S49" i="1"/>
  <c r="S50" i="1" s="1"/>
  <c r="S51" i="1" s="1"/>
  <c r="R49" i="27"/>
  <c r="R50" i="27" s="1"/>
  <c r="R51" i="27" s="1"/>
  <c r="R52" i="27" s="1"/>
  <c r="H18" i="22"/>
  <c r="I18" i="22" s="1"/>
  <c r="AB69" i="1"/>
  <c r="AB70" i="1" s="1"/>
  <c r="AB71" i="1" s="1"/>
  <c r="AD59" i="1"/>
  <c r="AD60" i="1" s="1"/>
  <c r="AD61" i="1" s="1"/>
  <c r="AC59" i="27"/>
  <c r="AC60" i="27" s="1"/>
  <c r="AC61" i="27" s="1"/>
  <c r="AC62" i="27" s="1"/>
  <c r="AB39" i="27"/>
  <c r="AB40" i="27" s="1"/>
  <c r="AB41" i="27" s="1"/>
  <c r="AB42" i="27" s="1"/>
  <c r="AB29" i="27"/>
  <c r="AB30" i="27" s="1"/>
  <c r="AB31" i="27" s="1"/>
  <c r="AB32" i="27" s="1"/>
  <c r="AB39" i="1"/>
  <c r="AB40" i="1" s="1"/>
  <c r="AB41" i="1" s="1"/>
  <c r="AA39" i="27"/>
  <c r="AA40" i="27" s="1"/>
  <c r="AA41" i="27" s="1"/>
  <c r="AA42" i="27" s="1"/>
  <c r="AC69" i="1"/>
  <c r="AC70" i="1" s="1"/>
  <c r="AC71" i="1" s="1"/>
  <c r="R19" i="22"/>
  <c r="Q21" i="22"/>
  <c r="Q22" i="22" s="1"/>
  <c r="AM70" i="27"/>
  <c r="AM18" i="27"/>
  <c r="AN17" i="1"/>
  <c r="AL16" i="27"/>
  <c r="AM67" i="1"/>
  <c r="AM16" i="1" s="1"/>
  <c r="P91" i="1"/>
  <c r="P92" i="1" s="1"/>
  <c r="Q89" i="1" s="1"/>
  <c r="Q91" i="1" s="1"/>
  <c r="Q92" i="1" s="1"/>
  <c r="R89" i="1" s="1"/>
  <c r="R91" i="1" s="1"/>
  <c r="R92" i="1" s="1"/>
  <c r="S89" i="1" s="1"/>
  <c r="S91" i="1" s="1"/>
  <c r="S92" i="1" s="1"/>
  <c r="T89" i="1" s="1"/>
  <c r="T91" i="1" s="1"/>
  <c r="T92" i="1" s="1"/>
  <c r="U89" i="1" s="1"/>
  <c r="U91" i="1" s="1"/>
  <c r="U92" i="1" s="1"/>
  <c r="V89" i="1" s="1"/>
  <c r="V91" i="1" s="1"/>
  <c r="V92" i="1" s="1"/>
  <c r="W89" i="1" s="1"/>
  <c r="W91" i="1" s="1"/>
  <c r="W92" i="1" s="1"/>
  <c r="X89" i="1" s="1"/>
  <c r="X91" i="1" s="1"/>
  <c r="X92" i="1" s="1"/>
  <c r="Y89" i="1" s="1"/>
  <c r="Y91" i="1" s="1"/>
  <c r="Y92" i="1" s="1"/>
  <c r="Z89" i="1" s="1"/>
  <c r="Z91" i="1" s="1"/>
  <c r="Z92" i="1" s="1"/>
  <c r="AA89" i="1" s="1"/>
  <c r="AA91" i="1" s="1"/>
  <c r="AA92" i="1" s="1"/>
  <c r="AB89" i="1" s="1"/>
  <c r="AB91" i="1" s="1"/>
  <c r="AB92" i="1" s="1"/>
  <c r="AC89" i="1" s="1"/>
  <c r="AC91" i="1" s="1"/>
  <c r="AC92" i="1" s="1"/>
  <c r="AD89" i="1" s="1"/>
  <c r="AD91" i="1" s="1"/>
  <c r="AD92" i="1" s="1"/>
  <c r="AE89" i="1" s="1"/>
  <c r="AE91" i="1" s="1"/>
  <c r="AE92" i="1" s="1"/>
  <c r="AF89" i="1" s="1"/>
  <c r="AF91" i="1" s="1"/>
  <c r="AF92" i="1" s="1"/>
  <c r="AG89" i="1" s="1"/>
  <c r="AG91" i="1" s="1"/>
  <c r="AG92" i="1" s="1"/>
  <c r="AH89" i="1" s="1"/>
  <c r="P93" i="1"/>
  <c r="AH79" i="1"/>
  <c r="AH81" i="1" s="1"/>
  <c r="AH82" i="1" s="1"/>
  <c r="P90" i="1"/>
  <c r="G10" i="1"/>
  <c r="G12" i="1" s="1"/>
  <c r="G13" i="1" s="1"/>
  <c r="N30" i="27"/>
  <c r="N31" i="27" s="1"/>
  <c r="Z80" i="1"/>
  <c r="AA80" i="1" s="1"/>
  <c r="AB80" i="1" s="1"/>
  <c r="AC80" i="1" s="1"/>
  <c r="AD80" i="1" s="1"/>
  <c r="AE80" i="1" s="1"/>
  <c r="AF80" i="1" s="1"/>
  <c r="AG80" i="1" s="1"/>
  <c r="F11" i="1"/>
  <c r="G11" i="1" s="1"/>
  <c r="AH16" i="1"/>
  <c r="Q39" i="1"/>
  <c r="Q40" i="1" s="1"/>
  <c r="Q41" i="1" s="1"/>
  <c r="P40" i="27"/>
  <c r="P41" i="27" s="1"/>
  <c r="G52" i="1"/>
  <c r="G53" i="1" s="1"/>
  <c r="G54" i="1" s="1"/>
  <c r="Q49" i="1"/>
  <c r="Q50" i="1" s="1"/>
  <c r="Q51" i="1" s="1"/>
  <c r="P50" i="27"/>
  <c r="P51" i="27" s="1"/>
  <c r="Q69" i="1"/>
  <c r="P49" i="1"/>
  <c r="P50" i="1" s="1"/>
  <c r="P51" i="1" s="1"/>
  <c r="O50" i="27"/>
  <c r="O51" i="27" s="1"/>
  <c r="O59" i="1"/>
  <c r="O60" i="1" s="1"/>
  <c r="O61" i="1" s="1"/>
  <c r="N60" i="27"/>
  <c r="N61" i="27" s="1"/>
  <c r="AH17" i="1"/>
  <c r="Q29" i="1"/>
  <c r="Q30" i="1" s="1"/>
  <c r="Q31" i="1" s="1"/>
  <c r="P30" i="27"/>
  <c r="P31" i="27" s="1"/>
  <c r="P69" i="1"/>
  <c r="P39" i="1"/>
  <c r="P40" i="1" s="1"/>
  <c r="P41" i="1" s="1"/>
  <c r="O40" i="27"/>
  <c r="O41" i="27" s="1"/>
  <c r="O49" i="1"/>
  <c r="O50" i="1" s="1"/>
  <c r="O51" i="1" s="1"/>
  <c r="N50" i="27"/>
  <c r="N51" i="27" s="1"/>
  <c r="Q59" i="1"/>
  <c r="Q60" i="1" s="1"/>
  <c r="Q61" i="1" s="1"/>
  <c r="P60" i="27"/>
  <c r="P61" i="27" s="1"/>
  <c r="P59" i="1"/>
  <c r="P60" i="1" s="1"/>
  <c r="O60" i="27"/>
  <c r="O61" i="27" s="1"/>
  <c r="P29" i="1"/>
  <c r="P30" i="1" s="1"/>
  <c r="P31" i="1" s="1"/>
  <c r="O30" i="27"/>
  <c r="O31" i="27" s="1"/>
  <c r="O39" i="1"/>
  <c r="O40" i="1" s="1"/>
  <c r="O41" i="1" s="1"/>
  <c r="N40" i="27"/>
  <c r="N41" i="27" s="1"/>
  <c r="O69" i="1"/>
  <c r="O70" i="1" s="1"/>
  <c r="O71" i="1" s="1"/>
  <c r="AJ16" i="1"/>
  <c r="AL16" i="1"/>
  <c r="AK16" i="27"/>
  <c r="J74" i="27"/>
  <c r="K72" i="27" s="1"/>
  <c r="J23" i="27"/>
  <c r="AK68" i="11"/>
  <c r="AK72" i="11"/>
  <c r="AL68" i="1" s="1"/>
  <c r="AK71" i="11"/>
  <c r="AL58" i="1" s="1"/>
  <c r="AJ36" i="11"/>
  <c r="AK57" i="1"/>
  <c r="AK16" i="1" s="1"/>
  <c r="AJ71" i="11"/>
  <c r="AK58" i="1" s="1"/>
  <c r="AJ69" i="11"/>
  <c r="AK38" i="1" s="1"/>
  <c r="AJ70" i="11"/>
  <c r="AK48" i="1" s="1"/>
  <c r="AJ68" i="11"/>
  <c r="AI36" i="11"/>
  <c r="H33" i="22"/>
  <c r="H34" i="22" s="1"/>
  <c r="G34" i="22"/>
  <c r="G35" i="22" s="1"/>
  <c r="G36" i="22" s="1"/>
  <c r="AE70" i="1"/>
  <c r="W4" i="22"/>
  <c r="V6" i="22"/>
  <c r="V7" i="22" s="1"/>
  <c r="V8" i="22" s="1"/>
  <c r="J26" i="22"/>
  <c r="W33" i="22"/>
  <c r="X33" i="22" s="1"/>
  <c r="Y33" i="22" s="1"/>
  <c r="F34" i="22"/>
  <c r="F35" i="22" s="1"/>
  <c r="F36" i="22" s="1"/>
  <c r="F6" i="22"/>
  <c r="F7" i="22" s="1"/>
  <c r="F8" i="22" s="1"/>
  <c r="S12" i="22"/>
  <c r="R13" i="22"/>
  <c r="R14" i="22"/>
  <c r="R15" i="22" s="1"/>
  <c r="T27" i="22"/>
  <c r="T28" i="22" s="1"/>
  <c r="T29" i="22" s="1"/>
  <c r="J19" i="22"/>
  <c r="I12" i="22"/>
  <c r="H5" i="22"/>
  <c r="J18" i="22"/>
  <c r="I20" i="22"/>
  <c r="I21" i="22" s="1"/>
  <c r="I22" i="22" s="1"/>
  <c r="U32" i="22"/>
  <c r="V32" i="22" s="1"/>
  <c r="W32" i="22" s="1"/>
  <c r="U27" i="22"/>
  <c r="U28" i="22" s="1"/>
  <c r="U29" i="22" s="1"/>
  <c r="V26" i="22"/>
  <c r="S6" i="22"/>
  <c r="S7" i="22" s="1"/>
  <c r="S8" i="22" s="1"/>
  <c r="G6" i="22"/>
  <c r="G7" i="22" s="1"/>
  <c r="G8" i="22" s="1"/>
  <c r="H4" i="22"/>
  <c r="I32" i="22"/>
  <c r="W18" i="22"/>
  <c r="X18" i="22" s="1"/>
  <c r="H25" i="22"/>
  <c r="G27" i="22"/>
  <c r="G28" i="22" s="1"/>
  <c r="G29" i="22" s="1"/>
  <c r="U6" i="22"/>
  <c r="U7" i="22" s="1"/>
  <c r="U8" i="22" s="1"/>
  <c r="G11" i="22"/>
  <c r="F13" i="22"/>
  <c r="F14" i="22" s="1"/>
  <c r="F15" i="22" s="1"/>
  <c r="H20" i="22"/>
  <c r="H21" i="22" s="1"/>
  <c r="H22" i="22" s="1"/>
  <c r="AI17" i="1"/>
  <c r="AG16" i="1"/>
  <c r="F62" i="1"/>
  <c r="F63" i="1" s="1"/>
  <c r="F64" i="1" s="1"/>
  <c r="G42" i="1"/>
  <c r="G43" i="1" s="1"/>
  <c r="G44" i="1" s="1"/>
  <c r="AE36" i="11"/>
  <c r="AF16" i="1"/>
  <c r="E74" i="1"/>
  <c r="E34" i="1"/>
  <c r="P61" i="1"/>
  <c r="AX20" i="1" l="1"/>
  <c r="AW20" i="1"/>
  <c r="AW72" i="1"/>
  <c r="AW21" i="1" s="1"/>
  <c r="AW22" i="1" s="1"/>
  <c r="AM62" i="27"/>
  <c r="AM63" i="27" s="1"/>
  <c r="AM52" i="27"/>
  <c r="AM53" i="27" s="1"/>
  <c r="AM32" i="27"/>
  <c r="AM33" i="27" s="1"/>
  <c r="AT73" i="11"/>
  <c r="D73" i="11"/>
  <c r="I31" i="1"/>
  <c r="I20" i="1" s="1"/>
  <c r="I16" i="1"/>
  <c r="L51" i="1"/>
  <c r="L20" i="1" s="1"/>
  <c r="L16" i="1"/>
  <c r="AB17" i="1"/>
  <c r="AB29" i="1"/>
  <c r="AB30" i="1" s="1"/>
  <c r="AB31" i="1" s="1"/>
  <c r="AF28" i="1"/>
  <c r="AF29" i="1" s="1"/>
  <c r="AF30" i="1" s="1"/>
  <c r="AF31" i="1" s="1"/>
  <c r="AE73" i="11"/>
  <c r="AJ28" i="1"/>
  <c r="AI73" i="11"/>
  <c r="M16" i="1"/>
  <c r="AT28" i="1"/>
  <c r="AT29" i="1" s="1"/>
  <c r="AT30" i="1" s="1"/>
  <c r="AT31" i="1" s="1"/>
  <c r="AS73" i="11"/>
  <c r="AT59" i="1"/>
  <c r="AT60" i="1" s="1"/>
  <c r="AT61" i="1" s="1"/>
  <c r="AD28" i="1"/>
  <c r="AD29" i="1" s="1"/>
  <c r="AD30" i="1" s="1"/>
  <c r="AD31" i="1" s="1"/>
  <c r="AC73" i="11"/>
  <c r="AG28" i="1"/>
  <c r="AG17" i="1" s="1"/>
  <c r="AF73" i="11"/>
  <c r="AJ17" i="1"/>
  <c r="AC28" i="1"/>
  <c r="AC29" i="1" s="1"/>
  <c r="AC30" i="1" s="1"/>
  <c r="AC31" i="1" s="1"/>
  <c r="AB73" i="11"/>
  <c r="L73" i="11"/>
  <c r="U17" i="1"/>
  <c r="AL73" i="11"/>
  <c r="AM28" i="1"/>
  <c r="AM17" i="1" s="1"/>
  <c r="H73" i="11"/>
  <c r="N32" i="27"/>
  <c r="N33" i="27" s="1"/>
  <c r="N34" i="27" s="1"/>
  <c r="O32" i="27" s="1"/>
  <c r="O33" i="27" s="1"/>
  <c r="N52" i="27"/>
  <c r="N53" i="27" s="1"/>
  <c r="N54" i="27" s="1"/>
  <c r="O52" i="27" s="1"/>
  <c r="O53" i="27" s="1"/>
  <c r="N62" i="27"/>
  <c r="N63" i="27" s="1"/>
  <c r="N64" i="27" s="1"/>
  <c r="O62" i="27" s="1"/>
  <c r="O63" i="27" s="1"/>
  <c r="AV20" i="1"/>
  <c r="AU20" i="1"/>
  <c r="N42" i="27"/>
  <c r="N43" i="27" s="1"/>
  <c r="N44" i="27" s="1"/>
  <c r="O42" i="27" s="1"/>
  <c r="O43" i="27" s="1"/>
  <c r="AT50" i="1"/>
  <c r="Y5" i="1"/>
  <c r="AS20" i="1"/>
  <c r="AR20" i="1"/>
  <c r="AQ50" i="1"/>
  <c r="AQ18" i="1"/>
  <c r="AQ33" i="26" s="1"/>
  <c r="AQ34" i="26" s="1"/>
  <c r="AQ35" i="26" s="1"/>
  <c r="AN70" i="27"/>
  <c r="AN18" i="27"/>
  <c r="AO19" i="1"/>
  <c r="AO71" i="1"/>
  <c r="AB18" i="1"/>
  <c r="AB33" i="26" s="1"/>
  <c r="AB34" i="26" s="1"/>
  <c r="AB35" i="26" s="1"/>
  <c r="T49" i="1"/>
  <c r="T50" i="1" s="1"/>
  <c r="T51" i="1" s="1"/>
  <c r="S49" i="27"/>
  <c r="S50" i="27" s="1"/>
  <c r="S51" i="27" s="1"/>
  <c r="S52" i="27" s="1"/>
  <c r="R69" i="1"/>
  <c r="Q69" i="27"/>
  <c r="W6" i="22"/>
  <c r="W7" i="22" s="1"/>
  <c r="W8" i="22" s="1"/>
  <c r="X4" i="22"/>
  <c r="AC49" i="1"/>
  <c r="AB49" i="27"/>
  <c r="Z25" i="22"/>
  <c r="AB71" i="27"/>
  <c r="AB72" i="27" s="1"/>
  <c r="AD70" i="27"/>
  <c r="AA11" i="22"/>
  <c r="AC70" i="27"/>
  <c r="R39" i="1"/>
  <c r="R40" i="1" s="1"/>
  <c r="R41" i="1" s="1"/>
  <c r="Q39" i="27"/>
  <c r="Q40" i="27" s="1"/>
  <c r="Q41" i="27" s="1"/>
  <c r="Q42" i="27" s="1"/>
  <c r="Y18" i="22"/>
  <c r="AG59" i="1"/>
  <c r="AG60" i="1" s="1"/>
  <c r="AG61" i="1" s="1"/>
  <c r="AF59" i="27"/>
  <c r="AF60" i="27" s="1"/>
  <c r="AF61" i="27" s="1"/>
  <c r="AF62" i="27" s="1"/>
  <c r="AF59" i="1"/>
  <c r="AF60" i="1" s="1"/>
  <c r="AF61" i="1" s="1"/>
  <c r="AE59" i="27"/>
  <c r="AE60" i="27" s="1"/>
  <c r="AE61" i="27" s="1"/>
  <c r="AE62" i="27" s="1"/>
  <c r="R29" i="1"/>
  <c r="R30" i="1" s="1"/>
  <c r="R31" i="1" s="1"/>
  <c r="Q29" i="27"/>
  <c r="Q30" i="27" s="1"/>
  <c r="Q31" i="27" s="1"/>
  <c r="Q32" i="27" s="1"/>
  <c r="S19" i="22"/>
  <c r="R20" i="22"/>
  <c r="R21" i="22" s="1"/>
  <c r="R22" i="22" s="1"/>
  <c r="S59" i="1"/>
  <c r="S60" i="1" s="1"/>
  <c r="S61" i="1" s="1"/>
  <c r="R59" i="27"/>
  <c r="R60" i="27" s="1"/>
  <c r="R61" i="27" s="1"/>
  <c r="R62" i="27" s="1"/>
  <c r="AD39" i="1"/>
  <c r="AD40" i="1" s="1"/>
  <c r="AD41" i="1" s="1"/>
  <c r="AC39" i="27"/>
  <c r="AC40" i="27" s="1"/>
  <c r="AC41" i="27" s="1"/>
  <c r="AC42" i="27" s="1"/>
  <c r="S69" i="1"/>
  <c r="S70" i="1" s="1"/>
  <c r="R69" i="27"/>
  <c r="AA18" i="27"/>
  <c r="AE59" i="1"/>
  <c r="AE60" i="1" s="1"/>
  <c r="AE61" i="1" s="1"/>
  <c r="AD59" i="27"/>
  <c r="AD60" i="27" s="1"/>
  <c r="AD61" i="27" s="1"/>
  <c r="AD62" i="27" s="1"/>
  <c r="Z5" i="22"/>
  <c r="AA5" i="22" s="1"/>
  <c r="U49" i="1"/>
  <c r="U50" i="1" s="1"/>
  <c r="U51" i="1" s="1"/>
  <c r="T49" i="27"/>
  <c r="T50" i="27" s="1"/>
  <c r="T51" i="27" s="1"/>
  <c r="T52" i="27" s="1"/>
  <c r="S29" i="1"/>
  <c r="S30" i="1" s="1"/>
  <c r="S31" i="1" s="1"/>
  <c r="R29" i="27"/>
  <c r="R30" i="27" s="1"/>
  <c r="R31" i="27" s="1"/>
  <c r="R32" i="27" s="1"/>
  <c r="W34" i="22"/>
  <c r="W35" i="22" s="1"/>
  <c r="W36" i="22" s="1"/>
  <c r="X32" i="22"/>
  <c r="AG29" i="1"/>
  <c r="AG30" i="1" s="1"/>
  <c r="AG31" i="1" s="1"/>
  <c r="AF29" i="27"/>
  <c r="AF30" i="27" s="1"/>
  <c r="AF31" i="27" s="1"/>
  <c r="AF32" i="27" s="1"/>
  <c r="AE29" i="1"/>
  <c r="AE30" i="1" s="1"/>
  <c r="AE31" i="1" s="1"/>
  <c r="AD29" i="27"/>
  <c r="AD30" i="27" s="1"/>
  <c r="AD31" i="27" s="1"/>
  <c r="AD32" i="27" s="1"/>
  <c r="AF69" i="1"/>
  <c r="AF70" i="1" s="1"/>
  <c r="AF71" i="1" s="1"/>
  <c r="AE69" i="27"/>
  <c r="Z33" i="22"/>
  <c r="AA33" i="22" s="1"/>
  <c r="AH29" i="1"/>
  <c r="AH30" i="1" s="1"/>
  <c r="AH31" i="1" s="1"/>
  <c r="AG29" i="27"/>
  <c r="AG30" i="27" s="1"/>
  <c r="AG31" i="27" s="1"/>
  <c r="AG32" i="27" s="1"/>
  <c r="AA71" i="27"/>
  <c r="AA19" i="27"/>
  <c r="AM19" i="27"/>
  <c r="AM71" i="27"/>
  <c r="AM72" i="27" s="1"/>
  <c r="Q93" i="1"/>
  <c r="R93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H80" i="1"/>
  <c r="AI79" i="1"/>
  <c r="AI81" i="1" s="1"/>
  <c r="AI82" i="1" s="1"/>
  <c r="H10" i="1"/>
  <c r="H12" i="1" s="1"/>
  <c r="H13" i="1" s="1"/>
  <c r="H11" i="1"/>
  <c r="O70" i="27"/>
  <c r="O18" i="27"/>
  <c r="Q18" i="1"/>
  <c r="Q33" i="26" s="1"/>
  <c r="Q34" i="26" s="1"/>
  <c r="Q35" i="26" s="1"/>
  <c r="Q70" i="1"/>
  <c r="H52" i="1"/>
  <c r="H53" i="1" s="1"/>
  <c r="H54" i="1" s="1"/>
  <c r="O19" i="1"/>
  <c r="P70" i="1"/>
  <c r="P18" i="1"/>
  <c r="P33" i="26" s="1"/>
  <c r="P34" i="26" s="1"/>
  <c r="P35" i="26" s="1"/>
  <c r="O20" i="1"/>
  <c r="O18" i="1"/>
  <c r="O33" i="26" s="1"/>
  <c r="O34" i="26" s="1"/>
  <c r="O35" i="26" s="1"/>
  <c r="O36" i="26" s="1"/>
  <c r="N70" i="27"/>
  <c r="P70" i="27"/>
  <c r="P18" i="27"/>
  <c r="J24" i="27"/>
  <c r="AL28" i="1"/>
  <c r="AL17" i="1" s="1"/>
  <c r="AK73" i="11"/>
  <c r="AK28" i="1"/>
  <c r="AJ73" i="11"/>
  <c r="R70" i="1"/>
  <c r="G13" i="22"/>
  <c r="G14" i="22" s="1"/>
  <c r="G15" i="22" s="1"/>
  <c r="H11" i="22"/>
  <c r="J20" i="22"/>
  <c r="J21" i="22" s="1"/>
  <c r="J22" i="22" s="1"/>
  <c r="K18" i="22"/>
  <c r="J12" i="22"/>
  <c r="U34" i="22"/>
  <c r="U35" i="22" s="1"/>
  <c r="U36" i="22" s="1"/>
  <c r="I5" i="22"/>
  <c r="K26" i="22"/>
  <c r="J32" i="22"/>
  <c r="I25" i="22"/>
  <c r="H27" i="22"/>
  <c r="H28" i="22" s="1"/>
  <c r="H29" i="22" s="1"/>
  <c r="H6" i="22"/>
  <c r="H7" i="22" s="1"/>
  <c r="H8" i="22" s="1"/>
  <c r="I4" i="22"/>
  <c r="W26" i="22"/>
  <c r="V27" i="22"/>
  <c r="V28" i="22" s="1"/>
  <c r="V29" i="22" s="1"/>
  <c r="K19" i="22"/>
  <c r="T12" i="22"/>
  <c r="S13" i="22"/>
  <c r="S14" i="22" s="1"/>
  <c r="S15" i="22" s="1"/>
  <c r="V34" i="22"/>
  <c r="V35" i="22" s="1"/>
  <c r="V36" i="22" s="1"/>
  <c r="AE71" i="1"/>
  <c r="H35" i="22"/>
  <c r="H36" i="22" s="1"/>
  <c r="I33" i="22"/>
  <c r="AB51" i="1"/>
  <c r="AB20" i="1" s="1"/>
  <c r="AB19" i="1"/>
  <c r="AH91" i="1"/>
  <c r="AH92" i="1" s="1"/>
  <c r="AI89" i="1" s="1"/>
  <c r="H42" i="1"/>
  <c r="H43" i="1" s="1"/>
  <c r="H44" i="1" s="1"/>
  <c r="E23" i="1"/>
  <c r="G62" i="1"/>
  <c r="G63" i="1" s="1"/>
  <c r="G64" i="1" s="1"/>
  <c r="E24" i="1"/>
  <c r="F72" i="1"/>
  <c r="F32" i="1"/>
  <c r="F33" i="1" s="1"/>
  <c r="F34" i="1" s="1"/>
  <c r="AW73" i="1" l="1"/>
  <c r="AW23" i="1" s="1"/>
  <c r="AT18" i="1"/>
  <c r="AF17" i="1"/>
  <c r="R18" i="1"/>
  <c r="R33" i="26" s="1"/>
  <c r="R34" i="26" s="1"/>
  <c r="R35" i="26" s="1"/>
  <c r="AA20" i="27"/>
  <c r="AA72" i="27"/>
  <c r="AT17" i="1"/>
  <c r="AD17" i="1"/>
  <c r="AC17" i="1"/>
  <c r="O34" i="27"/>
  <c r="O64" i="27"/>
  <c r="O54" i="27"/>
  <c r="O44" i="27"/>
  <c r="AT51" i="1"/>
  <c r="AT19" i="1"/>
  <c r="O37" i="26"/>
  <c r="O38" i="26"/>
  <c r="O39" i="26" s="1"/>
  <c r="P36" i="26" s="1"/>
  <c r="AQ51" i="1"/>
  <c r="AQ19" i="1"/>
  <c r="R63" i="27"/>
  <c r="AO20" i="1"/>
  <c r="AN19" i="27"/>
  <c r="AN71" i="27"/>
  <c r="AN72" i="27" s="1"/>
  <c r="AE39" i="1"/>
  <c r="AE40" i="1" s="1"/>
  <c r="AE41" i="1" s="1"/>
  <c r="AD39" i="27"/>
  <c r="AD40" i="27" s="1"/>
  <c r="AD41" i="27" s="1"/>
  <c r="AD42" i="27" s="1"/>
  <c r="AB50" i="27"/>
  <c r="AB18" i="27"/>
  <c r="Q70" i="27"/>
  <c r="Q18" i="27"/>
  <c r="T69" i="1"/>
  <c r="T70" i="1" s="1"/>
  <c r="S69" i="27"/>
  <c r="AH59" i="1"/>
  <c r="AH60" i="1" s="1"/>
  <c r="AH61" i="1" s="1"/>
  <c r="AG59" i="27"/>
  <c r="AG60" i="27" s="1"/>
  <c r="AG61" i="27" s="1"/>
  <c r="AG62" i="27" s="1"/>
  <c r="T59" i="1"/>
  <c r="T60" i="1" s="1"/>
  <c r="T61" i="1" s="1"/>
  <c r="S59" i="27"/>
  <c r="S60" i="27" s="1"/>
  <c r="S61" i="27" s="1"/>
  <c r="AG69" i="1"/>
  <c r="AG70" i="1" s="1"/>
  <c r="AG71" i="1" s="1"/>
  <c r="AF69" i="27"/>
  <c r="Y32" i="22"/>
  <c r="X34" i="22"/>
  <c r="X35" i="22" s="1"/>
  <c r="X36" i="22" s="1"/>
  <c r="AC50" i="1"/>
  <c r="AC18" i="1"/>
  <c r="AC33" i="26" s="1"/>
  <c r="AC34" i="26" s="1"/>
  <c r="AC35" i="26" s="1"/>
  <c r="R70" i="27"/>
  <c r="W27" i="22"/>
  <c r="W28" i="22" s="1"/>
  <c r="W29" i="22" s="1"/>
  <c r="X26" i="22"/>
  <c r="Q43" i="27"/>
  <c r="Q33" i="27"/>
  <c r="AI69" i="1"/>
  <c r="AI70" i="1" s="1"/>
  <c r="AI71" i="1" s="1"/>
  <c r="AH69" i="27"/>
  <c r="AD49" i="1"/>
  <c r="AC49" i="27"/>
  <c r="AA25" i="22"/>
  <c r="Y4" i="22"/>
  <c r="X6" i="22"/>
  <c r="X7" i="22" s="1"/>
  <c r="X8" i="22" s="1"/>
  <c r="V49" i="1"/>
  <c r="V50" i="1" s="1"/>
  <c r="V51" i="1" s="1"/>
  <c r="U49" i="27"/>
  <c r="U50" i="27" s="1"/>
  <c r="U51" i="27" s="1"/>
  <c r="T29" i="1"/>
  <c r="T30" i="1" s="1"/>
  <c r="T31" i="1" s="1"/>
  <c r="S29" i="27"/>
  <c r="S30" i="27" s="1"/>
  <c r="S31" i="27" s="1"/>
  <c r="S32" i="27" s="1"/>
  <c r="S39" i="1"/>
  <c r="S40" i="1" s="1"/>
  <c r="S41" i="1" s="1"/>
  <c r="R39" i="27"/>
  <c r="R40" i="27" s="1"/>
  <c r="R41" i="27" s="1"/>
  <c r="R42" i="27" s="1"/>
  <c r="AH69" i="1"/>
  <c r="AH70" i="1" s="1"/>
  <c r="AG69" i="27"/>
  <c r="AE70" i="27"/>
  <c r="T19" i="22"/>
  <c r="S20" i="22"/>
  <c r="S21" i="22" s="1"/>
  <c r="S22" i="22" s="1"/>
  <c r="Z18" i="22"/>
  <c r="AC71" i="27"/>
  <c r="AC72" i="27" s="1"/>
  <c r="AD71" i="27"/>
  <c r="AD72" i="27" s="1"/>
  <c r="AH29" i="27"/>
  <c r="AH30" i="27" s="1"/>
  <c r="AH31" i="27" s="1"/>
  <c r="AH32" i="27" s="1"/>
  <c r="AI29" i="1"/>
  <c r="AI30" i="1" s="1"/>
  <c r="AI31" i="1" s="1"/>
  <c r="AM20" i="27"/>
  <c r="AM21" i="27"/>
  <c r="AM22" i="27" s="1"/>
  <c r="S93" i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79" i="1"/>
  <c r="AJ81" i="1" s="1"/>
  <c r="AJ82" i="1" s="1"/>
  <c r="AK79" i="1" s="1"/>
  <c r="AI80" i="1"/>
  <c r="I10" i="1"/>
  <c r="I12" i="1" s="1"/>
  <c r="I13" i="1" s="1"/>
  <c r="P71" i="27"/>
  <c r="P19" i="27"/>
  <c r="N71" i="27"/>
  <c r="N19" i="27"/>
  <c r="P71" i="1"/>
  <c r="P20" i="1" s="1"/>
  <c r="P19" i="1"/>
  <c r="O71" i="27"/>
  <c r="O19" i="27"/>
  <c r="I52" i="1"/>
  <c r="I53" i="1" s="1"/>
  <c r="I54" i="1" s="1"/>
  <c r="AK17" i="1"/>
  <c r="Q71" i="1"/>
  <c r="Q20" i="1" s="1"/>
  <c r="Q19" i="1"/>
  <c r="K21" i="27"/>
  <c r="K22" i="27" s="1"/>
  <c r="K73" i="27"/>
  <c r="AI91" i="1"/>
  <c r="AI92" i="1" s="1"/>
  <c r="AJ89" i="1" s="1"/>
  <c r="R71" i="1"/>
  <c r="R20" i="1" s="1"/>
  <c r="R19" i="1"/>
  <c r="J33" i="22"/>
  <c r="J34" i="22" s="1"/>
  <c r="L19" i="22"/>
  <c r="J4" i="22"/>
  <c r="I6" i="22"/>
  <c r="I7" i="22" s="1"/>
  <c r="I8" i="22" s="1"/>
  <c r="I34" i="22"/>
  <c r="I35" i="22" s="1"/>
  <c r="I36" i="22" s="1"/>
  <c r="K12" i="22"/>
  <c r="I11" i="22"/>
  <c r="H13" i="22"/>
  <c r="H14" i="22" s="1"/>
  <c r="H15" i="22" s="1"/>
  <c r="K32" i="22"/>
  <c r="J5" i="22"/>
  <c r="L18" i="22"/>
  <c r="K20" i="22"/>
  <c r="K21" i="22" s="1"/>
  <c r="K22" i="22" s="1"/>
  <c r="S71" i="1"/>
  <c r="J25" i="22"/>
  <c r="I27" i="22"/>
  <c r="I28" i="22" s="1"/>
  <c r="I29" i="22" s="1"/>
  <c r="L26" i="22"/>
  <c r="T13" i="22"/>
  <c r="T14" i="22" s="1"/>
  <c r="T15" i="22" s="1"/>
  <c r="U12" i="22"/>
  <c r="AI90" i="1"/>
  <c r="H62" i="1"/>
  <c r="H63" i="1" s="1"/>
  <c r="H64" i="1" s="1"/>
  <c r="I42" i="1"/>
  <c r="I43" i="1" s="1"/>
  <c r="I44" i="1" s="1"/>
  <c r="F73" i="1"/>
  <c r="F21" i="1"/>
  <c r="F22" i="1" s="1"/>
  <c r="G32" i="1"/>
  <c r="G33" i="1" s="1"/>
  <c r="G34" i="1" s="1"/>
  <c r="P52" i="27" l="1"/>
  <c r="P53" i="27" s="1"/>
  <c r="P54" i="27" s="1"/>
  <c r="Q53" i="27" s="1"/>
  <c r="Q54" i="27" s="1"/>
  <c r="R53" i="27" s="1"/>
  <c r="R54" i="27" s="1"/>
  <c r="S53" i="27" s="1"/>
  <c r="S54" i="27" s="1"/>
  <c r="T53" i="27" s="1"/>
  <c r="T54" i="27" s="1"/>
  <c r="P62" i="27"/>
  <c r="P63" i="27" s="1"/>
  <c r="P64" i="27" s="1"/>
  <c r="Q63" i="27" s="1"/>
  <c r="Q64" i="27" s="1"/>
  <c r="R64" i="27" s="1"/>
  <c r="P32" i="27"/>
  <c r="P33" i="27" s="1"/>
  <c r="P34" i="27" s="1"/>
  <c r="Q34" i="27" s="1"/>
  <c r="R33" i="27" s="1"/>
  <c r="R34" i="27" s="1"/>
  <c r="P42" i="27"/>
  <c r="P43" i="27" s="1"/>
  <c r="P44" i="27" s="1"/>
  <c r="Q44" i="27" s="1"/>
  <c r="P20" i="27"/>
  <c r="O20" i="27"/>
  <c r="U52" i="27"/>
  <c r="U53" i="27" s="1"/>
  <c r="S62" i="27"/>
  <c r="S63" i="27" s="1"/>
  <c r="N20" i="27"/>
  <c r="N72" i="27"/>
  <c r="AT20" i="1"/>
  <c r="P38" i="26"/>
  <c r="P39" i="26" s="1"/>
  <c r="Q36" i="26" s="1"/>
  <c r="P37" i="26"/>
  <c r="S18" i="1"/>
  <c r="S33" i="26" s="1"/>
  <c r="S34" i="26" s="1"/>
  <c r="S35" i="26" s="1"/>
  <c r="S20" i="1"/>
  <c r="AQ20" i="1"/>
  <c r="S33" i="27"/>
  <c r="S19" i="1"/>
  <c r="AN20" i="27"/>
  <c r="AN21" i="27"/>
  <c r="AN22" i="27" s="1"/>
  <c r="AF39" i="1"/>
  <c r="AF40" i="1" s="1"/>
  <c r="AE39" i="27"/>
  <c r="AE40" i="27" s="1"/>
  <c r="AE41" i="27" s="1"/>
  <c r="AE42" i="27" s="1"/>
  <c r="T39" i="1"/>
  <c r="T40" i="1" s="1"/>
  <c r="T41" i="1" s="1"/>
  <c r="S39" i="27"/>
  <c r="S40" i="27" s="1"/>
  <c r="S41" i="27" s="1"/>
  <c r="S42" i="27" s="1"/>
  <c r="AA18" i="22"/>
  <c r="AE49" i="1"/>
  <c r="AD49" i="27"/>
  <c r="Z4" i="22"/>
  <c r="Y6" i="22"/>
  <c r="Y7" i="22" s="1"/>
  <c r="Y8" i="22" s="1"/>
  <c r="AC50" i="27"/>
  <c r="AC18" i="27"/>
  <c r="AJ69" i="1"/>
  <c r="AI69" i="27"/>
  <c r="AB51" i="27"/>
  <c r="AB19" i="27"/>
  <c r="AD50" i="1"/>
  <c r="AD18" i="1"/>
  <c r="AD33" i="26" s="1"/>
  <c r="AD34" i="26" s="1"/>
  <c r="AD35" i="26" s="1"/>
  <c r="R43" i="27"/>
  <c r="Z32" i="22"/>
  <c r="Y34" i="22"/>
  <c r="Y35" i="22" s="1"/>
  <c r="Y36" i="22" s="1"/>
  <c r="AF70" i="27"/>
  <c r="U29" i="1"/>
  <c r="U30" i="1" s="1"/>
  <c r="U31" i="1" s="1"/>
  <c r="T29" i="27"/>
  <c r="T30" i="27" s="1"/>
  <c r="T31" i="27" s="1"/>
  <c r="AE71" i="27"/>
  <c r="AE72" i="27" s="1"/>
  <c r="AH70" i="27"/>
  <c r="Y26" i="22"/>
  <c r="X27" i="22"/>
  <c r="X28" i="22" s="1"/>
  <c r="X29" i="22" s="1"/>
  <c r="R18" i="27"/>
  <c r="AC51" i="1"/>
  <c r="AC20" i="1" s="1"/>
  <c r="AC19" i="1"/>
  <c r="Q71" i="27"/>
  <c r="Q19" i="27"/>
  <c r="U59" i="1"/>
  <c r="U60" i="1" s="1"/>
  <c r="U61" i="1" s="1"/>
  <c r="T59" i="27"/>
  <c r="T60" i="27" s="1"/>
  <c r="T61" i="27" s="1"/>
  <c r="W49" i="1"/>
  <c r="W50" i="1" s="1"/>
  <c r="W51" i="1" s="1"/>
  <c r="V49" i="27"/>
  <c r="V50" i="27" s="1"/>
  <c r="V51" i="27" s="1"/>
  <c r="U69" i="1"/>
  <c r="U70" i="1" s="1"/>
  <c r="T69" i="27"/>
  <c r="AM73" i="27"/>
  <c r="AM23" i="27" s="1"/>
  <c r="T20" i="22"/>
  <c r="T21" i="22" s="1"/>
  <c r="T22" i="22" s="1"/>
  <c r="U19" i="22"/>
  <c r="AG70" i="27"/>
  <c r="AI29" i="27"/>
  <c r="AI30" i="27" s="1"/>
  <c r="AI31" i="27" s="1"/>
  <c r="AI32" i="27" s="1"/>
  <c r="AJ29" i="1"/>
  <c r="AJ30" i="1" s="1"/>
  <c r="AJ31" i="1" s="1"/>
  <c r="AI59" i="1"/>
  <c r="AI60" i="1" s="1"/>
  <c r="AI61" i="1" s="1"/>
  <c r="AH59" i="27"/>
  <c r="AH60" i="27" s="1"/>
  <c r="AH61" i="27" s="1"/>
  <c r="AH62" i="27" s="1"/>
  <c r="R71" i="27"/>
  <c r="R19" i="27"/>
  <c r="S70" i="27"/>
  <c r="I11" i="1"/>
  <c r="AK81" i="1"/>
  <c r="AK82" i="1" s="1"/>
  <c r="AJ80" i="1"/>
  <c r="J10" i="1"/>
  <c r="J12" i="1" s="1"/>
  <c r="J13" i="1" s="1"/>
  <c r="J52" i="1"/>
  <c r="J53" i="1" s="1"/>
  <c r="J54" i="1" s="1"/>
  <c r="K74" i="27"/>
  <c r="L72" i="27" s="1"/>
  <c r="K23" i="27"/>
  <c r="AJ91" i="1"/>
  <c r="AJ92" i="1" s="1"/>
  <c r="AK89" i="1" s="1"/>
  <c r="AJ93" i="1"/>
  <c r="AJ90" i="1"/>
  <c r="M18" i="22"/>
  <c r="L20" i="22"/>
  <c r="AH71" i="1"/>
  <c r="K4" i="22"/>
  <c r="J6" i="22"/>
  <c r="K25" i="22"/>
  <c r="J27" i="22"/>
  <c r="J28" i="22" s="1"/>
  <c r="J29" i="22" s="1"/>
  <c r="T71" i="1"/>
  <c r="J11" i="22"/>
  <c r="I13" i="22"/>
  <c r="I14" i="22" s="1"/>
  <c r="I15" i="22" s="1"/>
  <c r="U13" i="22"/>
  <c r="U14" i="22" s="1"/>
  <c r="U15" i="22" s="1"/>
  <c r="V12" i="22"/>
  <c r="M26" i="22"/>
  <c r="K5" i="22"/>
  <c r="J7" i="22"/>
  <c r="J8" i="22" s="1"/>
  <c r="L12" i="22"/>
  <c r="M19" i="22"/>
  <c r="L21" i="22"/>
  <c r="L22" i="22" s="1"/>
  <c r="K33" i="22"/>
  <c r="K34" i="22" s="1"/>
  <c r="J35" i="22"/>
  <c r="J36" i="22" s="1"/>
  <c r="L32" i="22"/>
  <c r="J42" i="1"/>
  <c r="J43" i="1" s="1"/>
  <c r="J44" i="1" s="1"/>
  <c r="I62" i="1"/>
  <c r="I63" i="1" s="1"/>
  <c r="I64" i="1" s="1"/>
  <c r="H32" i="1"/>
  <c r="H33" i="1" s="1"/>
  <c r="H34" i="1" s="1"/>
  <c r="F74" i="1"/>
  <c r="F23" i="1"/>
  <c r="U54" i="27" l="1"/>
  <c r="R44" i="27"/>
  <c r="S34" i="27"/>
  <c r="S64" i="27"/>
  <c r="T62" i="27"/>
  <c r="T63" i="27" s="1"/>
  <c r="V52" i="27"/>
  <c r="V53" i="27" s="1"/>
  <c r="V54" i="27" s="1"/>
  <c r="AB20" i="27"/>
  <c r="AB52" i="27"/>
  <c r="R20" i="27"/>
  <c r="R72" i="27"/>
  <c r="Q20" i="27"/>
  <c r="Q72" i="27"/>
  <c r="T32" i="27"/>
  <c r="T33" i="27" s="1"/>
  <c r="Q38" i="26"/>
  <c r="Q39" i="26" s="1"/>
  <c r="R36" i="26" s="1"/>
  <c r="Q37" i="26"/>
  <c r="S43" i="27"/>
  <c r="S44" i="27" s="1"/>
  <c r="S18" i="27"/>
  <c r="AN73" i="27"/>
  <c r="AN23" i="27" s="1"/>
  <c r="AF49" i="1"/>
  <c r="AE49" i="27"/>
  <c r="AE50" i="1"/>
  <c r="AE18" i="1"/>
  <c r="AE33" i="26" s="1"/>
  <c r="AE34" i="26" s="1"/>
  <c r="AE35" i="26" s="1"/>
  <c r="V69" i="1"/>
  <c r="V70" i="1" s="1"/>
  <c r="U69" i="27"/>
  <c r="T19" i="1"/>
  <c r="T18" i="1"/>
  <c r="T33" i="26" s="1"/>
  <c r="T34" i="26" s="1"/>
  <c r="T35" i="26" s="1"/>
  <c r="V19" i="22"/>
  <c r="U20" i="22"/>
  <c r="U21" i="22" s="1"/>
  <c r="U22" i="22" s="1"/>
  <c r="AF71" i="27"/>
  <c r="AF72" i="27" s="1"/>
  <c r="AI70" i="27"/>
  <c r="AJ29" i="27"/>
  <c r="AJ30" i="27" s="1"/>
  <c r="AJ31" i="27" s="1"/>
  <c r="AJ32" i="27" s="1"/>
  <c r="AK29" i="1"/>
  <c r="AK30" i="1" s="1"/>
  <c r="AK31" i="1" s="1"/>
  <c r="S71" i="27"/>
  <c r="S19" i="27"/>
  <c r="AG71" i="27"/>
  <c r="AG72" i="27" s="1"/>
  <c r="V29" i="1"/>
  <c r="V30" i="1" s="1"/>
  <c r="V31" i="1" s="1"/>
  <c r="U29" i="27"/>
  <c r="U30" i="27" s="1"/>
  <c r="U31" i="27" s="1"/>
  <c r="AG39" i="1"/>
  <c r="AG40" i="1" s="1"/>
  <c r="AG41" i="1" s="1"/>
  <c r="AF39" i="27"/>
  <c r="AF40" i="27" s="1"/>
  <c r="AF41" i="27" s="1"/>
  <c r="AF42" i="27" s="1"/>
  <c r="T20" i="1"/>
  <c r="T70" i="27"/>
  <c r="AH71" i="27"/>
  <c r="AH72" i="27" s="1"/>
  <c r="AJ69" i="27"/>
  <c r="AK69" i="1"/>
  <c r="AJ70" i="1"/>
  <c r="AA4" i="22"/>
  <c r="Z6" i="22"/>
  <c r="Z7" i="22" s="1"/>
  <c r="Z8" i="22" s="1"/>
  <c r="Z26" i="22"/>
  <c r="Y27" i="22"/>
  <c r="Y28" i="22" s="1"/>
  <c r="Y29" i="22" s="1"/>
  <c r="AC51" i="27"/>
  <c r="AC19" i="27"/>
  <c r="X49" i="1"/>
  <c r="X50" i="1" s="1"/>
  <c r="X51" i="1" s="1"/>
  <c r="W49" i="27"/>
  <c r="W50" i="27" s="1"/>
  <c r="W51" i="27" s="1"/>
  <c r="U39" i="1"/>
  <c r="U40" i="1" s="1"/>
  <c r="U41" i="1" s="1"/>
  <c r="T39" i="27"/>
  <c r="T40" i="27" s="1"/>
  <c r="T41" i="27" s="1"/>
  <c r="V59" i="1"/>
  <c r="V60" i="1" s="1"/>
  <c r="V61" i="1" s="1"/>
  <c r="U59" i="27"/>
  <c r="U60" i="27" s="1"/>
  <c r="U61" i="27" s="1"/>
  <c r="AI59" i="27"/>
  <c r="AI60" i="27" s="1"/>
  <c r="AI61" i="27" s="1"/>
  <c r="AI62" i="27" s="1"/>
  <c r="AJ59" i="1"/>
  <c r="AJ60" i="1" s="1"/>
  <c r="AJ61" i="1" s="1"/>
  <c r="AA32" i="22"/>
  <c r="Z34" i="22"/>
  <c r="Z35" i="22" s="1"/>
  <c r="Z36" i="22" s="1"/>
  <c r="AD51" i="1"/>
  <c r="AD20" i="1" s="1"/>
  <c r="AD19" i="1"/>
  <c r="AD50" i="27"/>
  <c r="AD18" i="27"/>
  <c r="J11" i="1"/>
  <c r="AL79" i="1"/>
  <c r="AL81" i="1" s="1"/>
  <c r="AL82" i="1" s="1"/>
  <c r="AK90" i="1"/>
  <c r="AK80" i="1"/>
  <c r="K10" i="1"/>
  <c r="K12" i="1" s="1"/>
  <c r="K13" i="1" s="1"/>
  <c r="K52" i="1"/>
  <c r="K53" i="1" s="1"/>
  <c r="K54" i="1" s="1"/>
  <c r="K24" i="27"/>
  <c r="AK91" i="1"/>
  <c r="AK92" i="1" s="1"/>
  <c r="AL89" i="1" s="1"/>
  <c r="AK93" i="1"/>
  <c r="N19" i="22"/>
  <c r="L5" i="22"/>
  <c r="L4" i="22"/>
  <c r="K6" i="22"/>
  <c r="K7" i="22" s="1"/>
  <c r="K8" i="22" s="1"/>
  <c r="U71" i="1"/>
  <c r="W12" i="22"/>
  <c r="V13" i="22"/>
  <c r="V14" i="22" s="1"/>
  <c r="V15" i="22" s="1"/>
  <c r="AF41" i="1"/>
  <c r="M12" i="22"/>
  <c r="M32" i="22"/>
  <c r="L33" i="22"/>
  <c r="K35" i="22"/>
  <c r="K36" i="22" s="1"/>
  <c r="N26" i="22"/>
  <c r="K11" i="22"/>
  <c r="J13" i="22"/>
  <c r="J14" i="22" s="1"/>
  <c r="J15" i="22" s="1"/>
  <c r="L25" i="22"/>
  <c r="K27" i="22"/>
  <c r="K28" i="22" s="1"/>
  <c r="K29" i="22" s="1"/>
  <c r="M20" i="22"/>
  <c r="M21" i="22" s="1"/>
  <c r="M22" i="22" s="1"/>
  <c r="N18" i="22"/>
  <c r="J62" i="1"/>
  <c r="J63" i="1" s="1"/>
  <c r="J64" i="1" s="1"/>
  <c r="K42" i="1"/>
  <c r="K43" i="1" s="1"/>
  <c r="K44" i="1" s="1"/>
  <c r="G72" i="1"/>
  <c r="F24" i="1"/>
  <c r="I32" i="1"/>
  <c r="I33" i="1" s="1"/>
  <c r="I34" i="1" s="1"/>
  <c r="T34" i="27" l="1"/>
  <c r="T64" i="27"/>
  <c r="AC20" i="27"/>
  <c r="AC52" i="27"/>
  <c r="U62" i="27"/>
  <c r="U63" i="27" s="1"/>
  <c r="W52" i="27"/>
  <c r="W53" i="27" s="1"/>
  <c r="W54" i="27" s="1"/>
  <c r="U32" i="27"/>
  <c r="U33" i="27" s="1"/>
  <c r="U34" i="27" s="1"/>
  <c r="S20" i="27"/>
  <c r="S72" i="27"/>
  <c r="T42" i="27"/>
  <c r="T43" i="27" s="1"/>
  <c r="T44" i="27" s="1"/>
  <c r="R38" i="26"/>
  <c r="R39" i="26" s="1"/>
  <c r="S36" i="26" s="1"/>
  <c r="U19" i="1"/>
  <c r="U20" i="1"/>
  <c r="U18" i="1"/>
  <c r="U33" i="26" s="1"/>
  <c r="U34" i="26" s="1"/>
  <c r="U35" i="26" s="1"/>
  <c r="AJ71" i="1"/>
  <c r="AE50" i="27"/>
  <c r="AE18" i="27"/>
  <c r="W69" i="1"/>
  <c r="W70" i="1" s="1"/>
  <c r="V69" i="27"/>
  <c r="AK29" i="27"/>
  <c r="AK30" i="27" s="1"/>
  <c r="AK31" i="27" s="1"/>
  <c r="AK32" i="27" s="1"/>
  <c r="AL29" i="1"/>
  <c r="AL30" i="1" s="1"/>
  <c r="AL31" i="1" s="1"/>
  <c r="AK70" i="1"/>
  <c r="T18" i="27"/>
  <c r="V20" i="22"/>
  <c r="V21" i="22" s="1"/>
  <c r="V22" i="22" s="1"/>
  <c r="W19" i="22"/>
  <c r="AF50" i="1"/>
  <c r="AF18" i="1"/>
  <c r="AF33" i="26" s="1"/>
  <c r="AF34" i="26" s="1"/>
  <c r="AF35" i="26" s="1"/>
  <c r="W59" i="1"/>
  <c r="W60" i="1" s="1"/>
  <c r="W61" i="1" s="1"/>
  <c r="V59" i="27"/>
  <c r="V60" i="27" s="1"/>
  <c r="V61" i="27" s="1"/>
  <c r="AG49" i="1"/>
  <c r="AF49" i="27"/>
  <c r="Y49" i="1"/>
  <c r="Y50" i="1" s="1"/>
  <c r="Y51" i="1" s="1"/>
  <c r="X49" i="27"/>
  <c r="X50" i="27" s="1"/>
  <c r="X51" i="27" s="1"/>
  <c r="AH39" i="1"/>
  <c r="AH40" i="1" s="1"/>
  <c r="AH41" i="1" s="1"/>
  <c r="AG39" i="27"/>
  <c r="AG40" i="27" s="1"/>
  <c r="AG41" i="27" s="1"/>
  <c r="AG42" i="27" s="1"/>
  <c r="AK69" i="27"/>
  <c r="AL69" i="1"/>
  <c r="AJ59" i="27"/>
  <c r="AJ60" i="27" s="1"/>
  <c r="AJ61" i="27" s="1"/>
  <c r="AJ62" i="27" s="1"/>
  <c r="AK59" i="1"/>
  <c r="AK60" i="1" s="1"/>
  <c r="AK61" i="1" s="1"/>
  <c r="AB6" i="22"/>
  <c r="AB7" i="22" s="1"/>
  <c r="AB8" i="22" s="1"/>
  <c r="AN29" i="1" s="1"/>
  <c r="AN30" i="1" s="1"/>
  <c r="AN31" i="1" s="1"/>
  <c r="AA6" i="22"/>
  <c r="AA7" i="22" s="1"/>
  <c r="AA8" i="22" s="1"/>
  <c r="AJ70" i="27"/>
  <c r="T71" i="27"/>
  <c r="T19" i="27"/>
  <c r="AI71" i="27"/>
  <c r="AI72" i="27" s="1"/>
  <c r="W29" i="1"/>
  <c r="W30" i="1" s="1"/>
  <c r="W31" i="1" s="1"/>
  <c r="V29" i="27"/>
  <c r="V30" i="27" s="1"/>
  <c r="V31" i="27" s="1"/>
  <c r="U70" i="27"/>
  <c r="V39" i="1"/>
  <c r="V40" i="1" s="1"/>
  <c r="V41" i="1" s="1"/>
  <c r="U39" i="27"/>
  <c r="U40" i="27" s="1"/>
  <c r="U41" i="27" s="1"/>
  <c r="W13" i="22"/>
  <c r="W14" i="22" s="1"/>
  <c r="W15" i="22" s="1"/>
  <c r="X12" i="22"/>
  <c r="AD51" i="27"/>
  <c r="AD19" i="27"/>
  <c r="AB34" i="22"/>
  <c r="AB35" i="22" s="1"/>
  <c r="AB36" i="22" s="1"/>
  <c r="AN69" i="1" s="1"/>
  <c r="AA34" i="22"/>
  <c r="AA35" i="22" s="1"/>
  <c r="AA36" i="22" s="1"/>
  <c r="AA26" i="22"/>
  <c r="Z27" i="22"/>
  <c r="Z28" i="22" s="1"/>
  <c r="Z29" i="22" s="1"/>
  <c r="AE51" i="1"/>
  <c r="AE20" i="1" s="1"/>
  <c r="AE19" i="1"/>
  <c r="AL93" i="1"/>
  <c r="AM79" i="1"/>
  <c r="AM81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K11" i="1"/>
  <c r="L10" i="1"/>
  <c r="L12" i="1" s="1"/>
  <c r="L13" i="1" s="1"/>
  <c r="AL80" i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L52" i="1"/>
  <c r="L53" i="1" s="1"/>
  <c r="L54" i="1" s="1"/>
  <c r="L21" i="27"/>
  <c r="L22" i="27" s="1"/>
  <c r="L73" i="27"/>
  <c r="AL91" i="1"/>
  <c r="AL92" i="1" s="1"/>
  <c r="AM89" i="1" s="1"/>
  <c r="AL90" i="1"/>
  <c r="O26" i="22"/>
  <c r="V71" i="1"/>
  <c r="M5" i="22"/>
  <c r="M25" i="22"/>
  <c r="L27" i="22"/>
  <c r="L28" i="22" s="1"/>
  <c r="L29" i="22" s="1"/>
  <c r="M33" i="22"/>
  <c r="N12" i="22"/>
  <c r="M4" i="22"/>
  <c r="L6" i="22"/>
  <c r="L7" i="22" s="1"/>
  <c r="L8" i="22" s="1"/>
  <c r="M34" i="22"/>
  <c r="N32" i="22"/>
  <c r="L11" i="22"/>
  <c r="K13" i="22"/>
  <c r="K14" i="22" s="1"/>
  <c r="K15" i="22" s="1"/>
  <c r="N20" i="22"/>
  <c r="N21" i="22" s="1"/>
  <c r="N22" i="22" s="1"/>
  <c r="O18" i="22"/>
  <c r="L34" i="22"/>
  <c r="L35" i="22" s="1"/>
  <c r="L36" i="22" s="1"/>
  <c r="O19" i="22"/>
  <c r="L42" i="1"/>
  <c r="L43" i="1" s="1"/>
  <c r="L44" i="1" s="1"/>
  <c r="K62" i="1"/>
  <c r="K63" i="1" s="1"/>
  <c r="K64" i="1" s="1"/>
  <c r="J32" i="1"/>
  <c r="J33" i="1" s="1"/>
  <c r="J34" i="1" s="1"/>
  <c r="G73" i="1"/>
  <c r="G21" i="1"/>
  <c r="G22" i="1" s="1"/>
  <c r="U64" i="27" l="1"/>
  <c r="AX79" i="1"/>
  <c r="AX81" i="1" s="1"/>
  <c r="AX82" i="1" s="1"/>
  <c r="AD20" i="27"/>
  <c r="AD52" i="27"/>
  <c r="X52" i="27"/>
  <c r="X53" i="27" s="1"/>
  <c r="X54" i="27" s="1"/>
  <c r="V62" i="27"/>
  <c r="V63" i="27" s="1"/>
  <c r="V64" i="27" s="1"/>
  <c r="AN70" i="1"/>
  <c r="V32" i="27"/>
  <c r="V33" i="27" s="1"/>
  <c r="V34" i="27" s="1"/>
  <c r="T20" i="27"/>
  <c r="T72" i="27"/>
  <c r="U42" i="27"/>
  <c r="U43" i="27" s="1"/>
  <c r="U44" i="27" s="1"/>
  <c r="R37" i="26"/>
  <c r="S37" i="26" s="1"/>
  <c r="S38" i="26"/>
  <c r="S39" i="26" s="1"/>
  <c r="T36" i="26" s="1"/>
  <c r="V20" i="1"/>
  <c r="V18" i="1"/>
  <c r="V33" i="26" s="1"/>
  <c r="V34" i="26" s="1"/>
  <c r="V35" i="26" s="1"/>
  <c r="V19" i="1"/>
  <c r="U18" i="27"/>
  <c r="X29" i="1"/>
  <c r="X30" i="1" s="1"/>
  <c r="X31" i="1" s="1"/>
  <c r="W29" i="27"/>
  <c r="W30" i="27" s="1"/>
  <c r="W31" i="27" s="1"/>
  <c r="W39" i="1"/>
  <c r="W40" i="1" s="1"/>
  <c r="W41" i="1" s="1"/>
  <c r="V39" i="27"/>
  <c r="V40" i="27" s="1"/>
  <c r="V41" i="27" s="1"/>
  <c r="AF51" i="1"/>
  <c r="AF20" i="1" s="1"/>
  <c r="AF19" i="1"/>
  <c r="AI39" i="1"/>
  <c r="AI40" i="1" s="1"/>
  <c r="AI41" i="1" s="1"/>
  <c r="AH39" i="27"/>
  <c r="AH40" i="27" s="1"/>
  <c r="AH41" i="27" s="1"/>
  <c r="AH42" i="27" s="1"/>
  <c r="U71" i="27"/>
  <c r="U19" i="27"/>
  <c r="AL29" i="27"/>
  <c r="AL30" i="27" s="1"/>
  <c r="AL31" i="27" s="1"/>
  <c r="AM29" i="1"/>
  <c r="AM30" i="1" s="1"/>
  <c r="AM31" i="1" s="1"/>
  <c r="AL70" i="1"/>
  <c r="W20" i="22"/>
  <c r="W21" i="22" s="1"/>
  <c r="W22" i="22" s="1"/>
  <c r="X19" i="22"/>
  <c r="AE51" i="27"/>
  <c r="AE19" i="27"/>
  <c r="AL69" i="27"/>
  <c r="AM69" i="1"/>
  <c r="Y12" i="22"/>
  <c r="X13" i="22"/>
  <c r="X14" i="22" s="1"/>
  <c r="X15" i="22" s="1"/>
  <c r="AJ71" i="27"/>
  <c r="AJ72" i="27" s="1"/>
  <c r="AG50" i="1"/>
  <c r="AG18" i="1"/>
  <c r="AG33" i="26" s="1"/>
  <c r="AG34" i="26" s="1"/>
  <c r="AG35" i="26" s="1"/>
  <c r="X69" i="1"/>
  <c r="X70" i="1" s="1"/>
  <c r="W69" i="27"/>
  <c r="X59" i="1"/>
  <c r="X60" i="1" s="1"/>
  <c r="X61" i="1" s="1"/>
  <c r="W59" i="27"/>
  <c r="W60" i="27" s="1"/>
  <c r="W61" i="27" s="1"/>
  <c r="AK59" i="27"/>
  <c r="AK60" i="27" s="1"/>
  <c r="AK61" i="27" s="1"/>
  <c r="AK62" i="27" s="1"/>
  <c r="AL59" i="1"/>
  <c r="AL60" i="1" s="1"/>
  <c r="AL61" i="1" s="1"/>
  <c r="AK70" i="27"/>
  <c r="AH49" i="1"/>
  <c r="AG49" i="27"/>
  <c r="AK71" i="1"/>
  <c r="V70" i="27"/>
  <c r="Z49" i="1"/>
  <c r="Z50" i="1" s="1"/>
  <c r="Z51" i="1" s="1"/>
  <c r="Y49" i="27"/>
  <c r="Y50" i="27" s="1"/>
  <c r="Y51" i="27" s="1"/>
  <c r="AA27" i="22"/>
  <c r="AA28" i="22" s="1"/>
  <c r="AA29" i="22" s="1"/>
  <c r="AF50" i="27"/>
  <c r="AF18" i="27"/>
  <c r="AM91" i="1"/>
  <c r="AM92" i="1" s="1"/>
  <c r="AN89" i="1" s="1"/>
  <c r="L11" i="1"/>
  <c r="M10" i="1"/>
  <c r="M12" i="1" s="1"/>
  <c r="M13" i="1" s="1"/>
  <c r="M52" i="1"/>
  <c r="M53" i="1" s="1"/>
  <c r="M54" i="1" s="1"/>
  <c r="L74" i="27"/>
  <c r="M72" i="27" s="1"/>
  <c r="L23" i="27"/>
  <c r="AM90" i="1"/>
  <c r="M11" i="22"/>
  <c r="L13" i="22"/>
  <c r="L14" i="22" s="1"/>
  <c r="L15" i="22" s="1"/>
  <c r="N4" i="22"/>
  <c r="M6" i="22"/>
  <c r="M7" i="22" s="1"/>
  <c r="M8" i="22" s="1"/>
  <c r="M35" i="22"/>
  <c r="M36" i="22" s="1"/>
  <c r="N33" i="22"/>
  <c r="N34" i="22" s="1"/>
  <c r="N25" i="22"/>
  <c r="M27" i="22"/>
  <c r="M28" i="22" s="1"/>
  <c r="M29" i="22" s="1"/>
  <c r="O12" i="22"/>
  <c r="O20" i="22"/>
  <c r="O21" i="22" s="1"/>
  <c r="O22" i="22" s="1"/>
  <c r="O32" i="22"/>
  <c r="N5" i="22"/>
  <c r="W71" i="1"/>
  <c r="L62" i="1"/>
  <c r="L63" i="1" s="1"/>
  <c r="L64" i="1" s="1"/>
  <c r="M42" i="1"/>
  <c r="M43" i="1" s="1"/>
  <c r="M44" i="1" s="1"/>
  <c r="G74" i="1"/>
  <c r="G23" i="1"/>
  <c r="K32" i="1"/>
  <c r="K33" i="1" s="1"/>
  <c r="K34" i="1" s="1"/>
  <c r="AY79" i="1" l="1"/>
  <c r="AY81" i="1" s="1"/>
  <c r="AY82" i="1" s="1"/>
  <c r="AZ82" i="1" s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AX80" i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W62" i="27"/>
  <c r="W63" i="27" s="1"/>
  <c r="W64" i="27" s="1"/>
  <c r="AE20" i="27"/>
  <c r="AE52" i="27"/>
  <c r="AL32" i="27"/>
  <c r="AL33" i="27" s="1"/>
  <c r="AN71" i="1"/>
  <c r="W32" i="27"/>
  <c r="W33" i="27" s="1"/>
  <c r="W34" i="27" s="1"/>
  <c r="Y52" i="27"/>
  <c r="Y53" i="27" s="1"/>
  <c r="Y54" i="27" s="1"/>
  <c r="U20" i="27"/>
  <c r="U72" i="27"/>
  <c r="V42" i="27"/>
  <c r="V43" i="27" s="1"/>
  <c r="V44" i="27" s="1"/>
  <c r="T38" i="26"/>
  <c r="T39" i="26" s="1"/>
  <c r="U36" i="26" s="1"/>
  <c r="T37" i="26"/>
  <c r="W18" i="1"/>
  <c r="W33" i="26" s="1"/>
  <c r="W34" i="26" s="1"/>
  <c r="W35" i="26" s="1"/>
  <c r="W19" i="1"/>
  <c r="W20" i="1"/>
  <c r="AN91" i="1"/>
  <c r="AN92" i="1" s="1"/>
  <c r="AO89" i="1" s="1"/>
  <c r="AN93" i="1"/>
  <c r="AL59" i="27"/>
  <c r="AL60" i="27" s="1"/>
  <c r="AL61" i="27" s="1"/>
  <c r="AM59" i="1"/>
  <c r="AM60" i="1" s="1"/>
  <c r="AM61" i="1" s="1"/>
  <c r="X39" i="1"/>
  <c r="X40" i="1" s="1"/>
  <c r="X41" i="1" s="1"/>
  <c r="W39" i="27"/>
  <c r="W40" i="27" s="1"/>
  <c r="W41" i="27" s="1"/>
  <c r="AB27" i="22"/>
  <c r="AB28" i="22" s="1"/>
  <c r="AB29" i="22" s="1"/>
  <c r="AN59" i="1" s="1"/>
  <c r="V71" i="27"/>
  <c r="V19" i="27"/>
  <c r="AH50" i="1"/>
  <c r="AH18" i="1"/>
  <c r="AH33" i="26" s="1"/>
  <c r="AH34" i="26" s="1"/>
  <c r="AH35" i="26" s="1"/>
  <c r="AL70" i="27"/>
  <c r="Y19" i="22"/>
  <c r="X20" i="22"/>
  <c r="X21" i="22" s="1"/>
  <c r="X22" i="22" s="1"/>
  <c r="AI49" i="1"/>
  <c r="AH49" i="27"/>
  <c r="Y59" i="1"/>
  <c r="Y60" i="1" s="1"/>
  <c r="Y61" i="1" s="1"/>
  <c r="X59" i="27"/>
  <c r="X60" i="27" s="1"/>
  <c r="X61" i="27" s="1"/>
  <c r="AK71" i="27"/>
  <c r="AK72" i="27" s="1"/>
  <c r="AG19" i="1"/>
  <c r="AG51" i="1"/>
  <c r="AG20" i="1" s="1"/>
  <c r="Z12" i="22"/>
  <c r="Y13" i="22"/>
  <c r="Y14" i="22" s="1"/>
  <c r="Y15" i="22" s="1"/>
  <c r="Y69" i="1"/>
  <c r="Y70" i="1" s="1"/>
  <c r="X69" i="27"/>
  <c r="AI39" i="27"/>
  <c r="AI40" i="27" s="1"/>
  <c r="AI41" i="27" s="1"/>
  <c r="AI42" i="27" s="1"/>
  <c r="AJ39" i="1"/>
  <c r="AJ40" i="1" s="1"/>
  <c r="AJ41" i="1" s="1"/>
  <c r="AA49" i="1"/>
  <c r="AA50" i="1" s="1"/>
  <c r="AA51" i="1" s="1"/>
  <c r="Z49" i="27"/>
  <c r="Z50" i="27" s="1"/>
  <c r="Z51" i="27" s="1"/>
  <c r="Y29" i="1"/>
  <c r="Y30" i="1" s="1"/>
  <c r="Y31" i="1" s="1"/>
  <c r="X29" i="27"/>
  <c r="X30" i="27" s="1"/>
  <c r="X31" i="27" s="1"/>
  <c r="AF51" i="27"/>
  <c r="AF19" i="27"/>
  <c r="V18" i="27"/>
  <c r="AG50" i="27"/>
  <c r="AG18" i="27"/>
  <c r="W70" i="27"/>
  <c r="AM70" i="1"/>
  <c r="AL71" i="1"/>
  <c r="AN90" i="1"/>
  <c r="N10" i="1"/>
  <c r="N12" i="1" s="1"/>
  <c r="N13" i="1" s="1"/>
  <c r="M11" i="1"/>
  <c r="N52" i="1"/>
  <c r="N53" i="1" s="1"/>
  <c r="N54" i="1" s="1"/>
  <c r="L24" i="27"/>
  <c r="N27" i="22"/>
  <c r="N28" i="22" s="1"/>
  <c r="N29" i="22" s="1"/>
  <c r="O25" i="22"/>
  <c r="O27" i="22" s="1"/>
  <c r="O28" i="22" s="1"/>
  <c r="O29" i="22" s="1"/>
  <c r="O4" i="22"/>
  <c r="O6" i="22" s="1"/>
  <c r="N6" i="22"/>
  <c r="N7" i="22" s="1"/>
  <c r="N8" i="22" s="1"/>
  <c r="O5" i="22"/>
  <c r="O33" i="22"/>
  <c r="N35" i="22"/>
  <c r="N36" i="22" s="1"/>
  <c r="N11" i="22"/>
  <c r="M13" i="22"/>
  <c r="M14" i="22" s="1"/>
  <c r="M15" i="22" s="1"/>
  <c r="O34" i="22"/>
  <c r="X71" i="1"/>
  <c r="N42" i="1"/>
  <c r="N43" i="1" s="1"/>
  <c r="N44" i="1" s="1"/>
  <c r="M62" i="1"/>
  <c r="M63" i="1" s="1"/>
  <c r="M64" i="1" s="1"/>
  <c r="L32" i="1"/>
  <c r="L33" i="1" s="1"/>
  <c r="L34" i="1" s="1"/>
  <c r="G24" i="1"/>
  <c r="H72" i="1"/>
  <c r="AN60" i="1" l="1"/>
  <c r="AL62" i="27"/>
  <c r="AL63" i="27" s="1"/>
  <c r="V20" i="27"/>
  <c r="V72" i="27"/>
  <c r="X32" i="27"/>
  <c r="X33" i="27" s="1"/>
  <c r="X34" i="27" s="1"/>
  <c r="X62" i="27"/>
  <c r="X63" i="27" s="1"/>
  <c r="X64" i="27" s="1"/>
  <c r="AF20" i="27"/>
  <c r="AF52" i="27"/>
  <c r="Z52" i="27"/>
  <c r="Z53" i="27" s="1"/>
  <c r="Z54" i="27" s="1"/>
  <c r="AA53" i="27" s="1"/>
  <c r="AA54" i="27" s="1"/>
  <c r="AB53" i="27" s="1"/>
  <c r="AB54" i="27" s="1"/>
  <c r="AC53" i="27" s="1"/>
  <c r="AC54" i="27" s="1"/>
  <c r="AD53" i="27" s="1"/>
  <c r="AD54" i="27" s="1"/>
  <c r="AE53" i="27" s="1"/>
  <c r="AE54" i="27" s="1"/>
  <c r="AF53" i="27" s="1"/>
  <c r="AF54" i="27" s="1"/>
  <c r="X18" i="1"/>
  <c r="X33" i="26" s="1"/>
  <c r="X34" i="26" s="1"/>
  <c r="X35" i="26" s="1"/>
  <c r="W42" i="27"/>
  <c r="W43" i="27" s="1"/>
  <c r="W44" i="27" s="1"/>
  <c r="U38" i="26"/>
  <c r="U39" i="26" s="1"/>
  <c r="V36" i="26" s="1"/>
  <c r="X19" i="1"/>
  <c r="AO91" i="1"/>
  <c r="AO92" i="1" s="1"/>
  <c r="AP89" i="1" s="1"/>
  <c r="AO93" i="1"/>
  <c r="AO90" i="1"/>
  <c r="X20" i="1"/>
  <c r="Z29" i="1"/>
  <c r="Z30" i="1" s="1"/>
  <c r="Z31" i="1" s="1"/>
  <c r="Y29" i="27"/>
  <c r="Y30" i="27" s="1"/>
  <c r="Y31" i="27" s="1"/>
  <c r="Z69" i="1"/>
  <c r="Z70" i="1" s="1"/>
  <c r="Y69" i="27"/>
  <c r="Z59" i="1"/>
  <c r="Z60" i="1" s="1"/>
  <c r="Z61" i="1" s="1"/>
  <c r="Y59" i="27"/>
  <c r="Y60" i="27" s="1"/>
  <c r="Y61" i="27" s="1"/>
  <c r="AM71" i="1"/>
  <c r="AA12" i="22"/>
  <c r="Z13" i="22"/>
  <c r="Z14" i="22" s="1"/>
  <c r="Z15" i="22" s="1"/>
  <c r="AH50" i="27"/>
  <c r="AH18" i="27"/>
  <c r="Z19" i="22"/>
  <c r="Y20" i="22"/>
  <c r="Y21" i="22" s="1"/>
  <c r="Y22" i="22" s="1"/>
  <c r="AH19" i="1"/>
  <c r="AH51" i="1"/>
  <c r="AH20" i="1" s="1"/>
  <c r="Y39" i="1"/>
  <c r="Y40" i="1" s="1"/>
  <c r="Y41" i="1" s="1"/>
  <c r="X39" i="27"/>
  <c r="X40" i="27" s="1"/>
  <c r="X41" i="27" s="1"/>
  <c r="W18" i="27"/>
  <c r="AL71" i="27"/>
  <c r="AL72" i="27" s="1"/>
  <c r="AG51" i="27"/>
  <c r="AG19" i="27"/>
  <c r="AI50" i="1"/>
  <c r="AI18" i="1"/>
  <c r="AI33" i="26" s="1"/>
  <c r="AI34" i="26" s="1"/>
  <c r="AI35" i="26" s="1"/>
  <c r="AA59" i="1"/>
  <c r="AA60" i="1" s="1"/>
  <c r="AA61" i="1" s="1"/>
  <c r="Z59" i="27"/>
  <c r="Z60" i="27" s="1"/>
  <c r="Z61" i="27" s="1"/>
  <c r="Z62" i="27" s="1"/>
  <c r="W71" i="27"/>
  <c r="W19" i="27"/>
  <c r="X70" i="27"/>
  <c r="AJ39" i="27"/>
  <c r="AJ40" i="27" s="1"/>
  <c r="AJ41" i="27" s="1"/>
  <c r="AJ42" i="27" s="1"/>
  <c r="AK39" i="1"/>
  <c r="AK40" i="1" s="1"/>
  <c r="AK41" i="1" s="1"/>
  <c r="AJ49" i="1"/>
  <c r="AI49" i="27"/>
  <c r="N11" i="1"/>
  <c r="O10" i="1"/>
  <c r="O12" i="1" s="1"/>
  <c r="O13" i="1" s="1"/>
  <c r="O52" i="1"/>
  <c r="O53" i="1" s="1"/>
  <c r="O54" i="1" s="1"/>
  <c r="M21" i="27"/>
  <c r="M22" i="27" s="1"/>
  <c r="M73" i="27"/>
  <c r="Y71" i="1"/>
  <c r="O11" i="22"/>
  <c r="O13" i="22" s="1"/>
  <c r="O14" i="22" s="1"/>
  <c r="O15" i="22" s="1"/>
  <c r="N13" i="22"/>
  <c r="N14" i="22" s="1"/>
  <c r="N15" i="22" s="1"/>
  <c r="O7" i="22"/>
  <c r="O8" i="22" s="1"/>
  <c r="O35" i="22"/>
  <c r="O36" i="22" s="1"/>
  <c r="N62" i="1"/>
  <c r="N63" i="1" s="1"/>
  <c r="N64" i="1" s="1"/>
  <c r="O42" i="1"/>
  <c r="O43" i="1" s="1"/>
  <c r="O44" i="1" s="1"/>
  <c r="P42" i="1" s="1"/>
  <c r="H21" i="1"/>
  <c r="H22" i="1" s="1"/>
  <c r="H73" i="1"/>
  <c r="M32" i="1"/>
  <c r="M33" i="1" s="1"/>
  <c r="M34" i="1" s="1"/>
  <c r="Y19" i="1" l="1"/>
  <c r="AG20" i="27"/>
  <c r="AG52" i="27"/>
  <c r="AN61" i="1"/>
  <c r="W20" i="27"/>
  <c r="W72" i="27"/>
  <c r="Y62" i="27"/>
  <c r="Y63" i="27" s="1"/>
  <c r="Y64" i="27" s="1"/>
  <c r="Y32" i="27"/>
  <c r="Y33" i="27" s="1"/>
  <c r="Y34" i="27" s="1"/>
  <c r="X42" i="27"/>
  <c r="X43" i="27" s="1"/>
  <c r="X44" i="27" s="1"/>
  <c r="V38" i="26"/>
  <c r="V39" i="26" s="1"/>
  <c r="W36" i="26" s="1"/>
  <c r="U37" i="26"/>
  <c r="V37" i="26" s="1"/>
  <c r="Y20" i="1"/>
  <c r="Y18" i="1"/>
  <c r="Y33" i="26" s="1"/>
  <c r="Y34" i="26" s="1"/>
  <c r="Y35" i="26" s="1"/>
  <c r="AP91" i="1"/>
  <c r="AP92" i="1" s="1"/>
  <c r="AQ89" i="1" s="1"/>
  <c r="AP93" i="1"/>
  <c r="AG53" i="27"/>
  <c r="AG54" i="27" s="1"/>
  <c r="Z63" i="27"/>
  <c r="AP90" i="1"/>
  <c r="AQ90" i="1" s="1"/>
  <c r="AK39" i="27"/>
  <c r="AK40" i="27" s="1"/>
  <c r="AK41" i="27" s="1"/>
  <c r="AK42" i="27" s="1"/>
  <c r="AL39" i="1"/>
  <c r="AL40" i="1" s="1"/>
  <c r="AL41" i="1" s="1"/>
  <c r="AA39" i="1"/>
  <c r="AA40" i="1" s="1"/>
  <c r="AA41" i="1" s="1"/>
  <c r="Z39" i="27"/>
  <c r="Z40" i="27" s="1"/>
  <c r="Z41" i="27" s="1"/>
  <c r="Z42" i="27" s="1"/>
  <c r="X71" i="27"/>
  <c r="X19" i="27"/>
  <c r="AH51" i="27"/>
  <c r="AH19" i="27"/>
  <c r="AJ49" i="27"/>
  <c r="AK49" i="1"/>
  <c r="AA29" i="1"/>
  <c r="AA30" i="1" s="1"/>
  <c r="AA31" i="1" s="1"/>
  <c r="Z29" i="27"/>
  <c r="Z30" i="27" s="1"/>
  <c r="Z31" i="27" s="1"/>
  <c r="AI50" i="27"/>
  <c r="AI18" i="27"/>
  <c r="AI19" i="1"/>
  <c r="AI51" i="1"/>
  <c r="AI20" i="1" s="1"/>
  <c r="AL21" i="27"/>
  <c r="AL22" i="27" s="1"/>
  <c r="AA19" i="22"/>
  <c r="Z20" i="22"/>
  <c r="Z21" i="22" s="1"/>
  <c r="Z22" i="22" s="1"/>
  <c r="AA13" i="22"/>
  <c r="AA14" i="22" s="1"/>
  <c r="AA15" i="22" s="1"/>
  <c r="AA69" i="1"/>
  <c r="AA70" i="1" s="1"/>
  <c r="Z69" i="27"/>
  <c r="Z39" i="1"/>
  <c r="Z40" i="1" s="1"/>
  <c r="Z41" i="1" s="1"/>
  <c r="Y39" i="27"/>
  <c r="Y40" i="27" s="1"/>
  <c r="Y41" i="27" s="1"/>
  <c r="AJ50" i="1"/>
  <c r="AJ18" i="1"/>
  <c r="AJ33" i="26" s="1"/>
  <c r="AJ34" i="26" s="1"/>
  <c r="AJ35" i="26" s="1"/>
  <c r="X18" i="27"/>
  <c r="Y70" i="27"/>
  <c r="P10" i="1"/>
  <c r="P12" i="1" s="1"/>
  <c r="P13" i="1" s="1"/>
  <c r="O11" i="1"/>
  <c r="P52" i="1"/>
  <c r="P53" i="1" s="1"/>
  <c r="P54" i="1" s="1"/>
  <c r="M74" i="27"/>
  <c r="M23" i="27"/>
  <c r="Z71" i="1"/>
  <c r="P43" i="1"/>
  <c r="P44" i="1" s="1"/>
  <c r="O62" i="1"/>
  <c r="O63" i="1" s="1"/>
  <c r="O64" i="1" s="1"/>
  <c r="H74" i="1"/>
  <c r="H23" i="1"/>
  <c r="N32" i="1"/>
  <c r="N33" i="1" s="1"/>
  <c r="N34" i="1" s="1"/>
  <c r="AH20" i="27" l="1"/>
  <c r="AH52" i="27"/>
  <c r="AH53" i="27" s="1"/>
  <c r="AH54" i="27" s="1"/>
  <c r="Z64" i="27"/>
  <c r="AA63" i="27" s="1"/>
  <c r="AA64" i="27" s="1"/>
  <c r="AB63" i="27" s="1"/>
  <c r="AB64" i="27" s="1"/>
  <c r="AC63" i="27" s="1"/>
  <c r="AC64" i="27" s="1"/>
  <c r="AD63" i="27" s="1"/>
  <c r="AD64" i="27" s="1"/>
  <c r="AE63" i="27" s="1"/>
  <c r="AE64" i="27" s="1"/>
  <c r="AF63" i="27" s="1"/>
  <c r="AF64" i="27" s="1"/>
  <c r="AG63" i="27" s="1"/>
  <c r="AG64" i="27" s="1"/>
  <c r="AH63" i="27" s="1"/>
  <c r="AH64" i="27" s="1"/>
  <c r="AI63" i="27" s="1"/>
  <c r="AI64" i="27" s="1"/>
  <c r="AJ63" i="27" s="1"/>
  <c r="AJ64" i="27" s="1"/>
  <c r="AK63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AV64" i="27" s="1"/>
  <c r="AW64" i="27" s="1"/>
  <c r="Z32" i="27"/>
  <c r="Z33" i="27" s="1"/>
  <c r="Z34" i="27" s="1"/>
  <c r="AA33" i="27" s="1"/>
  <c r="AA34" i="27" s="1"/>
  <c r="AB33" i="27" s="1"/>
  <c r="AB34" i="27" s="1"/>
  <c r="AC33" i="27" s="1"/>
  <c r="AC34" i="27" s="1"/>
  <c r="AD33" i="27" s="1"/>
  <c r="AD34" i="27" s="1"/>
  <c r="AE33" i="27" s="1"/>
  <c r="AE34" i="27" s="1"/>
  <c r="AF33" i="27" s="1"/>
  <c r="AF34" i="27" s="1"/>
  <c r="AG33" i="27" s="1"/>
  <c r="AG34" i="27" s="1"/>
  <c r="AH33" i="27" s="1"/>
  <c r="AH34" i="27" s="1"/>
  <c r="AI33" i="27" s="1"/>
  <c r="AI34" i="27" s="1"/>
  <c r="AJ33" i="27" s="1"/>
  <c r="AJ34" i="27" s="1"/>
  <c r="AK33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V34" i="27" s="1"/>
  <c r="AW34" i="27" s="1"/>
  <c r="AA18" i="1"/>
  <c r="AA33" i="26" s="1"/>
  <c r="AA34" i="26" s="1"/>
  <c r="AA35" i="26" s="1"/>
  <c r="X20" i="27"/>
  <c r="X72" i="27"/>
  <c r="Y42" i="27"/>
  <c r="Y43" i="27" s="1"/>
  <c r="Y44" i="27" s="1"/>
  <c r="W38" i="26"/>
  <c r="W39" i="26" s="1"/>
  <c r="X36" i="26" s="1"/>
  <c r="W37" i="26"/>
  <c r="AQ91" i="1"/>
  <c r="AQ92" i="1" s="1"/>
  <c r="AR89" i="1" s="1"/>
  <c r="AQ93" i="1"/>
  <c r="Z43" i="27"/>
  <c r="AK43" i="27"/>
  <c r="Z19" i="1"/>
  <c r="Z18" i="1"/>
  <c r="Z33" i="26" s="1"/>
  <c r="Z34" i="26" s="1"/>
  <c r="Z35" i="26" s="1"/>
  <c r="Y18" i="27"/>
  <c r="AJ51" i="1"/>
  <c r="AJ20" i="1" s="1"/>
  <c r="AJ19" i="1"/>
  <c r="Y71" i="27"/>
  <c r="Y19" i="27"/>
  <c r="AK49" i="27"/>
  <c r="AL49" i="1"/>
  <c r="AI51" i="27"/>
  <c r="AI19" i="27"/>
  <c r="AK50" i="1"/>
  <c r="AK18" i="1"/>
  <c r="AK33" i="26" s="1"/>
  <c r="AK34" i="26" s="1"/>
  <c r="AK35" i="26" s="1"/>
  <c r="AJ50" i="27"/>
  <c r="AJ18" i="27"/>
  <c r="AL39" i="27"/>
  <c r="AL40" i="27" s="1"/>
  <c r="AL41" i="27" s="1"/>
  <c r="AM39" i="1"/>
  <c r="AM40" i="1" s="1"/>
  <c r="AM41" i="1" s="1"/>
  <c r="AA20" i="22"/>
  <c r="AA21" i="22" s="1"/>
  <c r="AA22" i="22" s="1"/>
  <c r="Z20" i="1"/>
  <c r="Z70" i="27"/>
  <c r="Z18" i="27"/>
  <c r="AB13" i="22"/>
  <c r="AB14" i="22" s="1"/>
  <c r="AB15" i="22" s="1"/>
  <c r="AN39" i="1" s="1"/>
  <c r="AN40" i="1" s="1"/>
  <c r="AN41" i="1" s="1"/>
  <c r="AL73" i="27"/>
  <c r="AL23" i="27" s="1"/>
  <c r="P11" i="1"/>
  <c r="Q10" i="1"/>
  <c r="Q12" i="1" s="1"/>
  <c r="Q13" i="1" s="1"/>
  <c r="Q52" i="1"/>
  <c r="Q53" i="1" s="1"/>
  <c r="Q54" i="1" s="1"/>
  <c r="M24" i="27"/>
  <c r="AA71" i="1"/>
  <c r="AA20" i="1" s="1"/>
  <c r="AA19" i="1"/>
  <c r="P62" i="1"/>
  <c r="P63" i="1" s="1"/>
  <c r="P64" i="1" s="1"/>
  <c r="Q42" i="1"/>
  <c r="Q43" i="1" s="1"/>
  <c r="Q44" i="1" s="1"/>
  <c r="I72" i="1"/>
  <c r="H24" i="1"/>
  <c r="O32" i="1"/>
  <c r="O33" i="1" s="1"/>
  <c r="O34" i="1" s="1"/>
  <c r="P32" i="1" s="1"/>
  <c r="P33" i="1" s="1"/>
  <c r="P34" i="1" s="1"/>
  <c r="AI20" i="27" l="1"/>
  <c r="AI52" i="27"/>
  <c r="Y20" i="27"/>
  <c r="Y72" i="27"/>
  <c r="Z44" i="27"/>
  <c r="AA43" i="27" s="1"/>
  <c r="AA44" i="27" s="1"/>
  <c r="AB43" i="27" s="1"/>
  <c r="AB44" i="27" s="1"/>
  <c r="AC43" i="27" s="1"/>
  <c r="AC44" i="27" s="1"/>
  <c r="AD43" i="27" s="1"/>
  <c r="AD44" i="27" s="1"/>
  <c r="AE43" i="27" s="1"/>
  <c r="AE44" i="27" s="1"/>
  <c r="AF43" i="27" s="1"/>
  <c r="AF44" i="27" s="1"/>
  <c r="AG43" i="27" s="1"/>
  <c r="AG44" i="27" s="1"/>
  <c r="AH43" i="27" s="1"/>
  <c r="AH44" i="27" s="1"/>
  <c r="AI43" i="27" s="1"/>
  <c r="AI44" i="27" s="1"/>
  <c r="AJ43" i="27" s="1"/>
  <c r="AJ44" i="27" s="1"/>
  <c r="AK44" i="27" s="1"/>
  <c r="AL42" i="27"/>
  <c r="AL43" i="27" s="1"/>
  <c r="X38" i="26"/>
  <c r="X39" i="26" s="1"/>
  <c r="Y36" i="26" s="1"/>
  <c r="AR91" i="1"/>
  <c r="AR92" i="1" s="1"/>
  <c r="AS89" i="1" s="1"/>
  <c r="AR93" i="1"/>
  <c r="AR90" i="1"/>
  <c r="AL49" i="27"/>
  <c r="AM49" i="1"/>
  <c r="Z71" i="27"/>
  <c r="Z19" i="27"/>
  <c r="AB20" i="22"/>
  <c r="AB21" i="22" s="1"/>
  <c r="AB22" i="22" s="1"/>
  <c r="AN49" i="1" s="1"/>
  <c r="AJ51" i="27"/>
  <c r="AJ19" i="27"/>
  <c r="AL50" i="1"/>
  <c r="AL18" i="1"/>
  <c r="AL33" i="26" s="1"/>
  <c r="AL34" i="26" s="1"/>
  <c r="AL35" i="26" s="1"/>
  <c r="AI53" i="27"/>
  <c r="AI54" i="27" s="1"/>
  <c r="AK51" i="1"/>
  <c r="AK20" i="1" s="1"/>
  <c r="AK19" i="1"/>
  <c r="AK50" i="27"/>
  <c r="AK18" i="27"/>
  <c r="R10" i="1"/>
  <c r="R12" i="1" s="1"/>
  <c r="R13" i="1" s="1"/>
  <c r="Q11" i="1"/>
  <c r="R52" i="1"/>
  <c r="R53" i="1" s="1"/>
  <c r="R54" i="1" s="1"/>
  <c r="N21" i="27"/>
  <c r="N22" i="27" s="1"/>
  <c r="N73" i="27"/>
  <c r="R42" i="1"/>
  <c r="R43" i="1" s="1"/>
  <c r="R44" i="1" s="1"/>
  <c r="Q62" i="1"/>
  <c r="Q63" i="1" s="1"/>
  <c r="Q64" i="1" s="1"/>
  <c r="I73" i="1"/>
  <c r="I21" i="1"/>
  <c r="I22" i="1" s="1"/>
  <c r="AN50" i="1" l="1"/>
  <c r="AN18" i="1"/>
  <c r="AN33" i="26" s="1"/>
  <c r="AN34" i="26" s="1"/>
  <c r="AN35" i="26" s="1"/>
  <c r="AJ20" i="27"/>
  <c r="AJ52" i="27"/>
  <c r="AJ53" i="27" s="1"/>
  <c r="AJ54" i="27" s="1"/>
  <c r="Z20" i="27"/>
  <c r="Z72" i="27"/>
  <c r="AL44" i="27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X37" i="26"/>
  <c r="AS91" i="1"/>
  <c r="AS92" i="1" s="1"/>
  <c r="AT89" i="1" s="1"/>
  <c r="AS93" i="1"/>
  <c r="AS90" i="1"/>
  <c r="AK51" i="27"/>
  <c r="AK19" i="27"/>
  <c r="AM50" i="1"/>
  <c r="AM18" i="1"/>
  <c r="AM33" i="26" s="1"/>
  <c r="AM34" i="26" s="1"/>
  <c r="AM35" i="26" s="1"/>
  <c r="AL51" i="1"/>
  <c r="AL20" i="1" s="1"/>
  <c r="AL19" i="1"/>
  <c r="AL50" i="27"/>
  <c r="AL18" i="27"/>
  <c r="R11" i="1"/>
  <c r="S10" i="1"/>
  <c r="S12" i="1" s="1"/>
  <c r="S13" i="1" s="1"/>
  <c r="S52" i="1"/>
  <c r="S53" i="1" s="1"/>
  <c r="S54" i="1" s="1"/>
  <c r="N74" i="27"/>
  <c r="O72" i="27" s="1"/>
  <c r="N23" i="27"/>
  <c r="R62" i="1"/>
  <c r="R63" i="1" s="1"/>
  <c r="R64" i="1" s="1"/>
  <c r="S42" i="1"/>
  <c r="S43" i="1" s="1"/>
  <c r="S44" i="1" s="1"/>
  <c r="I74" i="1"/>
  <c r="I23" i="1"/>
  <c r="Q32" i="1"/>
  <c r="Q33" i="1" s="1"/>
  <c r="Q34" i="1" s="1"/>
  <c r="AK20" i="27" l="1"/>
  <c r="AK52" i="27"/>
  <c r="AK53" i="27" s="1"/>
  <c r="AK54" i="27" s="1"/>
  <c r="AN51" i="1"/>
  <c r="AN20" i="1" s="1"/>
  <c r="AN19" i="1"/>
  <c r="AT91" i="1"/>
  <c r="AT92" i="1" s="1"/>
  <c r="AU89" i="1" s="1"/>
  <c r="AT93" i="1"/>
  <c r="Y37" i="26"/>
  <c r="Y38" i="26"/>
  <c r="Y39" i="26" s="1"/>
  <c r="Z36" i="26" s="1"/>
  <c r="AT90" i="1"/>
  <c r="AL51" i="27"/>
  <c r="AL52" i="27" s="1"/>
  <c r="AL19" i="27"/>
  <c r="AM51" i="1"/>
  <c r="AM20" i="1" s="1"/>
  <c r="AM19" i="1"/>
  <c r="T10" i="1"/>
  <c r="T12" i="1" s="1"/>
  <c r="T13" i="1" s="1"/>
  <c r="S11" i="1"/>
  <c r="T52" i="1"/>
  <c r="T53" i="1" s="1"/>
  <c r="T54" i="1" s="1"/>
  <c r="N24" i="27"/>
  <c r="T42" i="1"/>
  <c r="T43" i="1" s="1"/>
  <c r="T44" i="1" s="1"/>
  <c r="S62" i="1"/>
  <c r="S63" i="1" s="1"/>
  <c r="S64" i="1" s="1"/>
  <c r="R32" i="1"/>
  <c r="R33" i="1" s="1"/>
  <c r="R34" i="1" s="1"/>
  <c r="I24" i="1"/>
  <c r="J72" i="1"/>
  <c r="AU91" i="1" l="1"/>
  <c r="AU92" i="1" s="1"/>
  <c r="AV89" i="1" s="1"/>
  <c r="AU93" i="1"/>
  <c r="AU90" i="1"/>
  <c r="Z38" i="26"/>
  <c r="Z39" i="26" s="1"/>
  <c r="AA36" i="26" s="1"/>
  <c r="Z37" i="26"/>
  <c r="AL53" i="27"/>
  <c r="AL54" i="27" s="1"/>
  <c r="AM54" i="27" s="1"/>
  <c r="AN54" i="27" s="1"/>
  <c r="AO54" i="27" s="1"/>
  <c r="AP54" i="27" s="1"/>
  <c r="AQ54" i="27" s="1"/>
  <c r="AR54" i="27" s="1"/>
  <c r="AS54" i="27" s="1"/>
  <c r="AT54" i="27" s="1"/>
  <c r="AU54" i="27" s="1"/>
  <c r="AV54" i="27" s="1"/>
  <c r="AW54" i="27" s="1"/>
  <c r="AL20" i="27"/>
  <c r="T11" i="1"/>
  <c r="U10" i="1"/>
  <c r="U12" i="1" s="1"/>
  <c r="U13" i="1" s="1"/>
  <c r="U52" i="1"/>
  <c r="U53" i="1" s="1"/>
  <c r="U54" i="1" s="1"/>
  <c r="O21" i="27"/>
  <c r="O22" i="27" s="1"/>
  <c r="O73" i="27"/>
  <c r="T62" i="1"/>
  <c r="T63" i="1" s="1"/>
  <c r="T64" i="1" s="1"/>
  <c r="U42" i="1"/>
  <c r="U43" i="1" s="1"/>
  <c r="U44" i="1" s="1"/>
  <c r="J73" i="1"/>
  <c r="J21" i="1"/>
  <c r="J22" i="1" s="1"/>
  <c r="S32" i="1"/>
  <c r="S33" i="1" s="1"/>
  <c r="S34" i="1" s="1"/>
  <c r="AV91" i="1" l="1"/>
  <c r="AV92" i="1" s="1"/>
  <c r="AW89" i="1" s="1"/>
  <c r="AV93" i="1"/>
  <c r="AV90" i="1"/>
  <c r="AA38" i="26"/>
  <c r="AA39" i="26" s="1"/>
  <c r="AB36" i="26" s="1"/>
  <c r="U11" i="1"/>
  <c r="V10" i="1"/>
  <c r="V12" i="1" s="1"/>
  <c r="V13" i="1" s="1"/>
  <c r="V52" i="1"/>
  <c r="V53" i="1" s="1"/>
  <c r="V54" i="1" s="1"/>
  <c r="O74" i="27"/>
  <c r="P72" i="27" s="1"/>
  <c r="O23" i="27"/>
  <c r="V42" i="1"/>
  <c r="V43" i="1" s="1"/>
  <c r="V44" i="1" s="1"/>
  <c r="U62" i="1"/>
  <c r="U63" i="1" s="1"/>
  <c r="U64" i="1" s="1"/>
  <c r="T32" i="1"/>
  <c r="T33" i="1" s="1"/>
  <c r="T34" i="1" s="1"/>
  <c r="J74" i="1"/>
  <c r="J23" i="1"/>
  <c r="AW91" i="1" l="1"/>
  <c r="AW92" i="1" s="1"/>
  <c r="AX89" i="1" s="1"/>
  <c r="AX91" i="1" s="1"/>
  <c r="AX92" i="1" s="1"/>
  <c r="AY89" i="1" s="1"/>
  <c r="AY91" i="1" s="1"/>
  <c r="AY92" i="1" s="1"/>
  <c r="AZ89" i="1" s="1"/>
  <c r="AZ91" i="1" s="1"/>
  <c r="AZ92" i="1" s="1"/>
  <c r="BA89" i="1" s="1"/>
  <c r="BA91" i="1" s="1"/>
  <c r="BA92" i="1" s="1"/>
  <c r="BB89" i="1" s="1"/>
  <c r="BB91" i="1" s="1"/>
  <c r="BB92" i="1" s="1"/>
  <c r="BC89" i="1" s="1"/>
  <c r="BC91" i="1" s="1"/>
  <c r="BC92" i="1" s="1"/>
  <c r="BD89" i="1" s="1"/>
  <c r="BD91" i="1" s="1"/>
  <c r="BD92" i="1" s="1"/>
  <c r="BE89" i="1" s="1"/>
  <c r="BE91" i="1" s="1"/>
  <c r="BE92" i="1" s="1"/>
  <c r="BF89" i="1" s="1"/>
  <c r="BF91" i="1" s="1"/>
  <c r="BF92" i="1" s="1"/>
  <c r="BG89" i="1" s="1"/>
  <c r="BG91" i="1" s="1"/>
  <c r="BG92" i="1" s="1"/>
  <c r="BH89" i="1" s="1"/>
  <c r="BH91" i="1" s="1"/>
  <c r="BH92" i="1" s="1"/>
  <c r="BI89" i="1" s="1"/>
  <c r="BI91" i="1" s="1"/>
  <c r="BI92" i="1" s="1"/>
  <c r="BJ89" i="1" s="1"/>
  <c r="BJ91" i="1" s="1"/>
  <c r="BJ92" i="1" s="1"/>
  <c r="AW93" i="1"/>
  <c r="AW90" i="1"/>
  <c r="AB38" i="26"/>
  <c r="AB39" i="26" s="1"/>
  <c r="AC36" i="26" s="1"/>
  <c r="AA37" i="26"/>
  <c r="AB37" i="26" s="1"/>
  <c r="V11" i="1"/>
  <c r="W10" i="1"/>
  <c r="W12" i="1" s="1"/>
  <c r="W13" i="1" s="1"/>
  <c r="W52" i="1"/>
  <c r="W53" i="1" s="1"/>
  <c r="W54" i="1" s="1"/>
  <c r="O24" i="27"/>
  <c r="V62" i="1"/>
  <c r="V63" i="1" s="1"/>
  <c r="V64" i="1" s="1"/>
  <c r="W42" i="1"/>
  <c r="W43" i="1" s="1"/>
  <c r="W44" i="1" s="1"/>
  <c r="K72" i="1"/>
  <c r="J24" i="1"/>
  <c r="U32" i="1"/>
  <c r="U33" i="1" s="1"/>
  <c r="U34" i="1" s="1"/>
  <c r="AX90" i="1" l="1"/>
  <c r="AY90" i="1" s="1"/>
  <c r="AZ90" i="1" s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AX93" i="1"/>
  <c r="AY93" i="1" s="1"/>
  <c r="AC38" i="26"/>
  <c r="AC39" i="26" s="1"/>
  <c r="AD36" i="26" s="1"/>
  <c r="AC37" i="26"/>
  <c r="X10" i="1"/>
  <c r="X12" i="1" s="1"/>
  <c r="X13" i="1" s="1"/>
  <c r="W11" i="1"/>
  <c r="X52" i="1"/>
  <c r="X53" i="1" s="1"/>
  <c r="X54" i="1" s="1"/>
  <c r="P21" i="27"/>
  <c r="P22" i="27" s="1"/>
  <c r="P73" i="27"/>
  <c r="X42" i="1"/>
  <c r="X43" i="1" s="1"/>
  <c r="X44" i="1" s="1"/>
  <c r="W62" i="1"/>
  <c r="W63" i="1" s="1"/>
  <c r="W64" i="1" s="1"/>
  <c r="K73" i="1"/>
  <c r="K21" i="1"/>
  <c r="K22" i="1" s="1"/>
  <c r="V32" i="1"/>
  <c r="V33" i="1" s="1"/>
  <c r="V34" i="1" s="1"/>
  <c r="AD38" i="26" l="1"/>
  <c r="AD39" i="26" s="1"/>
  <c r="AE36" i="26" s="1"/>
  <c r="AD37" i="26"/>
  <c r="X11" i="1"/>
  <c r="Y52" i="1"/>
  <c r="Y53" i="1" s="1"/>
  <c r="Y54" i="1" s="1"/>
  <c r="P74" i="27"/>
  <c r="P23" i="27"/>
  <c r="X62" i="1"/>
  <c r="X63" i="1" s="1"/>
  <c r="X64" i="1" s="1"/>
  <c r="Y42" i="1"/>
  <c r="Y43" i="1" s="1"/>
  <c r="Y44" i="1" s="1"/>
  <c r="W32" i="1"/>
  <c r="W33" i="1" s="1"/>
  <c r="W34" i="1" s="1"/>
  <c r="K74" i="1"/>
  <c r="K23" i="1"/>
  <c r="AE38" i="26" l="1"/>
  <c r="AE39" i="26" s="1"/>
  <c r="AF36" i="26" s="1"/>
  <c r="Z10" i="1"/>
  <c r="Z12" i="1" s="1"/>
  <c r="Z13" i="1" s="1"/>
  <c r="Z52" i="1"/>
  <c r="Z53" i="1" s="1"/>
  <c r="Z54" i="1" s="1"/>
  <c r="P24" i="27"/>
  <c r="Z42" i="1"/>
  <c r="Z43" i="1" s="1"/>
  <c r="Z44" i="1" s="1"/>
  <c r="Y62" i="1"/>
  <c r="Y63" i="1" s="1"/>
  <c r="Y64" i="1" s="1"/>
  <c r="X32" i="1"/>
  <c r="X33" i="1" s="1"/>
  <c r="X34" i="1" s="1"/>
  <c r="K24" i="1"/>
  <c r="L72" i="1"/>
  <c r="AF38" i="26" l="1"/>
  <c r="AF39" i="26" s="1"/>
  <c r="AG36" i="26" s="1"/>
  <c r="AE37" i="26"/>
  <c r="AF37" i="26" s="1"/>
  <c r="Z11" i="1"/>
  <c r="AA10" i="1"/>
  <c r="AA12" i="1" s="1"/>
  <c r="AA13" i="1" s="1"/>
  <c r="AA52" i="1"/>
  <c r="AA53" i="1" s="1"/>
  <c r="AA54" i="1" s="1"/>
  <c r="Q21" i="27"/>
  <c r="Q22" i="27" s="1"/>
  <c r="Q73" i="27"/>
  <c r="Z62" i="1"/>
  <c r="Z63" i="1" s="1"/>
  <c r="Z64" i="1" s="1"/>
  <c r="AA42" i="1"/>
  <c r="AA43" i="1" s="1"/>
  <c r="AA44" i="1" s="1"/>
  <c r="L21" i="1"/>
  <c r="L22" i="1" s="1"/>
  <c r="L73" i="1"/>
  <c r="Y32" i="1"/>
  <c r="Y33" i="1" s="1"/>
  <c r="Y34" i="1" s="1"/>
  <c r="AG38" i="26" l="1"/>
  <c r="AG39" i="26" s="1"/>
  <c r="AH36" i="26" s="1"/>
  <c r="AG37" i="26"/>
  <c r="AB10" i="1"/>
  <c r="AB12" i="1" s="1"/>
  <c r="AB13" i="1" s="1"/>
  <c r="AA11" i="1"/>
  <c r="AB52" i="1"/>
  <c r="AB53" i="1" s="1"/>
  <c r="AB54" i="1" s="1"/>
  <c r="Q74" i="27"/>
  <c r="Q23" i="27"/>
  <c r="AB42" i="1"/>
  <c r="AB43" i="1" s="1"/>
  <c r="AB44" i="1" s="1"/>
  <c r="AA62" i="1"/>
  <c r="AA63" i="1" s="1"/>
  <c r="AA64" i="1" s="1"/>
  <c r="L74" i="1"/>
  <c r="L23" i="1"/>
  <c r="Z32" i="1"/>
  <c r="Z33" i="1" s="1"/>
  <c r="Z34" i="1" s="1"/>
  <c r="AH38" i="26" l="1"/>
  <c r="AH39" i="26" s="1"/>
  <c r="AI36" i="26" s="1"/>
  <c r="AB11" i="1"/>
  <c r="AC10" i="1"/>
  <c r="AC12" i="1" s="1"/>
  <c r="AC13" i="1" s="1"/>
  <c r="AC52" i="1"/>
  <c r="AC53" i="1" s="1"/>
  <c r="AC54" i="1" s="1"/>
  <c r="Q24" i="27"/>
  <c r="AB62" i="1"/>
  <c r="AB63" i="1" s="1"/>
  <c r="AB64" i="1" s="1"/>
  <c r="AC42" i="1"/>
  <c r="AC43" i="1" s="1"/>
  <c r="AC44" i="1" s="1"/>
  <c r="M72" i="1"/>
  <c r="L24" i="1"/>
  <c r="AA32" i="1"/>
  <c r="AA33" i="1" s="1"/>
  <c r="AA34" i="1" s="1"/>
  <c r="AH37" i="26" l="1"/>
  <c r="AI38" i="26"/>
  <c r="AI39" i="26" s="1"/>
  <c r="AJ36" i="26" s="1"/>
  <c r="AD10" i="1"/>
  <c r="AD12" i="1" s="1"/>
  <c r="AD13" i="1" s="1"/>
  <c r="AC11" i="1"/>
  <c r="AD52" i="1"/>
  <c r="AD53" i="1" s="1"/>
  <c r="AD54" i="1" s="1"/>
  <c r="R21" i="27"/>
  <c r="R22" i="27" s="1"/>
  <c r="R73" i="27"/>
  <c r="AC62" i="1"/>
  <c r="AC63" i="1" s="1"/>
  <c r="AC64" i="1" s="1"/>
  <c r="AD42" i="1"/>
  <c r="AD43" i="1" s="1"/>
  <c r="AD44" i="1" s="1"/>
  <c r="AB32" i="1"/>
  <c r="AB33" i="1" s="1"/>
  <c r="AB34" i="1" s="1"/>
  <c r="M73" i="1"/>
  <c r="M21" i="1"/>
  <c r="M22" i="1" s="1"/>
  <c r="AJ38" i="26" l="1"/>
  <c r="AJ39" i="26" s="1"/>
  <c r="AK36" i="26" s="1"/>
  <c r="AI37" i="26"/>
  <c r="AJ37" i="26" s="1"/>
  <c r="AD11" i="1"/>
  <c r="AE10" i="1"/>
  <c r="AE12" i="1" s="1"/>
  <c r="AE13" i="1" s="1"/>
  <c r="AE52" i="1"/>
  <c r="AE53" i="1" s="1"/>
  <c r="AE54" i="1" s="1"/>
  <c r="R74" i="27"/>
  <c r="R23" i="27"/>
  <c r="AE42" i="1"/>
  <c r="AE43" i="1" s="1"/>
  <c r="AE44" i="1" s="1"/>
  <c r="AD62" i="1"/>
  <c r="AD63" i="1" s="1"/>
  <c r="AD64" i="1" s="1"/>
  <c r="AC32" i="1"/>
  <c r="AC33" i="1" s="1"/>
  <c r="AC34" i="1" s="1"/>
  <c r="M74" i="1"/>
  <c r="M23" i="1"/>
  <c r="AK38" i="26" l="1"/>
  <c r="AK39" i="26" s="1"/>
  <c r="AL36" i="26" s="1"/>
  <c r="AE11" i="1"/>
  <c r="AF10" i="1"/>
  <c r="AF12" i="1" s="1"/>
  <c r="AF13" i="1" s="1"/>
  <c r="AF52" i="1"/>
  <c r="AF53" i="1" s="1"/>
  <c r="AF54" i="1" s="1"/>
  <c r="R24" i="27"/>
  <c r="AE62" i="1"/>
  <c r="AE63" i="1" s="1"/>
  <c r="AE64" i="1" s="1"/>
  <c r="AF42" i="1"/>
  <c r="AF43" i="1" s="1"/>
  <c r="AF44" i="1" s="1"/>
  <c r="AG42" i="1" s="1"/>
  <c r="AG43" i="1" s="1"/>
  <c r="N72" i="1"/>
  <c r="M24" i="1"/>
  <c r="AD32" i="1"/>
  <c r="AD33" i="1" s="1"/>
  <c r="AD34" i="1" s="1"/>
  <c r="AL38" i="26" l="1"/>
  <c r="AL39" i="26" s="1"/>
  <c r="AM36" i="26" s="1"/>
  <c r="AK37" i="26"/>
  <c r="AL37" i="26" s="1"/>
  <c r="AF11" i="1"/>
  <c r="AG10" i="1"/>
  <c r="AG12" i="1" s="1"/>
  <c r="AG13" i="1" s="1"/>
  <c r="AG52" i="1"/>
  <c r="AG53" i="1" s="1"/>
  <c r="AG54" i="1" s="1"/>
  <c r="S21" i="27"/>
  <c r="S22" i="27" s="1"/>
  <c r="S73" i="27"/>
  <c r="AG44" i="1"/>
  <c r="AH42" i="1" s="1"/>
  <c r="AH43" i="1" s="1"/>
  <c r="AF62" i="1"/>
  <c r="AF63" i="1" s="1"/>
  <c r="AF64" i="1" s="1"/>
  <c r="AG62" i="1" s="1"/>
  <c r="AG63" i="1" s="1"/>
  <c r="AE32" i="1"/>
  <c r="AE33" i="1" s="1"/>
  <c r="AE34" i="1" s="1"/>
  <c r="AF32" i="1" s="1"/>
  <c r="AF33" i="1" s="1"/>
  <c r="N73" i="1"/>
  <c r="N21" i="1"/>
  <c r="N22" i="1" s="1"/>
  <c r="AM38" i="26" l="1"/>
  <c r="AM39" i="26" s="1"/>
  <c r="AN36" i="26" s="1"/>
  <c r="AG11" i="1"/>
  <c r="AH10" i="1"/>
  <c r="AH12" i="1" s="1"/>
  <c r="AH13" i="1" s="1"/>
  <c r="AH52" i="1"/>
  <c r="AH53" i="1" s="1"/>
  <c r="AH54" i="1" s="1"/>
  <c r="S74" i="27"/>
  <c r="S23" i="27"/>
  <c r="AG64" i="1"/>
  <c r="AH62" i="1" s="1"/>
  <c r="AH63" i="1" s="1"/>
  <c r="AH44" i="1"/>
  <c r="AI42" i="1" s="1"/>
  <c r="AI43" i="1" s="1"/>
  <c r="AF34" i="1"/>
  <c r="AG32" i="1" s="1"/>
  <c r="AG33" i="1" s="1"/>
  <c r="N74" i="1"/>
  <c r="N23" i="1"/>
  <c r="AN38" i="26" l="1"/>
  <c r="AN39" i="26" s="1"/>
  <c r="AO36" i="26" s="1"/>
  <c r="AM37" i="26"/>
  <c r="AH11" i="1"/>
  <c r="AI10" i="1"/>
  <c r="AI12" i="1" s="1"/>
  <c r="AI13" i="1" s="1"/>
  <c r="AI52" i="1"/>
  <c r="AI53" i="1" s="1"/>
  <c r="S24" i="27"/>
  <c r="AI44" i="1"/>
  <c r="AJ42" i="1" s="1"/>
  <c r="AJ43" i="1" s="1"/>
  <c r="AH64" i="1"/>
  <c r="AI62" i="1" s="1"/>
  <c r="AI63" i="1" s="1"/>
  <c r="N24" i="1"/>
  <c r="O72" i="1"/>
  <c r="AG34" i="1"/>
  <c r="AH32" i="1" s="1"/>
  <c r="AH33" i="1" s="1"/>
  <c r="AO38" i="26" l="1"/>
  <c r="AO39" i="26" s="1"/>
  <c r="AP36" i="26" s="1"/>
  <c r="AN37" i="26"/>
  <c r="AO37" i="26" s="1"/>
  <c r="AJ10" i="1"/>
  <c r="AJ12" i="1" s="1"/>
  <c r="AJ13" i="1" s="1"/>
  <c r="AI11" i="1"/>
  <c r="AI54" i="1"/>
  <c r="T21" i="27"/>
  <c r="T22" i="27" s="1"/>
  <c r="T73" i="27"/>
  <c r="AI64" i="1"/>
  <c r="AJ62" i="1" s="1"/>
  <c r="AJ63" i="1" s="1"/>
  <c r="AJ44" i="1"/>
  <c r="AK42" i="1" s="1"/>
  <c r="AK43" i="1" s="1"/>
  <c r="O21" i="1"/>
  <c r="O22" i="1" s="1"/>
  <c r="O73" i="1"/>
  <c r="AH34" i="1"/>
  <c r="AI32" i="1" s="1"/>
  <c r="AI33" i="1" s="1"/>
  <c r="AP38" i="26" l="1"/>
  <c r="AP39" i="26" s="1"/>
  <c r="AQ36" i="26" s="1"/>
  <c r="AP37" i="26"/>
  <c r="AJ11" i="1"/>
  <c r="AK10" i="1"/>
  <c r="AK12" i="1" s="1"/>
  <c r="AK13" i="1" s="1"/>
  <c r="AJ52" i="1"/>
  <c r="AJ53" i="1" s="1"/>
  <c r="AJ54" i="1" s="1"/>
  <c r="T74" i="27"/>
  <c r="T23" i="27"/>
  <c r="AK44" i="1"/>
  <c r="AL42" i="1" s="1"/>
  <c r="AL43" i="1" s="1"/>
  <c r="AJ64" i="1"/>
  <c r="AK62" i="1" s="1"/>
  <c r="AK63" i="1" s="1"/>
  <c r="AI34" i="1"/>
  <c r="AJ32" i="1" s="1"/>
  <c r="AJ33" i="1" s="1"/>
  <c r="O74" i="1"/>
  <c r="O23" i="1"/>
  <c r="AQ38" i="26" l="1"/>
  <c r="AQ39" i="26" s="1"/>
  <c r="AR36" i="26" s="1"/>
  <c r="AQ37" i="26"/>
  <c r="AL10" i="1"/>
  <c r="AL12" i="1" s="1"/>
  <c r="AL13" i="1" s="1"/>
  <c r="AK11" i="1"/>
  <c r="AK52" i="1"/>
  <c r="AK53" i="1" s="1"/>
  <c r="AK54" i="1" s="1"/>
  <c r="T24" i="27"/>
  <c r="AK64" i="1"/>
  <c r="AL62" i="1" s="1"/>
  <c r="AL63" i="1" s="1"/>
  <c r="AL44" i="1"/>
  <c r="AM42" i="1" s="1"/>
  <c r="AM43" i="1" s="1"/>
  <c r="AJ34" i="1"/>
  <c r="AK32" i="1" s="1"/>
  <c r="AK33" i="1" s="1"/>
  <c r="O24" i="1"/>
  <c r="P72" i="1"/>
  <c r="AR38" i="26" l="1"/>
  <c r="AR39" i="26" s="1"/>
  <c r="AR37" i="26"/>
  <c r="AL11" i="1"/>
  <c r="AM10" i="1"/>
  <c r="AM12" i="1" s="1"/>
  <c r="AM13" i="1" s="1"/>
  <c r="AL52" i="1"/>
  <c r="AL53" i="1" s="1"/>
  <c r="AL54" i="1" s="1"/>
  <c r="AM52" i="1" s="1"/>
  <c r="U21" i="27"/>
  <c r="U22" i="27" s="1"/>
  <c r="U73" i="27"/>
  <c r="AM44" i="1"/>
  <c r="AN42" i="1" s="1"/>
  <c r="AN43" i="1" s="1"/>
  <c r="AN44" i="1" s="1"/>
  <c r="AL64" i="1"/>
  <c r="AM62" i="1" s="1"/>
  <c r="AM63" i="1" s="1"/>
  <c r="P21" i="1"/>
  <c r="P22" i="1" s="1"/>
  <c r="P73" i="1"/>
  <c r="AK34" i="1"/>
  <c r="AL32" i="1" s="1"/>
  <c r="AL33" i="1" s="1"/>
  <c r="AO42" i="1" l="1"/>
  <c r="AM53" i="1"/>
  <c r="AN10" i="1"/>
  <c r="AN12" i="1" s="1"/>
  <c r="AN13" i="1" s="1"/>
  <c r="AM11" i="1"/>
  <c r="U74" i="27"/>
  <c r="U23" i="27"/>
  <c r="AM64" i="1"/>
  <c r="AN62" i="1" s="1"/>
  <c r="AN63" i="1" s="1"/>
  <c r="AN64" i="1" s="1"/>
  <c r="AO62" i="1" s="1"/>
  <c r="AO63" i="1" s="1"/>
  <c r="AO64" i="1" s="1"/>
  <c r="AL34" i="1"/>
  <c r="AM32" i="1" s="1"/>
  <c r="AM33" i="1" s="1"/>
  <c r="P74" i="1"/>
  <c r="P23" i="1"/>
  <c r="AP62" i="1" l="1"/>
  <c r="AP63" i="1" s="1"/>
  <c r="AP64" i="1" s="1"/>
  <c r="AO43" i="1"/>
  <c r="AM54" i="1"/>
  <c r="AN52" i="1" s="1"/>
  <c r="AN11" i="1"/>
  <c r="AO10" i="1"/>
  <c r="AO12" i="1" s="1"/>
  <c r="AO13" i="1" s="1"/>
  <c r="U24" i="27"/>
  <c r="AM34" i="1"/>
  <c r="AN32" i="1" s="1"/>
  <c r="AN33" i="1" s="1"/>
  <c r="AN34" i="1" s="1"/>
  <c r="P24" i="1"/>
  <c r="Q72" i="1"/>
  <c r="AQ62" i="1" l="1"/>
  <c r="AQ63" i="1" s="1"/>
  <c r="AQ64" i="1" s="1"/>
  <c r="AO32" i="1"/>
  <c r="AO33" i="1" s="1"/>
  <c r="AO34" i="1" s="1"/>
  <c r="AO44" i="1"/>
  <c r="AN53" i="1"/>
  <c r="AO11" i="1"/>
  <c r="AP10" i="1"/>
  <c r="AP12" i="1" s="1"/>
  <c r="AP13" i="1" s="1"/>
  <c r="V21" i="27"/>
  <c r="V22" i="27" s="1"/>
  <c r="V73" i="27"/>
  <c r="Q21" i="1"/>
  <c r="Q22" i="1" s="1"/>
  <c r="Q73" i="1"/>
  <c r="AR62" i="1" l="1"/>
  <c r="AR63" i="1" s="1"/>
  <c r="AR64" i="1" s="1"/>
  <c r="AP32" i="1"/>
  <c r="AP33" i="1" s="1"/>
  <c r="AP34" i="1" s="1"/>
  <c r="AP42" i="1"/>
  <c r="AN54" i="1"/>
  <c r="AO52" i="1" s="1"/>
  <c r="AP11" i="1"/>
  <c r="AQ10" i="1"/>
  <c r="AQ12" i="1" s="1"/>
  <c r="AQ13" i="1" s="1"/>
  <c r="V74" i="27"/>
  <c r="V23" i="27"/>
  <c r="Q74" i="1"/>
  <c r="Q23" i="1"/>
  <c r="AS62" i="1" l="1"/>
  <c r="AS63" i="1" s="1"/>
  <c r="AS64" i="1" s="1"/>
  <c r="AQ32" i="1"/>
  <c r="AQ33" i="1" s="1"/>
  <c r="AQ34" i="1" s="1"/>
  <c r="AO53" i="1"/>
  <c r="AP43" i="1"/>
  <c r="AR10" i="1"/>
  <c r="AR12" i="1" s="1"/>
  <c r="AR13" i="1" s="1"/>
  <c r="AQ11" i="1"/>
  <c r="V24" i="27"/>
  <c r="Q24" i="1"/>
  <c r="R72" i="1"/>
  <c r="AT62" i="1" l="1"/>
  <c r="AT63" i="1" s="1"/>
  <c r="AT64" i="1" s="1"/>
  <c r="AR32" i="1"/>
  <c r="AR33" i="1" s="1"/>
  <c r="AR34" i="1" s="1"/>
  <c r="AO54" i="1"/>
  <c r="AP44" i="1"/>
  <c r="AR11" i="1"/>
  <c r="AS10" i="1"/>
  <c r="AS12" i="1" s="1"/>
  <c r="AS13" i="1" s="1"/>
  <c r="W21" i="27"/>
  <c r="W22" i="27" s="1"/>
  <c r="W73" i="27"/>
  <c r="R21" i="1"/>
  <c r="R22" i="1" s="1"/>
  <c r="R73" i="1"/>
  <c r="AU62" i="1" l="1"/>
  <c r="AU63" i="1" s="1"/>
  <c r="AU64" i="1" s="1"/>
  <c r="AP52" i="1"/>
  <c r="AQ42" i="1"/>
  <c r="AT12" i="1"/>
  <c r="AT13" i="1" s="1"/>
  <c r="AU10" i="1" s="1"/>
  <c r="AS11" i="1"/>
  <c r="W74" i="27"/>
  <c r="W23" i="27"/>
  <c r="R74" i="1"/>
  <c r="R23" i="1"/>
  <c r="AV62" i="1" l="1"/>
  <c r="AV63" i="1" s="1"/>
  <c r="AV64" i="1" s="1"/>
  <c r="AW64" i="1" s="1"/>
  <c r="AP53" i="1"/>
  <c r="AQ43" i="1"/>
  <c r="AT11" i="1"/>
  <c r="AU12" i="1"/>
  <c r="AU13" i="1" s="1"/>
  <c r="AV10" i="1" s="1"/>
  <c r="W24" i="27"/>
  <c r="R24" i="1"/>
  <c r="S72" i="1"/>
  <c r="AX62" i="1" l="1"/>
  <c r="AX63" i="1" s="1"/>
  <c r="AX64" i="1" s="1"/>
  <c r="AP54" i="1"/>
  <c r="AQ44" i="1"/>
  <c r="AV12" i="1"/>
  <c r="AV13" i="1" s="1"/>
  <c r="AW10" i="1" s="1"/>
  <c r="AU11" i="1"/>
  <c r="X21" i="27"/>
  <c r="X22" i="27" s="1"/>
  <c r="X73" i="27"/>
  <c r="S21" i="1"/>
  <c r="S22" i="1" s="1"/>
  <c r="S73" i="1"/>
  <c r="AY62" i="1" l="1"/>
  <c r="AY63" i="1" s="1"/>
  <c r="AY64" i="1" s="1"/>
  <c r="AZ64" i="1" s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AQ52" i="1"/>
  <c r="AR42" i="1"/>
  <c r="AV11" i="1"/>
  <c r="AW12" i="1"/>
  <c r="AW13" i="1" s="1"/>
  <c r="AX10" i="1" s="1"/>
  <c r="X74" i="27"/>
  <c r="X23" i="27"/>
  <c r="S74" i="1"/>
  <c r="S23" i="1"/>
  <c r="AQ53" i="1" l="1"/>
  <c r="AR43" i="1"/>
  <c r="AX12" i="1"/>
  <c r="AX13" i="1" s="1"/>
  <c r="AY10" i="1" s="1"/>
  <c r="AW11" i="1"/>
  <c r="X24" i="27"/>
  <c r="S24" i="1"/>
  <c r="T72" i="1"/>
  <c r="AQ54" i="1" l="1"/>
  <c r="AR44" i="1"/>
  <c r="AS42" i="1" s="1"/>
  <c r="AS43" i="1" s="1"/>
  <c r="AX11" i="1"/>
  <c r="AY12" i="1"/>
  <c r="AY13" i="1" s="1"/>
  <c r="AZ10" i="1" s="1"/>
  <c r="Y21" i="27"/>
  <c r="Y22" i="27" s="1"/>
  <c r="Y73" i="27"/>
  <c r="T21" i="1"/>
  <c r="T22" i="1" s="1"/>
  <c r="T73" i="1"/>
  <c r="AZ12" i="1" l="1"/>
  <c r="AZ13" i="1" s="1"/>
  <c r="BA10" i="1" s="1"/>
  <c r="AR52" i="1"/>
  <c r="AS44" i="1"/>
  <c r="AT42" i="1" s="1"/>
  <c r="AT43" i="1" s="1"/>
  <c r="AY11" i="1"/>
  <c r="Y74" i="27"/>
  <c r="Y23" i="27"/>
  <c r="T74" i="1"/>
  <c r="T23" i="1"/>
  <c r="BA12" i="1" l="1"/>
  <c r="BA13" i="1" s="1"/>
  <c r="BB10" i="1" s="1"/>
  <c r="AZ11" i="1"/>
  <c r="BA11" i="1" s="1"/>
  <c r="AR53" i="1"/>
  <c r="AT44" i="1"/>
  <c r="AU42" i="1" s="1"/>
  <c r="AU43" i="1" s="1"/>
  <c r="Y24" i="27"/>
  <c r="U72" i="1"/>
  <c r="T24" i="1"/>
  <c r="BB12" i="1" l="1"/>
  <c r="BB13" i="1" s="1"/>
  <c r="BC10" i="1" s="1"/>
  <c r="AR54" i="1"/>
  <c r="AS52" i="1" s="1"/>
  <c r="AU44" i="1"/>
  <c r="AV42" i="1" s="1"/>
  <c r="AV43" i="1" s="1"/>
  <c r="Z21" i="27"/>
  <c r="Z22" i="27" s="1"/>
  <c r="Z73" i="27"/>
  <c r="U21" i="1"/>
  <c r="U22" i="1" s="1"/>
  <c r="U73" i="1"/>
  <c r="BC12" i="1" l="1"/>
  <c r="BC13" i="1" s="1"/>
  <c r="BD10" i="1" s="1"/>
  <c r="BB11" i="1"/>
  <c r="BC11" i="1" s="1"/>
  <c r="AS53" i="1"/>
  <c r="AS54" i="1" s="1"/>
  <c r="AV44" i="1"/>
  <c r="Z74" i="27"/>
  <c r="Z23" i="27"/>
  <c r="U74" i="1"/>
  <c r="U23" i="1"/>
  <c r="BD12" i="1" l="1"/>
  <c r="BD13" i="1" s="1"/>
  <c r="BE10" i="1" s="1"/>
  <c r="AT52" i="1"/>
  <c r="AW44" i="1"/>
  <c r="AX42" i="1" s="1"/>
  <c r="AX43" i="1" s="1"/>
  <c r="Z24" i="27"/>
  <c r="U24" i="1"/>
  <c r="V72" i="1"/>
  <c r="BE12" i="1" l="1"/>
  <c r="BE13" i="1" s="1"/>
  <c r="BF10" i="1" s="1"/>
  <c r="BD11" i="1"/>
  <c r="BE11" i="1" s="1"/>
  <c r="AT53" i="1"/>
  <c r="AX44" i="1"/>
  <c r="AY42" i="1" s="1"/>
  <c r="AY43" i="1" s="1"/>
  <c r="AA21" i="27"/>
  <c r="AA22" i="27" s="1"/>
  <c r="AA73" i="27"/>
  <c r="V21" i="1"/>
  <c r="V22" i="1" s="1"/>
  <c r="V73" i="1"/>
  <c r="BF12" i="1" l="1"/>
  <c r="BF13" i="1" s="1"/>
  <c r="BG10" i="1" s="1"/>
  <c r="AT54" i="1"/>
  <c r="AU52" i="1" s="1"/>
  <c r="AU53" i="1" s="1"/>
  <c r="AY44" i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AA74" i="27"/>
  <c r="AA23" i="27"/>
  <c r="V74" i="1"/>
  <c r="V23" i="1"/>
  <c r="BG12" i="1" l="1"/>
  <c r="BG13" i="1" s="1"/>
  <c r="BH10" i="1" s="1"/>
  <c r="BF11" i="1"/>
  <c r="BG11" i="1" s="1"/>
  <c r="AU54" i="1"/>
  <c r="AV52" i="1" s="1"/>
  <c r="AV53" i="1" s="1"/>
  <c r="AA24" i="27"/>
  <c r="V24" i="1"/>
  <c r="W72" i="1"/>
  <c r="BH12" i="1" l="1"/>
  <c r="BH13" i="1" s="1"/>
  <c r="BI10" i="1" s="1"/>
  <c r="AV54" i="1"/>
  <c r="AB21" i="27"/>
  <c r="AB22" i="27" s="1"/>
  <c r="AB73" i="27"/>
  <c r="W21" i="1"/>
  <c r="W22" i="1" s="1"/>
  <c r="W73" i="1"/>
  <c r="BI12" i="1" l="1"/>
  <c r="BI13" i="1" s="1"/>
  <c r="BJ10" i="1" s="1"/>
  <c r="BH11" i="1"/>
  <c r="BI11" i="1" s="1"/>
  <c r="AW54" i="1"/>
  <c r="AX52" i="1" s="1"/>
  <c r="AX53" i="1" s="1"/>
  <c r="AB74" i="27"/>
  <c r="AB23" i="27"/>
  <c r="W74" i="1"/>
  <c r="W23" i="1"/>
  <c r="BJ12" i="1" l="1"/>
  <c r="BJ13" i="1" s="1"/>
  <c r="AX54" i="1"/>
  <c r="AY52" i="1" s="1"/>
  <c r="AY53" i="1" s="1"/>
  <c r="AB24" i="27"/>
  <c r="W24" i="1"/>
  <c r="X72" i="1"/>
  <c r="BJ11" i="1" l="1"/>
  <c r="AY54" i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AC21" i="27"/>
  <c r="AC22" i="27" s="1"/>
  <c r="AC73" i="27"/>
  <c r="X21" i="1"/>
  <c r="X22" i="1" s="1"/>
  <c r="X73" i="1"/>
  <c r="AC74" i="27" l="1"/>
  <c r="AC23" i="27"/>
  <c r="X74" i="1"/>
  <c r="X23" i="1"/>
  <c r="AC24" i="27" l="1"/>
  <c r="X24" i="1"/>
  <c r="Y72" i="1"/>
  <c r="AD21" i="27" l="1"/>
  <c r="AD22" i="27" s="1"/>
  <c r="AD73" i="27"/>
  <c r="Y21" i="1"/>
  <c r="Y22" i="1" s="1"/>
  <c r="Y73" i="1"/>
  <c r="AD74" i="27" l="1"/>
  <c r="AD23" i="27"/>
  <c r="Y74" i="1"/>
  <c r="Y23" i="1"/>
  <c r="AD24" i="27" l="1"/>
  <c r="Y24" i="1"/>
  <c r="Z72" i="1"/>
  <c r="AE21" i="27" l="1"/>
  <c r="AE22" i="27" s="1"/>
  <c r="AE73" i="27"/>
  <c r="Z73" i="1"/>
  <c r="Z21" i="1"/>
  <c r="Z22" i="1" s="1"/>
  <c r="AE74" i="27" l="1"/>
  <c r="AE23" i="27"/>
  <c r="Z74" i="1"/>
  <c r="Z23" i="1"/>
  <c r="AE24" i="27" l="1"/>
  <c r="Z24" i="1"/>
  <c r="AA72" i="1"/>
  <c r="AF21" i="27" l="1"/>
  <c r="AF22" i="27" s="1"/>
  <c r="AF73" i="27"/>
  <c r="AA21" i="1"/>
  <c r="AA22" i="1" s="1"/>
  <c r="AA73" i="1"/>
  <c r="AF74" i="27" l="1"/>
  <c r="AF23" i="27"/>
  <c r="AA23" i="1"/>
  <c r="AA74" i="1"/>
  <c r="AF24" i="27" l="1"/>
  <c r="AA24" i="1"/>
  <c r="AB72" i="1"/>
  <c r="AG21" i="27" l="1"/>
  <c r="AG22" i="27" s="1"/>
  <c r="AG73" i="27"/>
  <c r="AB21" i="1"/>
  <c r="AB22" i="1" s="1"/>
  <c r="AB73" i="1"/>
  <c r="AG74" i="27" l="1"/>
  <c r="AG23" i="27"/>
  <c r="AB74" i="1"/>
  <c r="AB23" i="1"/>
  <c r="AG24" i="27" l="1"/>
  <c r="AB24" i="1"/>
  <c r="AC72" i="1"/>
  <c r="AH21" i="27" l="1"/>
  <c r="AH22" i="27" s="1"/>
  <c r="AH73" i="27"/>
  <c r="AC73" i="1"/>
  <c r="AC21" i="1"/>
  <c r="AC22" i="1" s="1"/>
  <c r="AH74" i="27" l="1"/>
  <c r="AH23" i="27"/>
  <c r="AC74" i="1"/>
  <c r="AC23" i="1"/>
  <c r="AH24" i="27" l="1"/>
  <c r="AC24" i="1"/>
  <c r="AD72" i="1"/>
  <c r="AI21" i="27" l="1"/>
  <c r="AI22" i="27" s="1"/>
  <c r="AI73" i="27"/>
  <c r="AD21" i="1"/>
  <c r="AD22" i="1" s="1"/>
  <c r="AD73" i="1"/>
  <c r="AI74" i="27" l="1"/>
  <c r="AI23" i="27"/>
  <c r="AD74" i="1"/>
  <c r="AD23" i="1"/>
  <c r="AI24" i="27" l="1"/>
  <c r="AE72" i="1"/>
  <c r="AD24" i="1"/>
  <c r="AJ21" i="27" l="1"/>
  <c r="AJ22" i="27" s="1"/>
  <c r="AJ73" i="27"/>
  <c r="AE73" i="1"/>
  <c r="AE21" i="1"/>
  <c r="AE22" i="1" s="1"/>
  <c r="AJ74" i="27" l="1"/>
  <c r="AJ23" i="27"/>
  <c r="AE23" i="1"/>
  <c r="AE74" i="1"/>
  <c r="AF72" i="1" s="1"/>
  <c r="AK21" i="27" l="1"/>
  <c r="AK22" i="27" s="1"/>
  <c r="AK73" i="27"/>
  <c r="AK23" i="27" s="1"/>
  <c r="AJ24" i="27"/>
  <c r="AF21" i="1"/>
  <c r="AF22" i="1" s="1"/>
  <c r="AF73" i="1"/>
  <c r="AF23" i="1" s="1"/>
  <c r="AE24" i="1"/>
  <c r="AF74" i="1"/>
  <c r="AG72" i="1" s="1"/>
  <c r="AK74" i="27" l="1"/>
  <c r="AK24" i="27" s="1"/>
  <c r="AG73" i="1"/>
  <c r="AG23" i="1" s="1"/>
  <c r="AG21" i="1"/>
  <c r="AG22" i="1" s="1"/>
  <c r="AF24" i="1"/>
  <c r="AL74" i="27" l="1"/>
  <c r="AL24" i="27" s="1"/>
  <c r="AG74" i="1"/>
  <c r="AH72" i="1" s="1"/>
  <c r="AH21" i="1" s="1"/>
  <c r="AH22" i="1" s="1"/>
  <c r="AH73" i="1" l="1"/>
  <c r="AH23" i="1" s="1"/>
  <c r="AG24" i="1"/>
  <c r="AM74" i="27"/>
  <c r="AM24" i="27" s="1"/>
  <c r="AH74" i="1"/>
  <c r="AI72" i="1" s="1"/>
  <c r="AN74" i="27" l="1"/>
  <c r="AO74" i="27" s="1"/>
  <c r="AI73" i="1"/>
  <c r="AI21" i="1"/>
  <c r="AI22" i="1" s="1"/>
  <c r="AH24" i="1"/>
  <c r="AN24" i="27" l="1"/>
  <c r="AI23" i="1"/>
  <c r="AI74" i="1"/>
  <c r="AO24" i="27"/>
  <c r="AP74" i="27"/>
  <c r="AJ72" i="1" l="1"/>
  <c r="AI24" i="1"/>
  <c r="AP24" i="27"/>
  <c r="AQ74" i="27"/>
  <c r="AJ21" i="1" l="1"/>
  <c r="AJ22" i="1" s="1"/>
  <c r="AJ73" i="1"/>
  <c r="AQ24" i="27"/>
  <c r="AR74" i="27"/>
  <c r="AJ23" i="1" l="1"/>
  <c r="AJ74" i="1"/>
  <c r="AR24" i="27"/>
  <c r="AS74" i="27"/>
  <c r="AK72" i="1" l="1"/>
  <c r="AJ24" i="1"/>
  <c r="AS24" i="27"/>
  <c r="AT74" i="27"/>
  <c r="AK21" i="1" l="1"/>
  <c r="AK22" i="1" s="1"/>
  <c r="AK73" i="1"/>
  <c r="AT24" i="27"/>
  <c r="AU74" i="27"/>
  <c r="AK23" i="1" l="1"/>
  <c r="AK74" i="1"/>
  <c r="AU24" i="27"/>
  <c r="AV74" i="27"/>
  <c r="AL72" i="1" l="1"/>
  <c r="AK24" i="1"/>
  <c r="AV24" i="27"/>
  <c r="AW74" i="27"/>
  <c r="AW24" i="27" s="1"/>
  <c r="AL21" i="1" l="1"/>
  <c r="AL22" i="1" s="1"/>
  <c r="AL73" i="1"/>
  <c r="AL23" i="1" l="1"/>
  <c r="AL74" i="1"/>
  <c r="AM72" i="1" s="1"/>
  <c r="AM73" i="1" l="1"/>
  <c r="AM23" i="1" s="1"/>
  <c r="AM21" i="1"/>
  <c r="AM22" i="1" s="1"/>
  <c r="AL24" i="1"/>
  <c r="AM74" i="1"/>
  <c r="AN72" i="1" s="1"/>
  <c r="AN73" i="1" l="1"/>
  <c r="AN21" i="1"/>
  <c r="AN22" i="1" s="1"/>
  <c r="AM24" i="1"/>
  <c r="AN74" i="1" l="1"/>
  <c r="AN23" i="1"/>
  <c r="AO72" i="1" l="1"/>
  <c r="AN24" i="1"/>
  <c r="AO73" i="1" l="1"/>
  <c r="AO21" i="1"/>
  <c r="AO22" i="1" s="1"/>
  <c r="AO74" i="1" l="1"/>
  <c r="AO23" i="1"/>
  <c r="AP72" i="1" l="1"/>
  <c r="AO24" i="1"/>
  <c r="AP73" i="1" l="1"/>
  <c r="AP21" i="1"/>
  <c r="AP22" i="1" s="1"/>
  <c r="AP74" i="1" l="1"/>
  <c r="AP23" i="1"/>
  <c r="AQ72" i="1" l="1"/>
  <c r="AP24" i="1"/>
  <c r="AQ73" i="1" l="1"/>
  <c r="AQ21" i="1"/>
  <c r="AQ22" i="1" s="1"/>
  <c r="AQ74" i="1" l="1"/>
  <c r="AQ23" i="1"/>
  <c r="E12" i="27"/>
  <c r="E13" i="27" s="1"/>
  <c r="F10" i="27" s="1"/>
  <c r="AR72" i="1" l="1"/>
  <c r="AQ24" i="1"/>
  <c r="E11" i="27"/>
  <c r="AR73" i="1" l="1"/>
  <c r="AR21" i="1"/>
  <c r="AR22" i="1" s="1"/>
  <c r="AS37" i="26" s="1"/>
  <c r="AT37" i="26" s="1"/>
  <c r="F12" i="27"/>
  <c r="F11" i="27"/>
  <c r="AS26" i="1" l="1"/>
  <c r="AS32" i="1" s="1"/>
  <c r="AS33" i="1" s="1"/>
  <c r="AS34" i="1" s="1"/>
  <c r="AS15" i="1"/>
  <c r="AR74" i="1"/>
  <c r="AR23" i="1"/>
  <c r="F13" i="27"/>
  <c r="G10" i="27" s="1"/>
  <c r="AS72" i="1" l="1"/>
  <c r="AR24" i="1"/>
  <c r="AT32" i="1"/>
  <c r="AT33" i="1" s="1"/>
  <c r="AT34" i="1" s="1"/>
  <c r="G12" i="27"/>
  <c r="G13" i="27" s="1"/>
  <c r="H10" i="27" s="1"/>
  <c r="G11" i="27"/>
  <c r="AU32" i="1" l="1"/>
  <c r="AU33" i="1" s="1"/>
  <c r="AU34" i="1" s="1"/>
  <c r="AS21" i="1"/>
  <c r="AS22" i="1" s="1"/>
  <c r="AS73" i="1"/>
  <c r="H12" i="27"/>
  <c r="H13" i="27" s="1"/>
  <c r="I10" i="27" s="1"/>
  <c r="AS23" i="1" l="1"/>
  <c r="AS74" i="1"/>
  <c r="AV32" i="1"/>
  <c r="AV33" i="1" s="1"/>
  <c r="AV34" i="1" s="1"/>
  <c r="I12" i="27"/>
  <c r="I13" i="27" s="1"/>
  <c r="J10" i="27" s="1"/>
  <c r="H11" i="27"/>
  <c r="I11" i="27" s="1"/>
  <c r="AS24" i="1" l="1"/>
  <c r="AT72" i="1"/>
  <c r="AW34" i="1"/>
  <c r="AX32" i="1" s="1"/>
  <c r="AX33" i="1" s="1"/>
  <c r="J12" i="27"/>
  <c r="J13" i="27" s="1"/>
  <c r="K10" i="27" s="1"/>
  <c r="AT73" i="1" l="1"/>
  <c r="AT21" i="1"/>
  <c r="AT22" i="1" s="1"/>
  <c r="AX34" i="1"/>
  <c r="AY32" i="1" s="1"/>
  <c r="AY33" i="1" s="1"/>
  <c r="J11" i="27"/>
  <c r="K12" i="27"/>
  <c r="K13" i="27" s="1"/>
  <c r="AY34" i="1" l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AT74" i="1"/>
  <c r="AT23" i="1"/>
  <c r="L10" i="27"/>
  <c r="L12" i="27" s="1"/>
  <c r="L13" i="27" s="1"/>
  <c r="M10" i="27" s="1"/>
  <c r="M12" i="27" s="1"/>
  <c r="M13" i="27" s="1"/>
  <c r="K11" i="27"/>
  <c r="AU72" i="1" l="1"/>
  <c r="AT24" i="1"/>
  <c r="L11" i="27"/>
  <c r="M11" i="27" s="1"/>
  <c r="N10" i="27"/>
  <c r="N12" i="27" s="1"/>
  <c r="N13" i="27" s="1"/>
  <c r="AU21" i="1" l="1"/>
  <c r="AU22" i="1" s="1"/>
  <c r="AU73" i="1"/>
  <c r="O10" i="27"/>
  <c r="O12" i="27" s="1"/>
  <c r="O13" i="27" s="1"/>
  <c r="N11" i="27"/>
  <c r="O11" i="27" s="1"/>
  <c r="AU23" i="1" l="1"/>
  <c r="AU74" i="1"/>
  <c r="P10" i="27"/>
  <c r="P12" i="27" s="1"/>
  <c r="P13" i="27" s="1"/>
  <c r="AV72" i="1" l="1"/>
  <c r="AU24" i="1"/>
  <c r="Q10" i="27"/>
  <c r="Q12" i="27" s="1"/>
  <c r="Q13" i="27" s="1"/>
  <c r="P11" i="27"/>
  <c r="Q11" i="27" l="1"/>
  <c r="AV21" i="1"/>
  <c r="AV22" i="1" s="1"/>
  <c r="AV73" i="1"/>
  <c r="R10" i="27"/>
  <c r="R12" i="27" s="1"/>
  <c r="R13" i="27" s="1"/>
  <c r="AV23" i="1" l="1"/>
  <c r="AV74" i="1"/>
  <c r="S10" i="27"/>
  <c r="S12" i="27" s="1"/>
  <c r="S13" i="27" s="1"/>
  <c r="R11" i="27"/>
  <c r="AW74" i="1" l="1"/>
  <c r="AX72" i="1" s="1"/>
  <c r="AV24" i="1"/>
  <c r="S11" i="27"/>
  <c r="T10" i="27"/>
  <c r="T12" i="27" s="1"/>
  <c r="T13" i="27" s="1"/>
  <c r="AX21" i="1" l="1"/>
  <c r="AX22" i="1" s="1"/>
  <c r="AX73" i="1"/>
  <c r="AX23" i="1" s="1"/>
  <c r="AW24" i="1"/>
  <c r="U10" i="27"/>
  <c r="U12" i="27" s="1"/>
  <c r="U13" i="27" s="1"/>
  <c r="T11" i="27"/>
  <c r="AX74" i="1" l="1"/>
  <c r="AY72" i="1" s="1"/>
  <c r="U11" i="27"/>
  <c r="V10" i="27"/>
  <c r="V12" i="27" s="1"/>
  <c r="V13" i="27" s="1"/>
  <c r="AX24" i="1" l="1"/>
  <c r="AY21" i="1"/>
  <c r="AY22" i="1" s="1"/>
  <c r="AY73" i="1"/>
  <c r="W10" i="27"/>
  <c r="W12" i="27" s="1"/>
  <c r="W13" i="27" s="1"/>
  <c r="V11" i="27"/>
  <c r="AY23" i="1" l="1"/>
  <c r="AY74" i="1"/>
  <c r="W11" i="27"/>
  <c r="X10" i="27"/>
  <c r="X12" i="27" s="1"/>
  <c r="X13" i="27" s="1"/>
  <c r="AZ74" i="1" l="1"/>
  <c r="AY24" i="1"/>
  <c r="Y10" i="27"/>
  <c r="Y12" i="27" s="1"/>
  <c r="Y13" i="27" s="1"/>
  <c r="X11" i="27"/>
  <c r="AZ24" i="1" l="1"/>
  <c r="BA74" i="1"/>
  <c r="Y11" i="27"/>
  <c r="Z10" i="27"/>
  <c r="Z12" i="27" s="1"/>
  <c r="Z13" i="27" s="1"/>
  <c r="BA24" i="1" l="1"/>
  <c r="BB74" i="1"/>
  <c r="AA10" i="27"/>
  <c r="AA12" i="27" s="1"/>
  <c r="AA13" i="27" s="1"/>
  <c r="Z11" i="27"/>
  <c r="BB24" i="1" l="1"/>
  <c r="BC74" i="1"/>
  <c r="AA11" i="27"/>
  <c r="AB10" i="27"/>
  <c r="AB12" i="27" s="1"/>
  <c r="AB13" i="27" s="1"/>
  <c r="BC24" i="1" l="1"/>
  <c r="BD74" i="1"/>
  <c r="AC10" i="27"/>
  <c r="AC12" i="27" s="1"/>
  <c r="AC13" i="27" s="1"/>
  <c r="AB11" i="27"/>
  <c r="BD24" i="1" l="1"/>
  <c r="BE74" i="1"/>
  <c r="AC11" i="27"/>
  <c r="AD10" i="27"/>
  <c r="AD12" i="27" s="1"/>
  <c r="AD13" i="27" s="1"/>
  <c r="BE24" i="1" l="1"/>
  <c r="BF74" i="1"/>
  <c r="AE10" i="27"/>
  <c r="AE12" i="27" s="1"/>
  <c r="AE13" i="27" s="1"/>
  <c r="AD11" i="27"/>
  <c r="BG74" i="1" l="1"/>
  <c r="BF24" i="1"/>
  <c r="AE11" i="27"/>
  <c r="AF10" i="27"/>
  <c r="AF12" i="27" s="1"/>
  <c r="AF13" i="27" s="1"/>
  <c r="BH74" i="1" l="1"/>
  <c r="BG24" i="1"/>
  <c r="AG10" i="27"/>
  <c r="AG12" i="27" s="1"/>
  <c r="AG13" i="27" s="1"/>
  <c r="AF11" i="27"/>
  <c r="AG11" i="27" s="1"/>
  <c r="BH24" i="1" l="1"/>
  <c r="BI74" i="1"/>
  <c r="AH10" i="27"/>
  <c r="AH12" i="27" s="1"/>
  <c r="AH13" i="27" s="1"/>
  <c r="BI24" i="1" l="1"/>
  <c r="BJ74" i="1"/>
  <c r="BJ24" i="1" s="1"/>
  <c r="AI10" i="27"/>
  <c r="AI12" i="27" s="1"/>
  <c r="AI13" i="27" s="1"/>
  <c r="AH11" i="27"/>
  <c r="AI11" i="27" s="1"/>
  <c r="AJ10" i="27" l="1"/>
  <c r="AJ12" i="27" s="1"/>
  <c r="AJ13" i="27" s="1"/>
  <c r="AK10" i="27" l="1"/>
  <c r="AK12" i="27" s="1"/>
  <c r="AK13" i="27" s="1"/>
  <c r="AJ11" i="27"/>
  <c r="AK11" i="27" s="1"/>
  <c r="AL10" i="27" l="1"/>
  <c r="AL12" i="27" s="1"/>
  <c r="AL13" i="27" s="1"/>
  <c r="AM10" i="27" l="1"/>
  <c r="AM12" i="27" s="1"/>
  <c r="AM13" i="27" s="1"/>
  <c r="AL11" i="27"/>
  <c r="AM11" i="27" s="1"/>
  <c r="AN10" i="27" l="1"/>
  <c r="AN12" i="27" s="1"/>
  <c r="AN13" i="27" s="1"/>
  <c r="AO10" i="27" l="1"/>
  <c r="AO12" i="27" s="1"/>
  <c r="AO13" i="27" s="1"/>
  <c r="AN11" i="27"/>
  <c r="AO11" i="27" l="1"/>
  <c r="AP10" i="27"/>
  <c r="AP12" i="27" s="1"/>
  <c r="AP13" i="27" s="1"/>
  <c r="AQ10" i="27" l="1"/>
  <c r="AQ12" i="27" s="1"/>
  <c r="AQ13" i="27" s="1"/>
  <c r="AP11" i="27"/>
  <c r="AQ11" i="27" l="1"/>
  <c r="AR10" i="27"/>
  <c r="AR12" i="27" s="1"/>
  <c r="AR13" i="27" s="1"/>
  <c r="AS10" i="27" l="1"/>
  <c r="AS12" i="27" s="1"/>
  <c r="AS13" i="27" s="1"/>
  <c r="AR11" i="27"/>
  <c r="AS11" i="27" s="1"/>
  <c r="AT10" i="27" l="1"/>
  <c r="AT12" i="27" s="1"/>
  <c r="AT13" i="27" s="1"/>
  <c r="AU10" i="27" l="1"/>
  <c r="AU12" i="27" s="1"/>
  <c r="AU13" i="27" s="1"/>
  <c r="AT11" i="27"/>
  <c r="AU11" i="27" s="1"/>
  <c r="AV10" i="27" l="1"/>
  <c r="AV12" i="27" s="1"/>
  <c r="AV13" i="27" s="1"/>
  <c r="AW10" i="27" l="1"/>
  <c r="AW12" i="27" s="1"/>
  <c r="AW13" i="27" s="1"/>
  <c r="AV11" i="27"/>
  <c r="AW11" i="27" l="1"/>
</calcChain>
</file>

<file path=xl/comments1.xml><?xml version="1.0" encoding="utf-8"?>
<comments xmlns="http://schemas.openxmlformats.org/spreadsheetml/2006/main">
  <authors>
    <author>Logan, Raysene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AB92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2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ending balances rolled into M2 effective Feb 2017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Cardinals sign expense removal and radio allocation changes booked in November</t>
        </r>
      </text>
    </comment>
    <comment ref="AW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15-18 for Nov - Jan</t>
        </r>
      </text>
    </comment>
    <comment ref="AW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PCR tab, lines 35-39 for Nov - Jan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splits by rate class from M1 final recon to be filed 11-2017</t>
        </r>
      </text>
    </comment>
    <comment ref="AS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Y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2017 filing and booked to GL in Nov 2017, will be in rates starting Feb 2018</t>
        </r>
      </text>
    </comment>
    <comment ref="AK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2018 filing and booked to GL in Nov 2018, will be in rates starting Feb 2019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OAR tab, lines 29-33 for Nov - Jan</t>
        </r>
      </text>
    </comment>
    <comment ref="AM8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Additional $9M awarded in avoided cost complaint ruling, booked in Jan 19 GL</t>
        </r>
      </text>
    </comment>
    <comment ref="AM8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P1 amount fully amortized as of 12/31</t>
        </r>
      </text>
    </comment>
    <comment ref="AW8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pulled from rate filing PIR tab, lines 29-33 for Nov - Jan</t>
        </r>
      </text>
    </comment>
    <comment ref="AL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First 1/2 of 2017 booked in Dec 18 GL</t>
        </r>
      </text>
    </comment>
    <comment ref="AM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Second 1/2 of 2017 and 2016 booked in Jan 19 GL</t>
        </r>
      </text>
    </comment>
    <comment ref="AU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Final EO calc booked in Sep 19 GL</t>
        </r>
      </text>
    </comment>
    <comment ref="AC10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4.xml><?xml version="1.0" encoding="utf-8"?>
<comments xmlns="http://schemas.openxmlformats.org/spreadsheetml/2006/main">
  <authors>
    <author>Logan, Raysene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Correct Cardinals radio allocation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 and correct Cardinals radio allocation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Reverse impacts of actual booking for Cardinals corrections in November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5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6.xml><?xml version="1.0" encoding="utf-8"?>
<comments xmlns="http://schemas.openxmlformats.org/spreadsheetml/2006/main">
  <authors>
    <author>Logan, Raysene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 2017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2018
Most classes have a credit (refund) for prior period due to over recovery balance in prior year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2019
</t>
        </r>
      </text>
    </comment>
  </commentList>
</comments>
</file>

<file path=xl/sharedStrings.xml><?xml version="1.0" encoding="utf-8"?>
<sst xmlns="http://schemas.openxmlformats.org/spreadsheetml/2006/main" count="411" uniqueCount="89">
  <si>
    <t>Program Cost</t>
  </si>
  <si>
    <t>MEEIA Cycle 2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</si>
  <si>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</si>
  <si>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</si>
  <si>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</si>
  <si>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</si>
  <si>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</si>
  <si>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</si>
  <si>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</si>
  <si>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</si>
  <si>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</si>
  <si>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</si>
  <si>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</si>
  <si>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</si>
  <si>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</si>
  <si>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</si>
  <si>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</si>
  <si>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</si>
  <si>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</si>
  <si>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</si>
  <si>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</si>
  <si>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</si>
  <si>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</si>
  <si>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</si>
  <si>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</si>
  <si>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</si>
  <si>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</si>
  <si>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</si>
  <si>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</si>
  <si>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</si>
  <si>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</si>
  <si>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</si>
  <si>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</si>
  <si>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</si>
  <si>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</si>
  <si>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</si>
  <si>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</si>
  <si>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</si>
  <si>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</si>
  <si>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</si>
  <si>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</si>
  <si>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>MEEIA Performance Incentive Revenue (Current $)</t>
  </si>
  <si>
    <t>PI (Over)/Under Recovery</t>
  </si>
  <si>
    <t>Cumulative Balance - PI Regulatory Asset/(Liability)</t>
  </si>
  <si>
    <t>Total PI (Over)/Under Recovery - Cumulative</t>
  </si>
  <si>
    <t xml:space="preserve">   Interest (Expense)/Revenue $</t>
  </si>
  <si>
    <t>MEEIA PI Amortization per Rider EEIC tariff</t>
  </si>
  <si>
    <t>Amortization of previous year balance</t>
  </si>
  <si>
    <t>Net TD Revenue</t>
  </si>
  <si>
    <t>TD Billed Rev</t>
  </si>
  <si>
    <t>TDR Rate (o/u)</t>
  </si>
  <si>
    <t>PTD rate (projected)</t>
  </si>
  <si>
    <t>TDR % of rate</t>
  </si>
  <si>
    <t>TDR Billed Revenue $ Amort</t>
  </si>
  <si>
    <t>Total PI (Over)/Under Recovery</t>
  </si>
  <si>
    <t>Allocate TD Low Income Exemption Bill Credits</t>
  </si>
  <si>
    <t>TD Billed Revenue $ - GL query</t>
  </si>
  <si>
    <t>Low Income Exemption (RES) - CDW</t>
  </si>
  <si>
    <t>TD Billed Revenue Allocated</t>
  </si>
  <si>
    <t>Total TD Rate</t>
  </si>
  <si>
    <t>Over/Under Calculation Adjs</t>
  </si>
  <si>
    <t>Ordered Adjustments</t>
  </si>
  <si>
    <t>Ordered Adjustment Revenue</t>
  </si>
  <si>
    <t>OA (Over)/Under Recovery</t>
  </si>
  <si>
    <t>Cardinals sign removal and radio allocation changes - included in MEEIA rate filing and booked to GL in Nov 2017</t>
  </si>
  <si>
    <t>Total OA (Over)/Under Recovery</t>
  </si>
  <si>
    <t>Cumulative Balance - OA Regulatory Asset/(Liability)</t>
  </si>
  <si>
    <t>TDR Rate ((over)/under)</t>
  </si>
  <si>
    <t>MEEIA EO Amortization per Rider EEIC tariff</t>
  </si>
  <si>
    <t>MEEIA Earnings Opportunity Revenue (Current $)</t>
  </si>
  <si>
    <t>EO (Over)/Under Recovery</t>
  </si>
  <si>
    <t>Total EO (Over)/Under Recovery</t>
  </si>
  <si>
    <t>Total EO (Over)/Under Recovery - Cumulative</t>
  </si>
  <si>
    <t>Cumulative Balance - EO Regulatory Asset/(Liability)</t>
  </si>
  <si>
    <t>M2 Earnings Opportunity</t>
  </si>
  <si>
    <t>M1 Performance Incentive</t>
  </si>
  <si>
    <t>MEEIA Cycle 3</t>
  </si>
  <si>
    <t>M3 Earnings Opportunity</t>
  </si>
  <si>
    <t>TD Home Energy Report adjs to book in accordance with tariff - booked to GL in Jul 2019</t>
  </si>
  <si>
    <t>Updated TD per month based on HER adjs</t>
  </si>
  <si>
    <t>original calc</t>
  </si>
  <si>
    <t>adj needed - all RES</t>
  </si>
  <si>
    <t>forecast from TD calculator file</t>
  </si>
  <si>
    <t>forecast from PPC.1 tab</t>
  </si>
  <si>
    <t>TDR.1</t>
  </si>
  <si>
    <t>TDR.1F</t>
  </si>
  <si>
    <t>PTD.1</t>
  </si>
  <si>
    <t>Rate filing TDR tab, lines 22 - 26</t>
  </si>
  <si>
    <t>Rate filing TDR tab, line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</si>
</sst>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  <numFmt numFmtId="167" formatCode="&quot;$&quot;#,##0.000000_);[Red]\(&quot;$&quot;#,##0.000000\)"/>
    <numFmt numFmtId="168" formatCode="&quot;$&quot;#,##0.000000_);\(&quot;$&quot;#,##0.000000\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7699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0" borderId="0"/>
  </cellStyleXfs>
  <cellXfs count="134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6" fillId="44" borderId="0" xfId="0" applyFont="1" applyFill="1" applyBorder="1" applyProtection="1">
      <protection locked="0"/>
    </xf>
    <xf numFmtId="0" fontId="34" fillId="0" borderId="0" xfId="0" applyFont="1"/>
    <xf numFmtId="0" fontId="18" fillId="44" borderId="0" xfId="0" applyFont="1" applyFill="1" applyBorder="1" applyProtection="1">
      <protection locked="0"/>
    </xf>
    <xf numFmtId="0" fontId="33" fillId="0" borderId="0" xfId="0" applyFont="1"/>
    <xf numFmtId="0" fontId="6" fillId="44" borderId="0" xfId="0" applyFont="1" applyFill="1" applyBorder="1" applyAlignment="1" applyProtection="1">
      <alignment horizontal="left" indent="1"/>
      <protection locked="0"/>
    </xf>
    <xf numFmtId="17" fontId="4" fillId="0" borderId="0" xfId="0" applyNumberFormat="1" applyFont="1" applyFill="1" applyBorder="1" applyAlignment="1" applyProtection="1">
      <alignment horizontal="center"/>
    </xf>
    <xf numFmtId="0" fontId="6" fillId="44" borderId="0" xfId="0" applyFont="1" applyFill="1"/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43" fontId="0" fillId="15" borderId="0" xfId="4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44" fontId="0" fillId="0" borderId="0" xfId="37697" applyNumberFormat="1" applyFont="1"/>
    <xf numFmtId="0" fontId="72" fillId="0" borderId="0" xfId="0" applyFont="1"/>
    <xf numFmtId="43" fontId="0" fillId="0" borderId="0" xfId="4" applyFont="1"/>
    <xf numFmtId="8" fontId="0" fillId="15" borderId="0" xfId="644" applyNumberFormat="1" applyFont="1" applyFill="1"/>
    <xf numFmtId="0" fontId="6" fillId="70" borderId="0" xfId="0" applyFont="1" applyFill="1" applyBorder="1" applyProtection="1">
      <protection locked="0"/>
    </xf>
    <xf numFmtId="0" fontId="6" fillId="70" borderId="0" xfId="0" applyFont="1" applyFill="1" applyBorder="1" applyAlignment="1" applyProtection="1">
      <alignment horizontal="left" indent="1"/>
      <protection locked="0"/>
    </xf>
    <xf numFmtId="0" fontId="18" fillId="70" borderId="0" xfId="0" applyFont="1" applyFill="1" applyBorder="1" applyProtection="1">
      <protection locked="0"/>
    </xf>
    <xf numFmtId="0" fontId="0" fillId="0" borderId="0" xfId="0"/>
    <xf numFmtId="164" fontId="6" fillId="0" borderId="3" xfId="1" applyNumberFormat="1" applyFont="1" applyFill="1" applyBorder="1" applyProtection="1"/>
    <xf numFmtId="165" fontId="6" fillId="0" borderId="3" xfId="6" applyNumberFormat="1" applyFont="1" applyFill="1" applyBorder="1" applyProtection="1">
      <protection locked="0"/>
    </xf>
    <xf numFmtId="167" fontId="0" fillId="71" borderId="0" xfId="0" applyNumberFormat="1" applyFill="1"/>
    <xf numFmtId="43" fontId="1" fillId="14" borderId="0" xfId="4" applyNumberFormat="1" applyFont="1" applyFill="1"/>
    <xf numFmtId="43" fontId="72" fillId="0" borderId="0" xfId="4" applyFont="1"/>
    <xf numFmtId="43" fontId="72" fillId="6" borderId="0" xfId="4" applyFont="1" applyFill="1"/>
    <xf numFmtId="9" fontId="0" fillId="0" borderId="0" xfId="6" applyFont="1"/>
    <xf numFmtId="164" fontId="11" fillId="0" borderId="3" xfId="2" applyNumberFormat="1" applyFont="1" applyFill="1" applyBorder="1" applyProtection="1"/>
    <xf numFmtId="164" fontId="6" fillId="72" borderId="3" xfId="2" applyNumberFormat="1" applyFont="1" applyFill="1" applyBorder="1" applyProtection="1"/>
    <xf numFmtId="8" fontId="0" fillId="15" borderId="0" xfId="4" applyNumberFormat="1" applyFont="1" applyFill="1"/>
    <xf numFmtId="0" fontId="6" fillId="70" borderId="0" xfId="0" applyFont="1" applyFill="1" applyBorder="1" applyAlignment="1" applyProtection="1">
      <alignment horizontal="left"/>
      <protection locked="0"/>
    </xf>
    <xf numFmtId="167" fontId="75" fillId="0" borderId="0" xfId="0" applyNumberFormat="1" applyFont="1"/>
    <xf numFmtId="0" fontId="0" fillId="0" borderId="23" xfId="0" applyBorder="1"/>
    <xf numFmtId="0" fontId="0" fillId="0" borderId="24" xfId="0" applyBorder="1"/>
    <xf numFmtId="0" fontId="72" fillId="0" borderId="24" xfId="0" applyFont="1" applyBorder="1"/>
    <xf numFmtId="0" fontId="72" fillId="6" borderId="24" xfId="0" applyFont="1" applyFill="1" applyBorder="1"/>
    <xf numFmtId="0" fontId="72" fillId="6" borderId="25" xfId="0" applyFont="1" applyFill="1" applyBorder="1"/>
    <xf numFmtId="0" fontId="4" fillId="6" borderId="27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76" fillId="0" borderId="0" xfId="0" applyFont="1"/>
    <xf numFmtId="44" fontId="4" fillId="0" borderId="0" xfId="37697" applyFont="1" applyBorder="1"/>
    <xf numFmtId="166" fontId="75" fillId="0" borderId="0" xfId="4" applyNumberFormat="1" applyFont="1" applyFill="1"/>
    <xf numFmtId="44" fontId="0" fillId="0" borderId="0" xfId="0" applyNumberFormat="1" applyFont="1"/>
    <xf numFmtId="0" fontId="0" fillId="0" borderId="22" xfId="0" applyFont="1" applyBorder="1"/>
    <xf numFmtId="43" fontId="0" fillId="0" borderId="0" xfId="0" applyNumberFormat="1" applyFont="1"/>
    <xf numFmtId="0" fontId="5" fillId="0" borderId="0" xfId="0" applyFont="1" applyFill="1"/>
    <xf numFmtId="0" fontId="6" fillId="72" borderId="0" xfId="0" applyFont="1" applyFill="1" applyBorder="1" applyProtection="1">
      <protection locked="0"/>
    </xf>
    <xf numFmtId="0" fontId="6" fillId="72" borderId="0" xfId="0" applyFont="1" applyFill="1" applyBorder="1" applyAlignment="1" applyProtection="1">
      <alignment horizontal="left" indent="1"/>
      <protection locked="0"/>
    </xf>
    <xf numFmtId="0" fontId="18" fillId="72" borderId="0" xfId="0" applyFont="1" applyFill="1" applyBorder="1" applyProtection="1">
      <protection locked="0"/>
    </xf>
    <xf numFmtId="167" fontId="0" fillId="15" borderId="0" xfId="0" applyNumberFormat="1" applyFill="1"/>
    <xf numFmtId="43" fontId="0" fillId="0" borderId="0" xfId="0" applyNumberFormat="1"/>
    <xf numFmtId="44" fontId="6" fillId="0" borderId="0" xfId="37697" applyNumberFormat="1" applyFont="1"/>
    <xf numFmtId="44" fontId="5" fillId="0" borderId="0" xfId="37697" applyNumberFormat="1" applyFont="1"/>
    <xf numFmtId="168" fontId="75" fillId="0" borderId="0" xfId="0" applyNumberFormat="1" applyFont="1"/>
    <xf numFmtId="168" fontId="0" fillId="15" borderId="0" xfId="0" applyNumberFormat="1" applyFill="1"/>
    <xf numFmtId="0" fontId="73" fillId="0" borderId="0" xfId="0" applyFont="1" applyFill="1"/>
    <xf numFmtId="0" fontId="18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164" fontId="6" fillId="44" borderId="3" xfId="2" applyNumberFormat="1" applyFont="1" applyFill="1" applyBorder="1" applyProtection="1"/>
    <xf numFmtId="164" fontId="6" fillId="44" borderId="3" xfId="1" applyNumberFormat="1" applyFont="1" applyFill="1" applyBorder="1" applyProtection="1"/>
    <xf numFmtId="165" fontId="6" fillId="44" borderId="3" xfId="6" applyNumberFormat="1" applyFont="1" applyFill="1" applyBorder="1" applyProtection="1">
      <protection locked="0"/>
    </xf>
    <xf numFmtId="164" fontId="6" fillId="6" borderId="29" xfId="2" applyNumberFormat="1" applyFont="1" applyFill="1" applyBorder="1" applyProtection="1"/>
    <xf numFmtId="164" fontId="6" fillId="44" borderId="30" xfId="2" applyNumberFormat="1" applyFont="1" applyFill="1" applyBorder="1" applyProtection="1"/>
    <xf numFmtId="164" fontId="6" fillId="6" borderId="0" xfId="2" applyNumberFormat="1" applyFont="1" applyFill="1" applyBorder="1" applyProtection="1"/>
    <xf numFmtId="164" fontId="6" fillId="5" borderId="30" xfId="2" applyNumberFormat="1" applyFont="1" applyFill="1" applyBorder="1" applyProtection="1"/>
    <xf numFmtId="164" fontId="6" fillId="44" borderId="31" xfId="2" applyNumberFormat="1" applyFont="1" applyFill="1" applyBorder="1" applyProtection="1"/>
    <xf numFmtId="17" fontId="5" fillId="0" borderId="0" xfId="0" applyNumberFormat="1" applyFont="1" applyFill="1" applyBorder="1" applyAlignment="1" applyProtection="1">
      <alignment horizontal="left"/>
    </xf>
    <xf numFmtId="0" fontId="77" fillId="67" borderId="0" xfId="0" applyFont="1" applyFill="1"/>
    <xf numFmtId="43" fontId="77" fillId="67" borderId="0" xfId="4" applyFont="1" applyFill="1"/>
    <xf numFmtId="43" fontId="77" fillId="67" borderId="0" xfId="0" applyNumberFormat="1" applyFont="1" applyFill="1"/>
    <xf numFmtId="43" fontId="4" fillId="0" borderId="0" xfId="4" applyFont="1" applyFill="1"/>
    <xf numFmtId="164" fontId="4" fillId="0" borderId="0" xfId="0" applyNumberFormat="1" applyFont="1" applyFill="1" applyBorder="1" applyAlignment="1" applyProtection="1">
      <alignment horizontal="center"/>
    </xf>
    <xf numFmtId="164" fontId="6" fillId="0" borderId="3" xfId="6" applyNumberFormat="1" applyFont="1" applyFill="1" applyBorder="1" applyProtection="1">
      <protection locked="0"/>
    </xf>
    <xf numFmtId="43" fontId="72" fillId="0" borderId="0" xfId="4" applyNumberFormat="1" applyFont="1"/>
    <xf numFmtId="38" fontId="0" fillId="15" borderId="0" xfId="4" applyNumberFormat="1" applyFont="1" applyFill="1"/>
    <xf numFmtId="43" fontId="0" fillId="15" borderId="0" xfId="644" applyFont="1" applyFill="1"/>
    <xf numFmtId="44" fontId="0" fillId="15" borderId="0" xfId="4" applyNumberFormat="1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8" fillId="0" borderId="0" xfId="21150" applyFont="1"/>
    <xf numFmtId="44" fontId="0" fillId="74" borderId="0" xfId="37697" applyFont="1" applyFill="1"/>
    <xf numFmtId="44" fontId="0" fillId="74" borderId="0" xfId="37697" applyNumberFormat="1" applyFont="1" applyFill="1"/>
    <xf numFmtId="0" fontId="4" fillId="0" borderId="0" xfId="21150" applyFont="1" applyFill="1"/>
    <xf numFmtId="43" fontId="1" fillId="74" borderId="0" xfId="21150" applyNumberFormat="1" applyFont="1" applyFill="1"/>
    <xf numFmtId="44" fontId="0" fillId="75" borderId="0" xfId="37697" applyFont="1" applyFill="1"/>
    <xf numFmtId="44" fontId="0" fillId="67" borderId="0" xfId="37697" applyFont="1" applyFill="1"/>
    <xf numFmtId="43" fontId="1" fillId="67" borderId="0" xfId="21150" applyNumberFormat="1" applyFont="1" applyFill="1"/>
    <xf numFmtId="43" fontId="1" fillId="75" borderId="0" xfId="21150" applyNumberFormat="1" applyFont="1" applyFill="1"/>
    <xf numFmtId="0" fontId="7" fillId="13" borderId="0" xfId="0" applyFont="1" applyFill="1" applyAlignment="1">
      <alignment horizontal="center" vertical="center" textRotation="90"/>
    </xf>
    <xf numFmtId="0" fontId="7" fillId="73" borderId="0" xfId="0" applyFont="1" applyFill="1" applyAlignment="1">
      <alignment horizontal="center" vertical="center" textRotation="90"/>
    </xf>
    <xf numFmtId="0" fontId="7" fillId="69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4" fillId="68" borderId="26" xfId="0" applyFont="1" applyFill="1" applyBorder="1" applyAlignment="1">
      <alignment horizontal="center" vertical="center" textRotation="90"/>
    </xf>
    <xf numFmtId="0" fontId="4" fillId="68" borderId="27" xfId="0" applyFont="1" applyFill="1" applyBorder="1" applyAlignment="1">
      <alignment horizontal="center" vertical="center" textRotation="90"/>
    </xf>
  </cellXfs>
  <cellStyles count="37699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04" xfId="37698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FFFFCC"/>
      <color rgb="FF007A37"/>
      <color rgb="FF0000FF"/>
      <color rgb="FFF7C5BB"/>
      <color rgb="FFFFCC99"/>
      <color rgb="FFBDFFBD"/>
      <color rgb="FFC028A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402166</xdr:colOff>
      <xdr:row>15</xdr:row>
      <xdr:rowOff>105833</xdr:rowOff>
    </xdr:from>
    <xdr:to>
      <xdr:col>7</xdr:col>
      <xdr:colOff>419690</xdr:colOff>
      <xdr:row>24</xdr:row>
      <xdr:rowOff>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7583" y="2709333"/>
          <a:ext cx="3742857" cy="1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59999389629810485"/>
    <pageSetUpPr fitToPage="1"/>
  </sheetPr>
  <dimension ref="A1:AW182"/>
  <sheetViews>
    <sheetView zoomScale="85" zoomScaleNormal="85" zoomScaleSheetLayoutView="80" workbookViewId="0">
      <pane xSplit="2" ySplit="4" topLeftCell="H5" activePane="bottomRight" state="frozen"/>
      <selection pane="topRight"/>
      <selection pane="bottomLeft"/>
      <selection pane="bottomRight" activeCell="Q11" sqref="Q11"/>
    </sheetView>
  </sheetViews>
  <sheetFormatPr defaultColWidth="9.140625" defaultRowHeight="15" zeroHeight="1" outlineLevelRow="1" x14ac:dyDescent="0.25"/>
  <cols>
    <col min="1" max="1" width="3.140625" style="1" customWidth="1"/>
    <col min="2" max="2" width="50" style="40" customWidth="1"/>
    <col min="3" max="3" width="14" style="40" customWidth="1"/>
    <col min="4" max="4" width="14.85546875" style="40" customWidth="1"/>
    <col min="5" max="5" width="15.140625" style="40" customWidth="1"/>
    <col min="6" max="13" width="18.7109375" style="40" customWidth="1"/>
    <col min="14" max="14" width="17.85546875" style="40" customWidth="1" collapsed="1"/>
    <col min="15" max="25" width="18.7109375" style="40" customWidth="1"/>
    <col min="26" max="26" width="18.7109375" style="40" customWidth="1" collapsed="1"/>
    <col min="27" max="40" width="18.7109375" style="40" customWidth="1"/>
    <col min="41" max="49" width="16" style="40" customWidth="1"/>
    <col min="50" max="16384" width="9.140625" style="40"/>
  </cols>
  <sheetData>
    <row r="1" spans="1:49" s="2" customFormat="1" ht="15.75" x14ac:dyDescent="0.25">
      <c r="A1" s="50" t="s">
        <v>76</v>
      </c>
    </row>
    <row r="2" spans="1:49" ht="15.75" x14ac:dyDescent="0.25">
      <c r="A2" s="50" t="s">
        <v>7</v>
      </c>
      <c r="B2" s="36"/>
      <c r="C2" s="109"/>
      <c r="D2" s="53"/>
      <c r="E2" s="53"/>
      <c r="F2" s="53"/>
      <c r="G2" s="53"/>
      <c r="H2" s="53"/>
      <c r="I2" s="53"/>
      <c r="J2" s="53"/>
      <c r="K2" s="53"/>
      <c r="V2" s="43"/>
      <c r="W2" s="43"/>
      <c r="X2" s="43"/>
    </row>
    <row r="3" spans="1:49" x14ac:dyDescent="0.25">
      <c r="A3" s="94"/>
      <c r="AG3" s="43"/>
    </row>
    <row r="4" spans="1:49" x14ac:dyDescent="0.25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  <c r="Z4" s="12">
        <v>44136</v>
      </c>
      <c r="AA4" s="12">
        <v>44166</v>
      </c>
      <c r="AB4" s="12">
        <v>44197</v>
      </c>
      <c r="AC4" s="12">
        <v>44228</v>
      </c>
      <c r="AD4" s="12">
        <v>44256</v>
      </c>
      <c r="AE4" s="12">
        <v>44287</v>
      </c>
      <c r="AF4" s="12">
        <v>44317</v>
      </c>
      <c r="AG4" s="12">
        <v>44348</v>
      </c>
      <c r="AH4" s="12">
        <v>44378</v>
      </c>
      <c r="AI4" s="12">
        <v>44409</v>
      </c>
      <c r="AJ4" s="12">
        <v>44440</v>
      </c>
      <c r="AK4" s="12">
        <v>44470</v>
      </c>
      <c r="AL4" s="12">
        <v>44501</v>
      </c>
      <c r="AM4" s="12">
        <v>44531</v>
      </c>
      <c r="AN4" s="12">
        <v>44562</v>
      </c>
      <c r="AO4" s="12">
        <v>44593</v>
      </c>
      <c r="AP4" s="12">
        <v>44621</v>
      </c>
      <c r="AQ4" s="12">
        <v>44652</v>
      </c>
      <c r="AR4" s="12">
        <v>44682</v>
      </c>
      <c r="AS4" s="12">
        <v>44713</v>
      </c>
      <c r="AT4" s="12">
        <v>44743</v>
      </c>
      <c r="AU4" s="12">
        <v>44774</v>
      </c>
      <c r="AV4" s="12">
        <v>44805</v>
      </c>
      <c r="AW4" s="12">
        <v>44835</v>
      </c>
    </row>
    <row r="5" spans="1:49" s="2" customFormat="1" ht="15" customHeight="1" x14ac:dyDescent="0.25">
      <c r="A5" s="131" t="s">
        <v>0</v>
      </c>
      <c r="B5" s="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4" customFormat="1" ht="15" customHeight="1" x14ac:dyDescent="0.25">
      <c r="A6" s="131"/>
      <c r="B6" s="7" t="s">
        <v>9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116">
        <v>6929822.7371733338</v>
      </c>
      <c r="O6" s="116">
        <v>11606733.528127646</v>
      </c>
      <c r="P6" s="116">
        <v>4153049.3333333335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s="4" customFormat="1" x14ac:dyDescent="0.25">
      <c r="A7" s="131"/>
      <c r="B7" s="7" t="s">
        <v>10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117">
        <v>5490057.1298548887</v>
      </c>
      <c r="O7" s="117">
        <v>6993383.2763570268</v>
      </c>
      <c r="P7" s="117">
        <v>8607529.5847918894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4" customFormat="1" x14ac:dyDescent="0.25">
      <c r="A8" s="131"/>
      <c r="B8" s="7" t="s">
        <v>11</v>
      </c>
      <c r="C8" s="9">
        <f t="shared" ref="C8" si="0">IF(OR(C6="",C7=""),"",C6-C7)</f>
        <v>472906.7</v>
      </c>
      <c r="D8" s="9">
        <f t="shared" ref="D8:AW8" si="1">IF(OR(D6="",D7=""),"",D6-D7)</f>
        <v>121950.46</v>
      </c>
      <c r="E8" s="9">
        <f t="shared" si="1"/>
        <v>306057.09999999998</v>
      </c>
      <c r="F8" s="9">
        <f t="shared" si="1"/>
        <v>3254515.75</v>
      </c>
      <c r="G8" s="9">
        <f t="shared" si="1"/>
        <v>1441686.8700000006</v>
      </c>
      <c r="H8" s="9">
        <f>IF(OR(H6="",H7=""),"",H6-H7)</f>
        <v>2193801.7700000005</v>
      </c>
      <c r="I8" s="10">
        <f t="shared" si="1"/>
        <v>-3041386.45</v>
      </c>
      <c r="J8" s="10">
        <f t="shared" si="1"/>
        <v>-3633337.8400000008</v>
      </c>
      <c r="K8" s="10">
        <f t="shared" si="1"/>
        <v>-2120193.1100000003</v>
      </c>
      <c r="L8" s="10">
        <f t="shared" si="1"/>
        <v>-2750489.7899999982</v>
      </c>
      <c r="M8" s="10">
        <f t="shared" si="1"/>
        <v>-1700039.8799999971</v>
      </c>
      <c r="N8" s="10">
        <f t="shared" si="1"/>
        <v>1439765.6073184451</v>
      </c>
      <c r="O8" s="10">
        <f>IF(OR(O6="",O7=""),"",O6-O7)</f>
        <v>4613350.2517706193</v>
      </c>
      <c r="P8" s="10">
        <f t="shared" si="1"/>
        <v>-4454480.2514585555</v>
      </c>
      <c r="Q8" s="10" t="str">
        <f t="shared" si="1"/>
        <v/>
      </c>
      <c r="R8" s="10" t="str">
        <f t="shared" si="1"/>
        <v/>
      </c>
      <c r="S8" s="10" t="str">
        <f t="shared" si="1"/>
        <v/>
      </c>
      <c r="T8" s="10" t="str">
        <f t="shared" si="1"/>
        <v/>
      </c>
      <c r="U8" s="10" t="str">
        <f t="shared" si="1"/>
        <v/>
      </c>
      <c r="V8" s="10" t="str">
        <f t="shared" si="1"/>
        <v/>
      </c>
      <c r="W8" s="10" t="str">
        <f>IF(OR(W6="",W7=""),"",W6-W7)</f>
        <v/>
      </c>
      <c r="X8" s="10" t="str">
        <f>IF(OR(X6="",X7=""),"",X6-X7)</f>
        <v/>
      </c>
      <c r="Y8" s="10" t="str">
        <f t="shared" si="1"/>
        <v/>
      </c>
      <c r="Z8" s="10" t="str">
        <f t="shared" si="1"/>
        <v/>
      </c>
      <c r="AA8" s="10" t="str">
        <f t="shared" si="1"/>
        <v/>
      </c>
      <c r="AB8" s="10" t="str">
        <f t="shared" si="1"/>
        <v/>
      </c>
      <c r="AC8" s="10" t="str">
        <f t="shared" si="1"/>
        <v/>
      </c>
      <c r="AD8" s="10" t="str">
        <f t="shared" si="1"/>
        <v/>
      </c>
      <c r="AE8" s="10" t="str">
        <f t="shared" si="1"/>
        <v/>
      </c>
      <c r="AF8" s="10" t="str">
        <f t="shared" si="1"/>
        <v/>
      </c>
      <c r="AG8" s="10" t="str">
        <f t="shared" si="1"/>
        <v/>
      </c>
      <c r="AH8" s="10" t="str">
        <f t="shared" si="1"/>
        <v/>
      </c>
      <c r="AI8" s="10" t="str">
        <f t="shared" si="1"/>
        <v/>
      </c>
      <c r="AJ8" s="10" t="str">
        <f t="shared" si="1"/>
        <v/>
      </c>
      <c r="AK8" s="10" t="str">
        <f t="shared" si="1"/>
        <v/>
      </c>
      <c r="AL8" s="10" t="str">
        <f t="shared" si="1"/>
        <v/>
      </c>
      <c r="AM8" s="10" t="str">
        <f t="shared" si="1"/>
        <v/>
      </c>
      <c r="AN8" s="10" t="str">
        <f t="shared" si="1"/>
        <v/>
      </c>
      <c r="AO8" s="10" t="str">
        <f t="shared" si="1"/>
        <v/>
      </c>
      <c r="AP8" s="10" t="str">
        <f t="shared" si="1"/>
        <v/>
      </c>
      <c r="AQ8" s="10" t="str">
        <f t="shared" si="1"/>
        <v/>
      </c>
      <c r="AR8" s="10" t="str">
        <f t="shared" si="1"/>
        <v/>
      </c>
      <c r="AS8" s="10" t="str">
        <f t="shared" si="1"/>
        <v/>
      </c>
      <c r="AT8" s="10" t="str">
        <f t="shared" si="1"/>
        <v/>
      </c>
      <c r="AU8" s="10" t="str">
        <f t="shared" si="1"/>
        <v/>
      </c>
      <c r="AV8" s="10" t="str">
        <f t="shared" si="1"/>
        <v/>
      </c>
      <c r="AW8" s="10" t="str">
        <f t="shared" si="1"/>
        <v/>
      </c>
    </row>
    <row r="9" spans="1:49" s="4" customFormat="1" x14ac:dyDescent="0.25">
      <c r="A9" s="131"/>
      <c r="B9" s="7" t="s">
        <v>4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118">
        <f>+M9</f>
        <v>2.113932E-2</v>
      </c>
      <c r="O9" s="118">
        <f t="shared" ref="O9:P9" si="2">+N9</f>
        <v>2.113932E-2</v>
      </c>
      <c r="P9" s="118">
        <f t="shared" si="2"/>
        <v>2.113932E-2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4" customFormat="1" x14ac:dyDescent="0.25">
      <c r="A10" s="131"/>
      <c r="B10" s="7" t="s">
        <v>5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K10" si="3">IF(OR(E9="",E8="",D13=""),"",ROUND(((D13+E8)*E9)/12,2))</f>
        <v>0</v>
      </c>
      <c r="F10" s="10">
        <f t="shared" si="3"/>
        <v>9653.81</v>
      </c>
      <c r="G10" s="10">
        <f t="shared" si="3"/>
        <v>12438.97</v>
      </c>
      <c r="H10" s="10">
        <f t="shared" si="3"/>
        <v>17431.88</v>
      </c>
      <c r="I10" s="10">
        <f t="shared" si="3"/>
        <v>10576.06</v>
      </c>
      <c r="J10" s="10">
        <f t="shared" si="3"/>
        <v>2521.9899999999998</v>
      </c>
      <c r="K10" s="10">
        <f t="shared" si="3"/>
        <v>-1864.05</v>
      </c>
      <c r="L10" s="10">
        <f t="shared" ref="L10" si="4">IF(OR(L9="",L8="",K13=""),"",ROUND(((K13+L8)*L9)/12,2))</f>
        <v>-6842.24</v>
      </c>
      <c r="M10" s="10">
        <f t="shared" ref="M10" si="5">IF(OR(M9="",M8="",L13=""),"",ROUND(((L13+M8)*M9)/12,2))</f>
        <v>-9531.39</v>
      </c>
      <c r="N10" s="10">
        <f t="shared" ref="N10" si="6">IF(OR(N9="",N8="",M13=""),"",ROUND(((M13+N8)*N9)/12,2))</f>
        <v>-7011.87</v>
      </c>
      <c r="O10" s="10">
        <f t="shared" ref="O10" si="7">IF(OR(O9="",O8="",N13=""),"",ROUND(((N13+O8)*O9)/12,2))</f>
        <v>1102.7</v>
      </c>
      <c r="P10" s="10">
        <f t="shared" ref="P10" si="8">IF(OR(P9="",P8="",O13=""),"",ROUND(((O13+P8)*P9)/12,2))</f>
        <v>-6742.42</v>
      </c>
      <c r="Q10" s="10" t="str">
        <f t="shared" ref="Q10" si="9">IF(OR(Q9="",Q8="",P13=""),"",ROUND(((P13+Q8)*Q9)/12,2))</f>
        <v/>
      </c>
      <c r="R10" s="10" t="str">
        <f t="shared" ref="R10" si="10">IF(OR(R9="",R8="",Q13=""),"",ROUND(((Q13+R8)*R9)/12,2))</f>
        <v/>
      </c>
      <c r="S10" s="10" t="str">
        <f t="shared" ref="S10" si="11">IF(OR(S9="",S8="",R13=""),"",ROUND(((R13+S8)*S9)/12,2))</f>
        <v/>
      </c>
      <c r="T10" s="10" t="str">
        <f t="shared" ref="T10" si="12">IF(OR(T9="",T8="",S13=""),"",ROUND(((S13+T8)*T9)/12,2))</f>
        <v/>
      </c>
      <c r="U10" s="10" t="str">
        <f t="shared" ref="U10" si="13">IF(OR(U9="",U8="",T13=""),"",ROUND(((T13+U8)*U9)/12,2))</f>
        <v/>
      </c>
      <c r="V10" s="10" t="str">
        <f t="shared" ref="V10" si="14">IF(OR(V9="",V8="",U13=""),"",ROUND(((U13+V8)*V9)/12,2))</f>
        <v/>
      </c>
      <c r="W10" s="10" t="str">
        <f t="shared" ref="W10" si="15">IF(OR(W9="",W8="",V13=""),"",ROUND(((V13+W8)*W9)/12,2))</f>
        <v/>
      </c>
      <c r="X10" s="10" t="str">
        <f t="shared" ref="X10" si="16">IF(OR(X9="",X8="",W13=""),"",ROUND(((W13+X8)*X9)/12,2))</f>
        <v/>
      </c>
      <c r="Y10" s="10" t="str">
        <f t="shared" ref="Y10" si="17">IF(OR(Y9="",Y8="",X13=""),"",ROUND(((X13+Y8)*Y9)/12,2))</f>
        <v/>
      </c>
      <c r="Z10" s="10" t="str">
        <f t="shared" ref="Z10" si="18">IF(OR(Z9="",Z8="",Y13=""),"",ROUND(((Y13+Z8)*Z9)/12,2))</f>
        <v/>
      </c>
      <c r="AA10" s="10" t="str">
        <f t="shared" ref="AA10" si="19">IF(OR(AA9="",AA8="",Z13=""),"",ROUND(((Z13+AA8)*AA9)/12,2))</f>
        <v/>
      </c>
      <c r="AB10" s="10" t="str">
        <f t="shared" ref="AB10" si="20">IF(OR(AB9="",AB8="",AA13=""),"",ROUND(((AA13+AB8)*AB9)/12,2))</f>
        <v/>
      </c>
      <c r="AC10" s="10" t="str">
        <f t="shared" ref="AC10" si="21">IF(OR(AC9="",AC8="",AB13=""),"",ROUND(((AB13+AC8)*AC9)/12,2))</f>
        <v/>
      </c>
      <c r="AD10" s="10" t="str">
        <f t="shared" ref="AD10" si="22">IF(OR(AD9="",AD8="",AC13=""),"",ROUND(((AC13+AD8)*AD9)/12,2))</f>
        <v/>
      </c>
      <c r="AE10" s="10" t="str">
        <f t="shared" ref="AE10" si="23">IF(OR(AE9="",AE8="",AD13=""),"",ROUND(((AD13+AE8)*AE9)/12,2))</f>
        <v/>
      </c>
      <c r="AF10" s="10" t="str">
        <f t="shared" ref="AF10" si="24">IF(OR(AF9="",AF8="",AE13=""),"",ROUND(((AE13+AF8)*AF9)/12,2))</f>
        <v/>
      </c>
      <c r="AG10" s="10" t="str">
        <f t="shared" ref="AG10" si="25">IF(OR(AG9="",AG8="",AF13=""),"",ROUND(((AF13+AG8)*AG9)/12,2))</f>
        <v/>
      </c>
      <c r="AH10" s="10" t="str">
        <f t="shared" ref="AH10" si="26">IF(OR(AH9="",AH8="",AG13=""),"",ROUND(((AG13+AH8)*AH9)/12,2))</f>
        <v/>
      </c>
      <c r="AI10" s="10" t="str">
        <f t="shared" ref="AI10" si="27">IF(OR(AI9="",AI8="",AH13=""),"",ROUND(((AH13+AI8)*AI9)/12,2))</f>
        <v/>
      </c>
      <c r="AJ10" s="10" t="str">
        <f t="shared" ref="AJ10" si="28">IF(OR(AJ9="",AJ8="",AI13=""),"",ROUND(((AI13+AJ8)*AJ9)/12,2))</f>
        <v/>
      </c>
      <c r="AK10" s="10" t="str">
        <f t="shared" ref="AK10" si="29">IF(OR(AK9="",AK8="",AJ13=""),"",ROUND(((AJ13+AK8)*AK9)/12,2))</f>
        <v/>
      </c>
      <c r="AL10" s="10" t="str">
        <f t="shared" ref="AL10" si="30">IF(OR(AL9="",AL8="",AK13=""),"",ROUND(((AK13+AL8)*AL9)/12,2))</f>
        <v/>
      </c>
      <c r="AM10" s="10" t="str">
        <f t="shared" ref="AM10" si="31">IF(OR(AM9="",AM8="",AL13=""),"",ROUND(((AL13+AM8)*AM9)/12,2))</f>
        <v/>
      </c>
      <c r="AN10" s="10" t="str">
        <f t="shared" ref="AN10" si="32">IF(OR(AN9="",AN8="",AM13=""),"",ROUND(((AM13+AN8)*AN9)/12,2))</f>
        <v/>
      </c>
      <c r="AO10" s="10" t="str">
        <f t="shared" ref="AO10" si="33">IF(OR(AO9="",AO8="",AN13=""),"",ROUND(((AN13+AO8)*AO9)/12,2))</f>
        <v/>
      </c>
      <c r="AP10" s="10" t="str">
        <f t="shared" ref="AP10" si="34">IF(OR(AP9="",AP8="",AO13=""),"",ROUND(((AO13+AP8)*AP9)/12,2))</f>
        <v/>
      </c>
      <c r="AQ10" s="10" t="str">
        <f t="shared" ref="AQ10" si="35">IF(OR(AQ9="",AQ8="",AP13=""),"",ROUND(((AP13+AQ8)*AQ9)/12,2))</f>
        <v/>
      </c>
      <c r="AR10" s="10" t="str">
        <f t="shared" ref="AR10" si="36">IF(OR(AR9="",AR8="",AQ13=""),"",ROUND(((AQ13+AR8)*AR9)/12,2))</f>
        <v/>
      </c>
      <c r="AS10" s="10" t="str">
        <f t="shared" ref="AS10" si="37">IF(OR(AS9="",AS8="",AR13=""),"",ROUND(((AR13+AS8)*AS9)/12,2))</f>
        <v/>
      </c>
      <c r="AT10" s="10" t="str">
        <f t="shared" ref="AT10" si="38">IF(OR(AT9="",AT8="",AS13=""),"",ROUND(((AS13+AT8)*AT9)/12,2))</f>
        <v/>
      </c>
      <c r="AU10" s="10" t="str">
        <f t="shared" ref="AU10" si="39">IF(OR(AU9="",AU8="",AT13=""),"",ROUND(((AT13+AU8)*AU9)/12,2))</f>
        <v/>
      </c>
      <c r="AV10" s="10" t="str">
        <f t="shared" ref="AV10" si="40">IF(OR(AV9="",AV8="",AU13=""),"",ROUND(((AU13+AV8)*AV9)/12,2))</f>
        <v/>
      </c>
      <c r="AW10" s="10" t="str">
        <f t="shared" ref="AW10" si="41">IF(OR(AW9="",AW8="",AV13=""),"",ROUND(((AV13+AW8)*AW9)/12,2))</f>
        <v/>
      </c>
    </row>
    <row r="11" spans="1:49" s="4" customFormat="1" x14ac:dyDescent="0.25">
      <c r="A11" s="131"/>
      <c r="B11" s="8" t="s">
        <v>6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AW11" si="42">IF(OR(E11="",F10=""),"",E11+F10)</f>
        <v>9653.81</v>
      </c>
      <c r="G11" s="10">
        <f t="shared" si="42"/>
        <v>22092.78</v>
      </c>
      <c r="H11" s="10">
        <f t="shared" si="42"/>
        <v>39524.660000000003</v>
      </c>
      <c r="I11" s="10">
        <f t="shared" si="42"/>
        <v>50100.72</v>
      </c>
      <c r="J11" s="10">
        <f t="shared" si="42"/>
        <v>52622.71</v>
      </c>
      <c r="K11" s="10">
        <f t="shared" si="42"/>
        <v>50758.659999999996</v>
      </c>
      <c r="L11" s="10">
        <f t="shared" si="42"/>
        <v>43916.42</v>
      </c>
      <c r="M11" s="10">
        <f t="shared" si="42"/>
        <v>34385.03</v>
      </c>
      <c r="N11" s="10">
        <f t="shared" si="42"/>
        <v>27373.16</v>
      </c>
      <c r="O11" s="10">
        <f>IF(OR(N11="",O10=""),"",N11+O10)</f>
        <v>28475.86</v>
      </c>
      <c r="P11" s="10">
        <f t="shared" si="42"/>
        <v>21733.440000000002</v>
      </c>
      <c r="Q11" s="10" t="str">
        <f t="shared" si="42"/>
        <v/>
      </c>
      <c r="R11" s="10" t="str">
        <f t="shared" si="42"/>
        <v/>
      </c>
      <c r="S11" s="10" t="str">
        <f t="shared" si="42"/>
        <v/>
      </c>
      <c r="T11" s="10" t="str">
        <f t="shared" si="42"/>
        <v/>
      </c>
      <c r="U11" s="10" t="str">
        <f t="shared" si="42"/>
        <v/>
      </c>
      <c r="V11" s="10" t="str">
        <f t="shared" si="42"/>
        <v/>
      </c>
      <c r="W11" s="10" t="str">
        <f t="shared" si="42"/>
        <v/>
      </c>
      <c r="X11" s="10" t="str">
        <f>IF(OR(W11="",X10=""),"",W11+X10+X5)</f>
        <v/>
      </c>
      <c r="Y11" s="10" t="str">
        <f t="shared" si="42"/>
        <v/>
      </c>
      <c r="Z11" s="10" t="str">
        <f t="shared" si="42"/>
        <v/>
      </c>
      <c r="AA11" s="10" t="str">
        <f t="shared" si="42"/>
        <v/>
      </c>
      <c r="AB11" s="10" t="str">
        <f t="shared" si="42"/>
        <v/>
      </c>
      <c r="AC11" s="10" t="str">
        <f t="shared" si="42"/>
        <v/>
      </c>
      <c r="AD11" s="10" t="str">
        <f t="shared" si="42"/>
        <v/>
      </c>
      <c r="AE11" s="10" t="str">
        <f t="shared" si="42"/>
        <v/>
      </c>
      <c r="AF11" s="10" t="str">
        <f t="shared" si="42"/>
        <v/>
      </c>
      <c r="AG11" s="10" t="str">
        <f t="shared" si="42"/>
        <v/>
      </c>
      <c r="AH11" s="10" t="str">
        <f t="shared" si="42"/>
        <v/>
      </c>
      <c r="AI11" s="10" t="str">
        <f t="shared" si="42"/>
        <v/>
      </c>
      <c r="AJ11" s="10" t="str">
        <f t="shared" si="42"/>
        <v/>
      </c>
      <c r="AK11" s="10" t="str">
        <f t="shared" si="42"/>
        <v/>
      </c>
      <c r="AL11" s="10" t="str">
        <f t="shared" si="42"/>
        <v/>
      </c>
      <c r="AM11" s="10" t="str">
        <f>IF(OR(AL11="",AM10=""),"",AL11+AM10)</f>
        <v/>
      </c>
      <c r="AN11" s="10" t="str">
        <f t="shared" si="42"/>
        <v/>
      </c>
      <c r="AO11" s="10" t="str">
        <f t="shared" si="42"/>
        <v/>
      </c>
      <c r="AP11" s="10" t="str">
        <f>IF(OR(AO11="",AP10=""),"",AO11+AP10)</f>
        <v/>
      </c>
      <c r="AQ11" s="10" t="str">
        <f t="shared" si="42"/>
        <v/>
      </c>
      <c r="AR11" s="10" t="str">
        <f t="shared" si="42"/>
        <v/>
      </c>
      <c r="AS11" s="10" t="str">
        <f t="shared" si="42"/>
        <v/>
      </c>
      <c r="AT11" s="10" t="str">
        <f t="shared" si="42"/>
        <v/>
      </c>
      <c r="AU11" s="10" t="str">
        <f t="shared" si="42"/>
        <v/>
      </c>
      <c r="AV11" s="10" t="str">
        <f t="shared" si="42"/>
        <v/>
      </c>
      <c r="AW11" s="10" t="str">
        <f t="shared" si="42"/>
        <v/>
      </c>
    </row>
    <row r="12" spans="1:49" s="4" customFormat="1" x14ac:dyDescent="0.25">
      <c r="A12" s="131"/>
      <c r="B12" s="7" t="s">
        <v>12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43">IF(OR(F10="",F8=""),"",F8+F10)</f>
        <v>3264169.56</v>
      </c>
      <c r="G12" s="10">
        <f>IF(OR(G10="",G8=""),"",G8+G10)</f>
        <v>1454125.8400000005</v>
      </c>
      <c r="H12" s="10">
        <f t="shared" si="43"/>
        <v>2211233.6500000004</v>
      </c>
      <c r="I12" s="10">
        <f>IF(OR(I10="",I8=""),"",I8+I10)</f>
        <v>-3030810.39</v>
      </c>
      <c r="J12" s="10">
        <f t="shared" ref="J12:M12" si="44">IF(OR(J10="",J8=""),"",J8+J10)</f>
        <v>-3630815.8500000006</v>
      </c>
      <c r="K12" s="10">
        <f>IF(OR(K10="",K8=""),"",K8+K10)</f>
        <v>-2122057.16</v>
      </c>
      <c r="L12" s="10">
        <f t="shared" si="44"/>
        <v>-2757332.0299999984</v>
      </c>
      <c r="M12" s="10">
        <f t="shared" si="44"/>
        <v>-1709571.269999997</v>
      </c>
      <c r="N12" s="10">
        <f>IF(OR(N10="",N8=""),"",N8+N10)</f>
        <v>1432753.737318445</v>
      </c>
      <c r="O12" s="10">
        <f>IF(OR(O10="",O8=""),"",O8+O10)</f>
        <v>4614452.9517706195</v>
      </c>
      <c r="P12" s="10">
        <f t="shared" ref="P12:X12" si="45">IF(OR(P10="",P8=""),"",P8+P10)</f>
        <v>-4461222.6714585554</v>
      </c>
      <c r="Q12" s="10" t="str">
        <f t="shared" si="45"/>
        <v/>
      </c>
      <c r="R12" s="10" t="str">
        <f t="shared" si="45"/>
        <v/>
      </c>
      <c r="S12" s="10" t="str">
        <f t="shared" si="45"/>
        <v/>
      </c>
      <c r="T12" s="10" t="str">
        <f>IF(OR(T10="",T8=""),"",T8+T10)</f>
        <v/>
      </c>
      <c r="U12" s="10" t="str">
        <f t="shared" si="45"/>
        <v/>
      </c>
      <c r="V12" s="10" t="str">
        <f>IF(OR(V10="",V8=""),"",V8+V10)</f>
        <v/>
      </c>
      <c r="W12" s="10" t="str">
        <f t="shared" si="45"/>
        <v/>
      </c>
      <c r="X12" s="10" t="str">
        <f t="shared" si="45"/>
        <v/>
      </c>
      <c r="Y12" s="10" t="str">
        <f>IF(OR(Y10="",Y8=""),"",Y8+Y10)</f>
        <v/>
      </c>
      <c r="Z12" s="10" t="str">
        <f t="shared" ref="Z12:AW12" si="46">IF(OR(Z10="",Z8=""),"",Z8+Z10)</f>
        <v/>
      </c>
      <c r="AA12" s="10" t="str">
        <f t="shared" si="46"/>
        <v/>
      </c>
      <c r="AB12" s="10" t="str">
        <f t="shared" si="46"/>
        <v/>
      </c>
      <c r="AC12" s="10" t="str">
        <f t="shared" si="46"/>
        <v/>
      </c>
      <c r="AD12" s="10" t="str">
        <f t="shared" si="46"/>
        <v/>
      </c>
      <c r="AE12" s="10" t="str">
        <f t="shared" si="46"/>
        <v/>
      </c>
      <c r="AF12" s="10" t="str">
        <f t="shared" si="46"/>
        <v/>
      </c>
      <c r="AG12" s="10" t="str">
        <f t="shared" si="46"/>
        <v/>
      </c>
      <c r="AH12" s="10" t="str">
        <f t="shared" si="46"/>
        <v/>
      </c>
      <c r="AI12" s="10" t="str">
        <f t="shared" si="46"/>
        <v/>
      </c>
      <c r="AJ12" s="10" t="str">
        <f t="shared" si="46"/>
        <v/>
      </c>
      <c r="AK12" s="10" t="str">
        <f t="shared" si="46"/>
        <v/>
      </c>
      <c r="AL12" s="10" t="str">
        <f t="shared" si="46"/>
        <v/>
      </c>
      <c r="AM12" s="10" t="str">
        <f>IF(OR(AM10="",AM8=""),"",AM8+AM10)</f>
        <v/>
      </c>
      <c r="AN12" s="10" t="str">
        <f t="shared" si="46"/>
        <v/>
      </c>
      <c r="AO12" s="10" t="str">
        <f t="shared" si="46"/>
        <v/>
      </c>
      <c r="AP12" s="10" t="str">
        <f t="shared" si="46"/>
        <v/>
      </c>
      <c r="AQ12" s="10" t="str">
        <f t="shared" si="46"/>
        <v/>
      </c>
      <c r="AR12" s="10" t="str">
        <f t="shared" si="46"/>
        <v/>
      </c>
      <c r="AS12" s="10" t="str">
        <f t="shared" si="46"/>
        <v/>
      </c>
      <c r="AT12" s="10" t="str">
        <f t="shared" si="46"/>
        <v/>
      </c>
      <c r="AU12" s="10" t="str">
        <f t="shared" si="46"/>
        <v/>
      </c>
      <c r="AV12" s="10" t="str">
        <f t="shared" si="46"/>
        <v/>
      </c>
      <c r="AW12" s="10" t="str">
        <f t="shared" si="46"/>
        <v/>
      </c>
    </row>
    <row r="13" spans="1:49" s="4" customFormat="1" x14ac:dyDescent="0.25">
      <c r="A13" s="131"/>
      <c r="B13" s="11" t="s">
        <v>3</v>
      </c>
      <c r="C13" s="103">
        <f>C12</f>
        <v>472906.7</v>
      </c>
      <c r="D13" s="103">
        <f>IF(OR(D12="",C13=""),"",D12+C13)</f>
        <v>594857.16</v>
      </c>
      <c r="E13" s="103">
        <f>IF(OR(E12="",D13=""),"",E12+D13)</f>
        <v>900914.26</v>
      </c>
      <c r="F13" s="10">
        <f>IF(OR(F12="",E13=""),"",F12+E13)</f>
        <v>4165083.8200000003</v>
      </c>
      <c r="G13" s="10">
        <f t="shared" ref="G13:AL13" si="47">IF(OR(G12="",F13=""),"",G12+F13)</f>
        <v>5619209.6600000011</v>
      </c>
      <c r="H13" s="10">
        <f t="shared" si="47"/>
        <v>7830443.3100000015</v>
      </c>
      <c r="I13" s="10">
        <f t="shared" si="47"/>
        <v>4799632.9200000018</v>
      </c>
      <c r="J13" s="10">
        <f t="shared" si="47"/>
        <v>1168817.0700000012</v>
      </c>
      <c r="K13" s="10">
        <f>IF(OR(K12="",J13=""),"",K12+J13)</f>
        <v>-953240.08999999892</v>
      </c>
      <c r="L13" s="10">
        <f t="shared" si="47"/>
        <v>-3710572.1199999973</v>
      </c>
      <c r="M13" s="10">
        <f t="shared" si="47"/>
        <v>-5420143.3899999941</v>
      </c>
      <c r="N13" s="10">
        <f>IF(OR(N12="",M13=""),"",N12+M13)</f>
        <v>-3987389.6526815491</v>
      </c>
      <c r="O13" s="10">
        <f>IF(OR(O12="",N13=""),"",O12+N13+O5)</f>
        <v>627063.29908907041</v>
      </c>
      <c r="P13" s="10">
        <f t="shared" si="47"/>
        <v>-3834159.372369485</v>
      </c>
      <c r="Q13" s="10" t="str">
        <f t="shared" si="47"/>
        <v/>
      </c>
      <c r="R13" s="10" t="str">
        <f t="shared" si="47"/>
        <v/>
      </c>
      <c r="S13" s="10" t="str">
        <f t="shared" si="47"/>
        <v/>
      </c>
      <c r="T13" s="10" t="str">
        <f t="shared" si="47"/>
        <v/>
      </c>
      <c r="U13" s="10" t="str">
        <f t="shared" si="47"/>
        <v/>
      </c>
      <c r="V13" s="10" t="str">
        <f>IF(OR(V12="",U13=""),"",V12+U13)</f>
        <v/>
      </c>
      <c r="W13" s="10" t="str">
        <f t="shared" si="47"/>
        <v/>
      </c>
      <c r="X13" s="10" t="str">
        <f>IF(OR(X12="",W13=""),"",X12+W13+X5)</f>
        <v/>
      </c>
      <c r="Y13" s="10" t="str">
        <f t="shared" si="47"/>
        <v/>
      </c>
      <c r="Z13" s="10" t="str">
        <f t="shared" si="47"/>
        <v/>
      </c>
      <c r="AA13" s="10" t="str">
        <f t="shared" si="47"/>
        <v/>
      </c>
      <c r="AB13" s="10" t="str">
        <f t="shared" si="47"/>
        <v/>
      </c>
      <c r="AC13" s="10" t="str">
        <f t="shared" si="47"/>
        <v/>
      </c>
      <c r="AD13" s="10" t="str">
        <f t="shared" si="47"/>
        <v/>
      </c>
      <c r="AE13" s="10" t="str">
        <f t="shared" si="47"/>
        <v/>
      </c>
      <c r="AF13" s="10" t="str">
        <f t="shared" si="47"/>
        <v/>
      </c>
      <c r="AG13" s="10" t="str">
        <f t="shared" si="47"/>
        <v/>
      </c>
      <c r="AH13" s="10" t="str">
        <f t="shared" si="47"/>
        <v/>
      </c>
      <c r="AI13" s="10" t="str">
        <f t="shared" si="47"/>
        <v/>
      </c>
      <c r="AJ13" s="10" t="str">
        <f t="shared" si="47"/>
        <v/>
      </c>
      <c r="AK13" s="10" t="str">
        <f t="shared" si="47"/>
        <v/>
      </c>
      <c r="AL13" s="10" t="str">
        <f t="shared" si="47"/>
        <v/>
      </c>
      <c r="AM13" s="10" t="str">
        <f>IF(OR(AM12="",AL13=""),"",AM12+AL13)</f>
        <v/>
      </c>
      <c r="AN13" s="10" t="str">
        <f t="shared" ref="AN13:AW13" si="48">IF(OR(AN12="",AM13=""),"",AN12+AM13)</f>
        <v/>
      </c>
      <c r="AO13" s="10" t="str">
        <f t="shared" si="48"/>
        <v/>
      </c>
      <c r="AP13" s="10" t="str">
        <f t="shared" si="48"/>
        <v/>
      </c>
      <c r="AQ13" s="10" t="str">
        <f t="shared" si="48"/>
        <v/>
      </c>
      <c r="AR13" s="10" t="str">
        <f t="shared" si="48"/>
        <v/>
      </c>
      <c r="AS13" s="10" t="str">
        <f t="shared" si="48"/>
        <v/>
      </c>
      <c r="AT13" s="10" t="str">
        <f t="shared" si="48"/>
        <v/>
      </c>
      <c r="AU13" s="10" t="str">
        <f t="shared" si="48"/>
        <v/>
      </c>
      <c r="AV13" s="10" t="str">
        <f t="shared" si="48"/>
        <v/>
      </c>
      <c r="AW13" s="10" t="str">
        <f t="shared" si="48"/>
        <v/>
      </c>
    </row>
    <row r="14" spans="1:49" s="5" customFormat="1" ht="8.25" customHeight="1" x14ac:dyDescent="0.25">
      <c r="A14" s="44"/>
      <c r="B14" s="13"/>
      <c r="C14" s="102"/>
      <c r="D14" s="102"/>
      <c r="E14" s="102"/>
      <c r="F14" s="10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5" customFormat="1" ht="15" customHeight="1" x14ac:dyDescent="0.25">
      <c r="A15" s="128" t="s">
        <v>25</v>
      </c>
      <c r="B15" s="17"/>
      <c r="C15" s="104"/>
      <c r="D15" s="104"/>
      <c r="E15" s="10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66"/>
      <c r="AP15" s="66"/>
      <c r="AQ15" s="66"/>
      <c r="AR15" s="66"/>
      <c r="AS15" s="66"/>
      <c r="AT15" s="66"/>
      <c r="AU15" s="66"/>
      <c r="AV15" s="66"/>
      <c r="AW15" s="66"/>
    </row>
    <row r="16" spans="1:49" s="3" customFormat="1" ht="15" customHeight="1" x14ac:dyDescent="0.25">
      <c r="A16" s="128"/>
      <c r="B16" s="17" t="s">
        <v>28</v>
      </c>
      <c r="C16" s="98"/>
      <c r="D16" s="98"/>
      <c r="E16" s="98"/>
      <c r="F16" s="21">
        <f>IF(F67="","",SUM(F67,F57,F47,F37,F27))</f>
        <v>0.71203150918887492</v>
      </c>
      <c r="G16" s="21">
        <f t="shared" ref="F16:AW19" si="49">IF(G67="","",SUM(G67,G57,G47,G37,G27))</f>
        <v>4695.4207688607348</v>
      </c>
      <c r="H16" s="21">
        <f t="shared" si="49"/>
        <v>39935.570121927383</v>
      </c>
      <c r="I16" s="21">
        <f t="shared" si="49"/>
        <v>291676.37356246018</v>
      </c>
      <c r="J16" s="21">
        <f t="shared" si="49"/>
        <v>544866.33457860805</v>
      </c>
      <c r="K16" s="21">
        <f t="shared" si="49"/>
        <v>663040.94756639062</v>
      </c>
      <c r="L16" s="21">
        <f t="shared" si="49"/>
        <v>547744.67638274864</v>
      </c>
      <c r="M16" s="21">
        <f t="shared" si="49"/>
        <v>270067.89072131994</v>
      </c>
      <c r="N16" s="21">
        <f t="shared" si="49"/>
        <v>65683.709924025534</v>
      </c>
      <c r="O16" s="21">
        <f t="shared" si="49"/>
        <v>217488.59966292011</v>
      </c>
      <c r="P16" s="21">
        <f t="shared" si="49"/>
        <v>306567.30768800073</v>
      </c>
      <c r="Q16" s="21">
        <f t="shared" si="49"/>
        <v>320225.60618636815</v>
      </c>
      <c r="R16" s="21">
        <f t="shared" si="49"/>
        <v>374921.68238974636</v>
      </c>
      <c r="S16" s="21">
        <f t="shared" si="49"/>
        <v>389282.77783082513</v>
      </c>
      <c r="T16" s="21">
        <f t="shared" si="49"/>
        <v>514810.9579985789</v>
      </c>
      <c r="U16" s="21">
        <f t="shared" si="49"/>
        <v>892274.50101449643</v>
      </c>
      <c r="V16" s="21">
        <f t="shared" si="49"/>
        <v>1396950.7909956616</v>
      </c>
      <c r="W16" s="21">
        <f>IF(W67="","",SUM(W67,W57,W47,W37,W27))</f>
        <v>1564282.18293208</v>
      </c>
      <c r="X16" s="21">
        <f t="shared" si="49"/>
        <v>1196420.4494351235</v>
      </c>
      <c r="Y16" s="21">
        <f t="shared" si="49"/>
        <v>550293.3517593256</v>
      </c>
      <c r="Z16" s="21">
        <f t="shared" si="49"/>
        <v>740269.96292129741</v>
      </c>
      <c r="AA16" s="21">
        <f t="shared" si="49"/>
        <v>1061964.2487075247</v>
      </c>
      <c r="AB16" s="21">
        <f t="shared" si="49"/>
        <v>1128920.1145979338</v>
      </c>
      <c r="AC16" s="21" t="str">
        <f t="shared" si="49"/>
        <v/>
      </c>
      <c r="AD16" s="21" t="str">
        <f t="shared" si="49"/>
        <v/>
      </c>
      <c r="AE16" s="21" t="str">
        <f t="shared" si="49"/>
        <v/>
      </c>
      <c r="AF16" s="21" t="str">
        <f t="shared" si="49"/>
        <v/>
      </c>
      <c r="AG16" s="21" t="str">
        <f t="shared" si="49"/>
        <v/>
      </c>
      <c r="AH16" s="21" t="str">
        <f t="shared" si="49"/>
        <v/>
      </c>
      <c r="AI16" s="21" t="str">
        <f t="shared" si="49"/>
        <v/>
      </c>
      <c r="AJ16" s="21" t="str">
        <f t="shared" si="49"/>
        <v/>
      </c>
      <c r="AK16" s="21" t="str">
        <f t="shared" si="49"/>
        <v/>
      </c>
      <c r="AL16" s="21" t="str">
        <f t="shared" si="49"/>
        <v/>
      </c>
      <c r="AM16" s="21" t="str">
        <f t="shared" si="49"/>
        <v/>
      </c>
      <c r="AN16" s="21" t="str">
        <f t="shared" si="49"/>
        <v/>
      </c>
      <c r="AO16" s="21" t="str">
        <f t="shared" si="49"/>
        <v/>
      </c>
      <c r="AP16" s="21" t="str">
        <f t="shared" si="49"/>
        <v/>
      </c>
      <c r="AQ16" s="21" t="str">
        <f t="shared" si="49"/>
        <v/>
      </c>
      <c r="AR16" s="21" t="str">
        <f t="shared" si="49"/>
        <v/>
      </c>
      <c r="AS16" s="21" t="str">
        <f t="shared" si="49"/>
        <v/>
      </c>
      <c r="AT16" s="21" t="str">
        <f t="shared" si="49"/>
        <v/>
      </c>
      <c r="AU16" s="21" t="str">
        <f t="shared" si="49"/>
        <v/>
      </c>
      <c r="AV16" s="21" t="str">
        <f t="shared" si="49"/>
        <v/>
      </c>
      <c r="AW16" s="21" t="str">
        <f t="shared" si="49"/>
        <v/>
      </c>
    </row>
    <row r="17" spans="1:49" s="5" customFormat="1" ht="15" customHeight="1" x14ac:dyDescent="0.25">
      <c r="A17" s="128"/>
      <c r="B17" s="18" t="s">
        <v>26</v>
      </c>
      <c r="C17" s="98"/>
      <c r="D17" s="98"/>
      <c r="E17" s="98"/>
      <c r="F17" s="21">
        <f t="shared" si="49"/>
        <v>0</v>
      </c>
      <c r="G17" s="21">
        <f t="shared" si="49"/>
        <v>0</v>
      </c>
      <c r="H17" s="21">
        <f t="shared" si="49"/>
        <v>42385.43</v>
      </c>
      <c r="I17" s="21">
        <f t="shared" si="49"/>
        <v>557603.83999999997</v>
      </c>
      <c r="J17" s="21">
        <f t="shared" si="49"/>
        <v>676036.05</v>
      </c>
      <c r="K17" s="21">
        <f t="shared" si="49"/>
        <v>706998.16999999993</v>
      </c>
      <c r="L17" s="21">
        <f t="shared" si="49"/>
        <v>670246.85</v>
      </c>
      <c r="M17" s="21">
        <f t="shared" si="49"/>
        <v>574404.17000000004</v>
      </c>
      <c r="N17" s="21">
        <f t="shared" si="49"/>
        <v>490241.12998765509</v>
      </c>
      <c r="O17" s="21">
        <f t="shared" si="49"/>
        <v>635240.42481474299</v>
      </c>
      <c r="P17" s="21">
        <f t="shared" si="49"/>
        <v>789698.7718744392</v>
      </c>
      <c r="Q17" s="21" t="str">
        <f t="shared" si="49"/>
        <v/>
      </c>
      <c r="R17" s="21" t="str">
        <f t="shared" si="49"/>
        <v/>
      </c>
      <c r="S17" s="21" t="str">
        <f t="shared" si="49"/>
        <v/>
      </c>
      <c r="T17" s="21" t="str">
        <f t="shared" si="49"/>
        <v/>
      </c>
      <c r="U17" s="21" t="str">
        <f t="shared" si="49"/>
        <v/>
      </c>
      <c r="V17" s="21" t="str">
        <f t="shared" si="49"/>
        <v/>
      </c>
      <c r="W17" s="21" t="str">
        <f t="shared" si="49"/>
        <v/>
      </c>
      <c r="X17" s="21" t="str">
        <f t="shared" si="49"/>
        <v/>
      </c>
      <c r="Y17" s="21" t="str">
        <f t="shared" si="49"/>
        <v/>
      </c>
      <c r="Z17" s="21" t="str">
        <f t="shared" si="49"/>
        <v/>
      </c>
      <c r="AA17" s="21" t="str">
        <f t="shared" si="49"/>
        <v/>
      </c>
      <c r="AB17" s="21" t="str">
        <f t="shared" si="49"/>
        <v/>
      </c>
      <c r="AC17" s="21" t="str">
        <f>IF(AC68="","",SUM(AC68,AC58,AC48,AC38,AC28))</f>
        <v/>
      </c>
      <c r="AD17" s="21" t="str">
        <f t="shared" si="49"/>
        <v/>
      </c>
      <c r="AE17" s="21" t="str">
        <f t="shared" si="49"/>
        <v/>
      </c>
      <c r="AF17" s="21" t="str">
        <f t="shared" si="49"/>
        <v/>
      </c>
      <c r="AG17" s="21" t="str">
        <f t="shared" si="49"/>
        <v/>
      </c>
      <c r="AH17" s="21" t="str">
        <f t="shared" si="49"/>
        <v/>
      </c>
      <c r="AI17" s="21" t="str">
        <f t="shared" si="49"/>
        <v/>
      </c>
      <c r="AJ17" s="21" t="str">
        <f>IF(AJ68="","",SUM(AJ68,AJ58,AJ48,AJ38,AJ28))</f>
        <v/>
      </c>
      <c r="AK17" s="21" t="str">
        <f t="shared" si="49"/>
        <v/>
      </c>
      <c r="AL17" s="21" t="str">
        <f t="shared" si="49"/>
        <v/>
      </c>
      <c r="AM17" s="21" t="str">
        <f t="shared" si="49"/>
        <v/>
      </c>
      <c r="AN17" s="21" t="str">
        <f t="shared" si="49"/>
        <v/>
      </c>
      <c r="AO17" s="21" t="str">
        <f t="shared" si="49"/>
        <v/>
      </c>
      <c r="AP17" s="21" t="str">
        <f t="shared" si="49"/>
        <v/>
      </c>
      <c r="AQ17" s="21" t="str">
        <f t="shared" si="49"/>
        <v/>
      </c>
      <c r="AR17" s="21" t="str">
        <f t="shared" si="49"/>
        <v/>
      </c>
      <c r="AS17" s="21" t="str">
        <f t="shared" si="49"/>
        <v/>
      </c>
      <c r="AT17" s="21" t="str">
        <f t="shared" si="49"/>
        <v/>
      </c>
      <c r="AU17" s="21" t="str">
        <f t="shared" si="49"/>
        <v/>
      </c>
      <c r="AV17" s="21" t="str">
        <f t="shared" si="49"/>
        <v/>
      </c>
      <c r="AW17" s="21" t="str">
        <f t="shared" si="49"/>
        <v/>
      </c>
    </row>
    <row r="18" spans="1:49" s="5" customFormat="1" ht="15" customHeight="1" x14ac:dyDescent="0.25">
      <c r="A18" s="128"/>
      <c r="B18" s="18" t="s">
        <v>47</v>
      </c>
      <c r="C18" s="98"/>
      <c r="D18" s="98"/>
      <c r="E18" s="98"/>
      <c r="F18" s="21">
        <f t="shared" ref="F18:M18" si="50">IF(F69="","",SUM(F69,F59,F49,F39,F29))</f>
        <v>0</v>
      </c>
      <c r="G18" s="21">
        <f t="shared" si="50"/>
        <v>0</v>
      </c>
      <c r="H18" s="21">
        <f t="shared" si="50"/>
        <v>0</v>
      </c>
      <c r="I18" s="21">
        <f t="shared" si="50"/>
        <v>0</v>
      </c>
      <c r="J18" s="21">
        <f t="shared" si="50"/>
        <v>0</v>
      </c>
      <c r="K18" s="21">
        <f t="shared" si="50"/>
        <v>0</v>
      </c>
      <c r="L18" s="21">
        <f t="shared" si="50"/>
        <v>0</v>
      </c>
      <c r="M18" s="21">
        <f t="shared" si="50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49"/>
        <v>0</v>
      </c>
      <c r="Q18" s="21" t="str">
        <f t="shared" si="49"/>
        <v/>
      </c>
      <c r="R18" s="21" t="str">
        <f t="shared" si="49"/>
        <v/>
      </c>
      <c r="S18" s="21" t="str">
        <f t="shared" si="49"/>
        <v/>
      </c>
      <c r="T18" s="21" t="str">
        <f t="shared" si="49"/>
        <v/>
      </c>
      <c r="U18" s="21" t="str">
        <f t="shared" si="49"/>
        <v/>
      </c>
      <c r="V18" s="21" t="str">
        <f t="shared" si="49"/>
        <v/>
      </c>
      <c r="W18" s="21" t="str">
        <f t="shared" si="49"/>
        <v/>
      </c>
      <c r="X18" s="21" t="str">
        <f t="shared" si="49"/>
        <v/>
      </c>
      <c r="Y18" s="21" t="str">
        <f t="shared" si="49"/>
        <v/>
      </c>
      <c r="Z18" s="21" t="str">
        <f t="shared" si="49"/>
        <v/>
      </c>
      <c r="AA18" s="21" t="str">
        <f t="shared" si="49"/>
        <v/>
      </c>
      <c r="AB18" s="21" t="str">
        <f t="shared" si="49"/>
        <v/>
      </c>
      <c r="AC18" s="21" t="str">
        <f t="shared" si="49"/>
        <v/>
      </c>
      <c r="AD18" s="21" t="str">
        <f t="shared" si="49"/>
        <v/>
      </c>
      <c r="AE18" s="21" t="str">
        <f t="shared" si="49"/>
        <v/>
      </c>
      <c r="AF18" s="21" t="str">
        <f t="shared" si="49"/>
        <v/>
      </c>
      <c r="AG18" s="21" t="str">
        <f t="shared" si="49"/>
        <v/>
      </c>
      <c r="AH18" s="21" t="str">
        <f t="shared" si="49"/>
        <v/>
      </c>
      <c r="AI18" s="21" t="str">
        <f t="shared" si="49"/>
        <v/>
      </c>
      <c r="AJ18" s="21" t="str">
        <f t="shared" si="49"/>
        <v/>
      </c>
      <c r="AK18" s="21" t="str">
        <f t="shared" si="49"/>
        <v/>
      </c>
      <c r="AL18" s="21" t="str">
        <f t="shared" si="49"/>
        <v/>
      </c>
      <c r="AM18" s="21" t="str">
        <f t="shared" si="49"/>
        <v/>
      </c>
      <c r="AN18" s="21" t="str">
        <f t="shared" si="49"/>
        <v/>
      </c>
      <c r="AO18" s="21" t="str">
        <f t="shared" si="49"/>
        <v/>
      </c>
      <c r="AP18" s="21" t="str">
        <f t="shared" si="49"/>
        <v/>
      </c>
      <c r="AQ18" s="21" t="str">
        <f t="shared" si="49"/>
        <v/>
      </c>
      <c r="AR18" s="21" t="str">
        <f t="shared" si="49"/>
        <v/>
      </c>
      <c r="AS18" s="21" t="str">
        <f t="shared" si="49"/>
        <v/>
      </c>
      <c r="AT18" s="21" t="str">
        <f t="shared" si="49"/>
        <v/>
      </c>
      <c r="AU18" s="21" t="str">
        <f t="shared" si="49"/>
        <v/>
      </c>
      <c r="AV18" s="21" t="str">
        <f t="shared" si="49"/>
        <v/>
      </c>
      <c r="AW18" s="21" t="str">
        <f t="shared" si="49"/>
        <v/>
      </c>
    </row>
    <row r="19" spans="1:49" s="5" customFormat="1" ht="15" customHeight="1" x14ac:dyDescent="0.25">
      <c r="A19" s="128"/>
      <c r="B19" s="18" t="s">
        <v>48</v>
      </c>
      <c r="C19" s="98"/>
      <c r="D19" s="98"/>
      <c r="E19" s="98"/>
      <c r="F19" s="21">
        <f t="shared" ref="F19:L19" si="51">IF(F70="","",SUM(F70,F60,F50,F40,F30))</f>
        <v>0</v>
      </c>
      <c r="G19" s="21">
        <f>IF(G70="","",SUM(G70,G60,G50,G40,G30))</f>
        <v>0</v>
      </c>
      <c r="H19" s="21">
        <f t="shared" si="51"/>
        <v>42385.43</v>
      </c>
      <c r="I19" s="21">
        <f t="shared" si="51"/>
        <v>557603.83999999997</v>
      </c>
      <c r="J19" s="21">
        <f t="shared" si="51"/>
        <v>676036.05</v>
      </c>
      <c r="K19" s="21">
        <f t="shared" si="51"/>
        <v>706998.16999999993</v>
      </c>
      <c r="L19" s="21">
        <f t="shared" si="51"/>
        <v>670246.85</v>
      </c>
      <c r="M19" s="21">
        <f>IF(M70="","",SUM(M70,M60,M50,M40,M30))</f>
        <v>574404.17000000004</v>
      </c>
      <c r="N19" s="21">
        <f>IF(N70="","",SUM(N70,N60,N50,N40,N30))</f>
        <v>490241.12998765509</v>
      </c>
      <c r="O19" s="21">
        <f>IF(O70="","",SUM(O70,O60,O50,O40,O30))</f>
        <v>635240.42481474299</v>
      </c>
      <c r="P19" s="21">
        <f t="shared" si="49"/>
        <v>789698.7718744392</v>
      </c>
      <c r="Q19" s="21" t="str">
        <f t="shared" si="49"/>
        <v/>
      </c>
      <c r="R19" s="21" t="str">
        <f t="shared" si="49"/>
        <v/>
      </c>
      <c r="S19" s="21" t="str">
        <f t="shared" si="49"/>
        <v/>
      </c>
      <c r="T19" s="21" t="str">
        <f t="shared" si="49"/>
        <v/>
      </c>
      <c r="U19" s="21" t="str">
        <f t="shared" si="49"/>
        <v/>
      </c>
      <c r="V19" s="21" t="str">
        <f t="shared" si="49"/>
        <v/>
      </c>
      <c r="W19" s="21" t="str">
        <f t="shared" si="49"/>
        <v/>
      </c>
      <c r="X19" s="21" t="str">
        <f t="shared" si="49"/>
        <v/>
      </c>
      <c r="Y19" s="21" t="str">
        <f t="shared" si="49"/>
        <v/>
      </c>
      <c r="Z19" s="21" t="str">
        <f t="shared" si="49"/>
        <v/>
      </c>
      <c r="AA19" s="21" t="str">
        <f t="shared" si="49"/>
        <v/>
      </c>
      <c r="AB19" s="21" t="str">
        <f t="shared" si="49"/>
        <v/>
      </c>
      <c r="AC19" s="21" t="str">
        <f t="shared" si="49"/>
        <v/>
      </c>
      <c r="AD19" s="21" t="str">
        <f t="shared" si="49"/>
        <v/>
      </c>
      <c r="AE19" s="21" t="str">
        <f t="shared" si="49"/>
        <v/>
      </c>
      <c r="AF19" s="21" t="str">
        <f t="shared" si="49"/>
        <v/>
      </c>
      <c r="AG19" s="21" t="str">
        <f t="shared" si="49"/>
        <v/>
      </c>
      <c r="AH19" s="21" t="str">
        <f t="shared" si="49"/>
        <v/>
      </c>
      <c r="AI19" s="21" t="str">
        <f t="shared" si="49"/>
        <v/>
      </c>
      <c r="AJ19" s="21" t="str">
        <f t="shared" si="49"/>
        <v/>
      </c>
      <c r="AK19" s="21" t="str">
        <f t="shared" si="49"/>
        <v/>
      </c>
      <c r="AL19" s="21" t="str">
        <f t="shared" si="49"/>
        <v/>
      </c>
      <c r="AM19" s="21" t="str">
        <f t="shared" si="49"/>
        <v/>
      </c>
      <c r="AN19" s="21" t="str">
        <f t="shared" si="49"/>
        <v/>
      </c>
      <c r="AO19" s="21" t="str">
        <f t="shared" si="49"/>
        <v/>
      </c>
      <c r="AP19" s="21" t="str">
        <f t="shared" si="49"/>
        <v/>
      </c>
      <c r="AQ19" s="21" t="str">
        <f t="shared" si="49"/>
        <v/>
      </c>
      <c r="AR19" s="21" t="str">
        <f t="shared" si="49"/>
        <v/>
      </c>
      <c r="AS19" s="21" t="str">
        <f t="shared" si="49"/>
        <v/>
      </c>
      <c r="AT19" s="21" t="str">
        <f t="shared" si="49"/>
        <v/>
      </c>
      <c r="AU19" s="21" t="str">
        <f t="shared" si="49"/>
        <v/>
      </c>
      <c r="AV19" s="21" t="str">
        <f t="shared" si="49"/>
        <v/>
      </c>
      <c r="AW19" s="21" t="str">
        <f t="shared" si="49"/>
        <v/>
      </c>
    </row>
    <row r="20" spans="1:49" s="5" customFormat="1" x14ac:dyDescent="0.25">
      <c r="A20" s="128"/>
      <c r="B20" s="18" t="s">
        <v>13</v>
      </c>
      <c r="C20" s="98"/>
      <c r="D20" s="98"/>
      <c r="E20" s="98"/>
      <c r="F20" s="21">
        <f t="shared" ref="F20:M21" si="52">IF(F71="","",SUM(F71,F61,F51,F41,F31))</f>
        <v>0.71203150918887492</v>
      </c>
      <c r="G20" s="21">
        <f>IF(G71="","",SUM(G71,G61,G51,G41,G31))</f>
        <v>4695.4207688607348</v>
      </c>
      <c r="H20" s="21">
        <f t="shared" si="52"/>
        <v>-2449.8598780726179</v>
      </c>
      <c r="I20" s="21">
        <f t="shared" si="52"/>
        <v>-265927.46643753978</v>
      </c>
      <c r="J20" s="21">
        <f t="shared" si="52"/>
        <v>-131169.715421392</v>
      </c>
      <c r="K20" s="21">
        <f t="shared" si="52"/>
        <v>-43957.222433609393</v>
      </c>
      <c r="L20" s="21">
        <f t="shared" si="52"/>
        <v>-122502.17361725139</v>
      </c>
      <c r="M20" s="21">
        <f t="shared" si="52"/>
        <v>-304336.2792786801</v>
      </c>
      <c r="N20" s="21">
        <f>IF(N71="","",SUM(N71,N61,N51,N41,N31))</f>
        <v>-424557.42006362951</v>
      </c>
      <c r="O20" s="21">
        <f t="shared" ref="O20:AW21" si="53">IF(O71="","",SUM(O71,O61,O51,O41,O31))</f>
        <v>-417751.82515182288</v>
      </c>
      <c r="P20" s="21">
        <f t="shared" si="53"/>
        <v>-483131.46418643848</v>
      </c>
      <c r="Q20" s="21" t="str">
        <f>IF(Q71="","",SUM(Q71,Q61,Q51,Q41,Q31))</f>
        <v/>
      </c>
      <c r="R20" s="21" t="str">
        <f t="shared" si="53"/>
        <v/>
      </c>
      <c r="S20" s="21" t="str">
        <f t="shared" si="53"/>
        <v/>
      </c>
      <c r="T20" s="21" t="str">
        <f t="shared" si="53"/>
        <v/>
      </c>
      <c r="U20" s="21" t="str">
        <f t="shared" si="53"/>
        <v/>
      </c>
      <c r="V20" s="21" t="str">
        <f t="shared" si="53"/>
        <v/>
      </c>
      <c r="W20" s="21" t="str">
        <f t="shared" si="53"/>
        <v/>
      </c>
      <c r="X20" s="21" t="str">
        <f t="shared" si="53"/>
        <v/>
      </c>
      <c r="Y20" s="21" t="str">
        <f t="shared" si="53"/>
        <v/>
      </c>
      <c r="Z20" s="21" t="str">
        <f t="shared" si="53"/>
        <v/>
      </c>
      <c r="AA20" s="21" t="str">
        <f t="shared" si="53"/>
        <v/>
      </c>
      <c r="AB20" s="21" t="str">
        <f t="shared" si="53"/>
        <v/>
      </c>
      <c r="AC20" s="21" t="str">
        <f t="shared" si="53"/>
        <v/>
      </c>
      <c r="AD20" s="21" t="str">
        <f t="shared" si="53"/>
        <v/>
      </c>
      <c r="AE20" s="21" t="str">
        <f t="shared" si="53"/>
        <v/>
      </c>
      <c r="AF20" s="21" t="str">
        <f t="shared" si="53"/>
        <v/>
      </c>
      <c r="AG20" s="21" t="str">
        <f t="shared" si="53"/>
        <v/>
      </c>
      <c r="AH20" s="21" t="str">
        <f t="shared" si="53"/>
        <v/>
      </c>
      <c r="AI20" s="21" t="str">
        <f t="shared" si="53"/>
        <v/>
      </c>
      <c r="AJ20" s="21" t="str">
        <f t="shared" si="53"/>
        <v/>
      </c>
      <c r="AK20" s="21" t="str">
        <f t="shared" si="53"/>
        <v/>
      </c>
      <c r="AL20" s="21" t="str">
        <f t="shared" si="53"/>
        <v/>
      </c>
      <c r="AM20" s="21" t="str">
        <f t="shared" si="53"/>
        <v/>
      </c>
      <c r="AN20" s="21" t="str">
        <f t="shared" si="53"/>
        <v/>
      </c>
      <c r="AO20" s="21" t="str">
        <f t="shared" si="53"/>
        <v/>
      </c>
      <c r="AP20" s="21" t="str">
        <f t="shared" si="53"/>
        <v/>
      </c>
      <c r="AQ20" s="21" t="str">
        <f t="shared" si="53"/>
        <v/>
      </c>
      <c r="AR20" s="21" t="str">
        <f t="shared" si="53"/>
        <v/>
      </c>
      <c r="AS20" s="21" t="str">
        <f t="shared" si="53"/>
        <v/>
      </c>
      <c r="AT20" s="21" t="str">
        <f t="shared" si="53"/>
        <v/>
      </c>
      <c r="AU20" s="21" t="str">
        <f t="shared" si="53"/>
        <v/>
      </c>
      <c r="AV20" s="21" t="str">
        <f t="shared" si="53"/>
        <v/>
      </c>
      <c r="AW20" s="21" t="str">
        <f t="shared" si="53"/>
        <v/>
      </c>
    </row>
    <row r="21" spans="1:49" s="5" customFormat="1" x14ac:dyDescent="0.25">
      <c r="A21" s="128"/>
      <c r="B21" s="19" t="s">
        <v>8</v>
      </c>
      <c r="C21" s="98"/>
      <c r="D21" s="98"/>
      <c r="E21" s="98"/>
      <c r="F21" s="21">
        <f t="shared" si="52"/>
        <v>0</v>
      </c>
      <c r="G21" s="21">
        <f t="shared" si="52"/>
        <v>10.42</v>
      </c>
      <c r="H21" s="21">
        <f t="shared" si="52"/>
        <v>5.0299999999999994</v>
      </c>
      <c r="I21" s="21">
        <f t="shared" si="52"/>
        <v>-582.26</v>
      </c>
      <c r="J21" s="21">
        <f t="shared" si="52"/>
        <v>-855.06</v>
      </c>
      <c r="K21" s="21">
        <f t="shared" si="52"/>
        <v>-862.55</v>
      </c>
      <c r="L21" s="21">
        <f t="shared" si="52"/>
        <v>-1041.1799999999998</v>
      </c>
      <c r="M21" s="21">
        <f t="shared" si="52"/>
        <v>-1530.79</v>
      </c>
      <c r="N21" s="21">
        <f>IF(N72="","",SUM(N72,N62,N52,N42,N32))</f>
        <v>-2281.3900000000003</v>
      </c>
      <c r="O21" s="21">
        <f t="shared" si="53"/>
        <v>-3021.33</v>
      </c>
      <c r="P21" s="21">
        <f t="shared" si="53"/>
        <v>-3877.7400000000002</v>
      </c>
      <c r="Q21" s="21" t="str">
        <f t="shared" si="53"/>
        <v/>
      </c>
      <c r="R21" s="21" t="str">
        <f t="shared" si="53"/>
        <v/>
      </c>
      <c r="S21" s="21" t="str">
        <f t="shared" si="53"/>
        <v/>
      </c>
      <c r="T21" s="21" t="str">
        <f t="shared" si="53"/>
        <v/>
      </c>
      <c r="U21" s="21" t="str">
        <f t="shared" si="53"/>
        <v/>
      </c>
      <c r="V21" s="21" t="str">
        <f t="shared" si="53"/>
        <v/>
      </c>
      <c r="W21" s="21" t="str">
        <f t="shared" si="53"/>
        <v/>
      </c>
      <c r="X21" s="21" t="str">
        <f t="shared" si="53"/>
        <v/>
      </c>
      <c r="Y21" s="21" t="str">
        <f t="shared" si="53"/>
        <v/>
      </c>
      <c r="Z21" s="21" t="str">
        <f t="shared" si="53"/>
        <v/>
      </c>
      <c r="AA21" s="21" t="str">
        <f t="shared" si="53"/>
        <v/>
      </c>
      <c r="AB21" s="21" t="str">
        <f t="shared" si="53"/>
        <v/>
      </c>
      <c r="AC21" s="21" t="str">
        <f t="shared" si="53"/>
        <v/>
      </c>
      <c r="AD21" s="21" t="str">
        <f t="shared" si="53"/>
        <v/>
      </c>
      <c r="AE21" s="21" t="str">
        <f t="shared" si="53"/>
        <v/>
      </c>
      <c r="AF21" s="21" t="str">
        <f t="shared" si="53"/>
        <v/>
      </c>
      <c r="AG21" s="21" t="str">
        <f t="shared" si="53"/>
        <v/>
      </c>
      <c r="AH21" s="21" t="str">
        <f t="shared" si="53"/>
        <v/>
      </c>
      <c r="AI21" s="21" t="str">
        <f t="shared" si="53"/>
        <v/>
      </c>
      <c r="AJ21" s="21" t="str">
        <f t="shared" si="53"/>
        <v/>
      </c>
      <c r="AK21" s="21" t="str">
        <f t="shared" si="53"/>
        <v/>
      </c>
      <c r="AL21" s="21" t="str">
        <f t="shared" si="53"/>
        <v/>
      </c>
      <c r="AM21" s="21" t="str">
        <f t="shared" si="53"/>
        <v/>
      </c>
      <c r="AN21" s="21" t="str">
        <f t="shared" si="53"/>
        <v/>
      </c>
      <c r="AO21" s="21" t="str">
        <f t="shared" si="53"/>
        <v/>
      </c>
      <c r="AP21" s="21" t="str">
        <f t="shared" si="53"/>
        <v/>
      </c>
      <c r="AQ21" s="21" t="str">
        <f t="shared" si="53"/>
        <v/>
      </c>
      <c r="AR21" s="21" t="str">
        <f t="shared" si="53"/>
        <v/>
      </c>
      <c r="AS21" s="21" t="str">
        <f t="shared" si="53"/>
        <v/>
      </c>
      <c r="AT21" s="21" t="str">
        <f t="shared" si="53"/>
        <v/>
      </c>
      <c r="AU21" s="21" t="str">
        <f t="shared" si="53"/>
        <v/>
      </c>
      <c r="AV21" s="21" t="str">
        <f t="shared" si="53"/>
        <v/>
      </c>
      <c r="AW21" s="21" t="str">
        <f t="shared" si="53"/>
        <v/>
      </c>
    </row>
    <row r="22" spans="1:49" s="5" customFormat="1" x14ac:dyDescent="0.25">
      <c r="A22" s="128"/>
      <c r="B22" s="19" t="s">
        <v>27</v>
      </c>
      <c r="C22" s="98"/>
      <c r="D22" s="98"/>
      <c r="E22" s="97"/>
      <c r="F22" s="16">
        <f>IF(F21="","",E22+F21)</f>
        <v>0</v>
      </c>
      <c r="G22" s="16">
        <f>IF(G21="","",F22+G21)</f>
        <v>10.42</v>
      </c>
      <c r="H22" s="16">
        <f t="shared" ref="H22:AW22" si="54">IF(H21="","",G22+H21)</f>
        <v>15.45</v>
      </c>
      <c r="I22" s="16">
        <f t="shared" si="54"/>
        <v>-566.80999999999995</v>
      </c>
      <c r="J22" s="16">
        <f t="shared" si="54"/>
        <v>-1421.87</v>
      </c>
      <c r="K22" s="16">
        <f t="shared" si="54"/>
        <v>-2284.42</v>
      </c>
      <c r="L22" s="16">
        <f t="shared" si="54"/>
        <v>-3325.6</v>
      </c>
      <c r="M22" s="16">
        <f t="shared" si="54"/>
        <v>-4856.3899999999994</v>
      </c>
      <c r="N22" s="16">
        <f t="shared" si="54"/>
        <v>-7137.78</v>
      </c>
      <c r="O22" s="16">
        <f t="shared" si="54"/>
        <v>-10159.11</v>
      </c>
      <c r="P22" s="16">
        <f t="shared" si="54"/>
        <v>-14036.85</v>
      </c>
      <c r="Q22" s="16" t="str">
        <f t="shared" si="54"/>
        <v/>
      </c>
      <c r="R22" s="16" t="str">
        <f t="shared" si="54"/>
        <v/>
      </c>
      <c r="S22" s="16" t="str">
        <f t="shared" si="54"/>
        <v/>
      </c>
      <c r="T22" s="16" t="str">
        <f t="shared" si="54"/>
        <v/>
      </c>
      <c r="U22" s="16" t="str">
        <f t="shared" si="54"/>
        <v/>
      </c>
      <c r="V22" s="16" t="str">
        <f t="shared" si="54"/>
        <v/>
      </c>
      <c r="W22" s="16" t="str">
        <f t="shared" si="54"/>
        <v/>
      </c>
      <c r="X22" s="16" t="str">
        <f t="shared" si="54"/>
        <v/>
      </c>
      <c r="Y22" s="16" t="str">
        <f t="shared" si="54"/>
        <v/>
      </c>
      <c r="Z22" s="16" t="str">
        <f t="shared" si="54"/>
        <v/>
      </c>
      <c r="AA22" s="16" t="str">
        <f t="shared" si="54"/>
        <v/>
      </c>
      <c r="AB22" s="16" t="str">
        <f t="shared" si="54"/>
        <v/>
      </c>
      <c r="AC22" s="16" t="str">
        <f t="shared" si="54"/>
        <v/>
      </c>
      <c r="AD22" s="16" t="str">
        <f t="shared" si="54"/>
        <v/>
      </c>
      <c r="AE22" s="16" t="str">
        <f t="shared" si="54"/>
        <v/>
      </c>
      <c r="AF22" s="16" t="str">
        <f t="shared" si="54"/>
        <v/>
      </c>
      <c r="AG22" s="16" t="str">
        <f t="shared" si="54"/>
        <v/>
      </c>
      <c r="AH22" s="16" t="str">
        <f t="shared" si="54"/>
        <v/>
      </c>
      <c r="AI22" s="16" t="str">
        <f t="shared" si="54"/>
        <v/>
      </c>
      <c r="AJ22" s="16" t="str">
        <f t="shared" si="54"/>
        <v/>
      </c>
      <c r="AK22" s="16" t="str">
        <f t="shared" si="54"/>
        <v/>
      </c>
      <c r="AL22" s="16" t="str">
        <f t="shared" si="54"/>
        <v/>
      </c>
      <c r="AM22" s="16" t="str">
        <f t="shared" si="54"/>
        <v/>
      </c>
      <c r="AN22" s="16" t="str">
        <f t="shared" si="54"/>
        <v/>
      </c>
      <c r="AO22" s="16" t="str">
        <f t="shared" si="54"/>
        <v/>
      </c>
      <c r="AP22" s="16" t="str">
        <f t="shared" si="54"/>
        <v/>
      </c>
      <c r="AQ22" s="16" t="str">
        <f t="shared" si="54"/>
        <v/>
      </c>
      <c r="AR22" s="16" t="str">
        <f t="shared" si="54"/>
        <v/>
      </c>
      <c r="AS22" s="16" t="str">
        <f t="shared" si="54"/>
        <v/>
      </c>
      <c r="AT22" s="16" t="str">
        <f t="shared" si="54"/>
        <v/>
      </c>
      <c r="AU22" s="16" t="str">
        <f t="shared" si="54"/>
        <v/>
      </c>
      <c r="AV22" s="16" t="str">
        <f t="shared" si="54"/>
        <v/>
      </c>
      <c r="AW22" s="16" t="str">
        <f t="shared" si="54"/>
        <v/>
      </c>
    </row>
    <row r="23" spans="1:49" s="5" customFormat="1" x14ac:dyDescent="0.25">
      <c r="A23" s="128"/>
      <c r="B23" s="18" t="s">
        <v>14</v>
      </c>
      <c r="C23" s="98"/>
      <c r="D23" s="98"/>
      <c r="E23" s="98"/>
      <c r="F23" s="21">
        <f t="shared" ref="F23:AW24" si="55">IF(F73="","",SUM(F73,F63,F53,F43,F33))</f>
        <v>0.71203150918887492</v>
      </c>
      <c r="G23" s="21">
        <f t="shared" si="55"/>
        <v>4705.8407688607349</v>
      </c>
      <c r="H23" s="21">
        <f t="shared" si="55"/>
        <v>-2444.8298780726182</v>
      </c>
      <c r="I23" s="21">
        <f t="shared" si="55"/>
        <v>-266509.72643753979</v>
      </c>
      <c r="J23" s="21">
        <f t="shared" si="55"/>
        <v>-132024.775421392</v>
      </c>
      <c r="K23" s="21">
        <f t="shared" si="55"/>
        <v>-44819.772433609396</v>
      </c>
      <c r="L23" s="21">
        <f t="shared" si="55"/>
        <v>-123543.3536172514</v>
      </c>
      <c r="M23" s="21">
        <f t="shared" si="55"/>
        <v>-305867.06927868014</v>
      </c>
      <c r="N23" s="21">
        <f t="shared" si="55"/>
        <v>-426838.81006362953</v>
      </c>
      <c r="O23" s="21">
        <f>IF(O73="","",SUM(O73,O63,O53,O43,O33))</f>
        <v>-420773.15515182284</v>
      </c>
      <c r="P23" s="21">
        <f t="shared" si="55"/>
        <v>-487009.20418643847</v>
      </c>
      <c r="Q23" s="21" t="str">
        <f t="shared" si="55"/>
        <v/>
      </c>
      <c r="R23" s="21" t="str">
        <f t="shared" si="55"/>
        <v/>
      </c>
      <c r="S23" s="21" t="str">
        <f t="shared" si="55"/>
        <v/>
      </c>
      <c r="T23" s="21" t="str">
        <f t="shared" si="55"/>
        <v/>
      </c>
      <c r="U23" s="21" t="str">
        <f t="shared" si="55"/>
        <v/>
      </c>
      <c r="V23" s="21" t="str">
        <f t="shared" si="55"/>
        <v/>
      </c>
      <c r="W23" s="21" t="str">
        <f t="shared" si="55"/>
        <v/>
      </c>
      <c r="X23" s="21" t="str">
        <f t="shared" si="55"/>
        <v/>
      </c>
      <c r="Y23" s="21" t="str">
        <f t="shared" si="55"/>
        <v/>
      </c>
      <c r="Z23" s="21" t="str">
        <f t="shared" si="55"/>
        <v/>
      </c>
      <c r="AA23" s="21" t="str">
        <f t="shared" si="55"/>
        <v/>
      </c>
      <c r="AB23" s="21" t="str">
        <f t="shared" si="55"/>
        <v/>
      </c>
      <c r="AC23" s="21" t="str">
        <f t="shared" si="55"/>
        <v/>
      </c>
      <c r="AD23" s="21" t="str">
        <f t="shared" si="55"/>
        <v/>
      </c>
      <c r="AE23" s="21" t="str">
        <f t="shared" si="55"/>
        <v/>
      </c>
      <c r="AF23" s="21" t="str">
        <f t="shared" si="55"/>
        <v/>
      </c>
      <c r="AG23" s="21" t="str">
        <f t="shared" si="55"/>
        <v/>
      </c>
      <c r="AH23" s="21" t="str">
        <f t="shared" si="55"/>
        <v/>
      </c>
      <c r="AI23" s="21" t="str">
        <f t="shared" si="55"/>
        <v/>
      </c>
      <c r="AJ23" s="21" t="str">
        <f t="shared" si="55"/>
        <v/>
      </c>
      <c r="AK23" s="21" t="str">
        <f t="shared" si="55"/>
        <v/>
      </c>
      <c r="AL23" s="21" t="str">
        <f t="shared" si="55"/>
        <v/>
      </c>
      <c r="AM23" s="21" t="str">
        <f t="shared" si="55"/>
        <v/>
      </c>
      <c r="AN23" s="21" t="str">
        <f t="shared" si="55"/>
        <v/>
      </c>
      <c r="AO23" s="21" t="str">
        <f t="shared" si="55"/>
        <v/>
      </c>
      <c r="AP23" s="21" t="str">
        <f t="shared" si="55"/>
        <v/>
      </c>
      <c r="AQ23" s="21" t="str">
        <f t="shared" si="55"/>
        <v/>
      </c>
      <c r="AR23" s="21" t="str">
        <f t="shared" si="55"/>
        <v/>
      </c>
      <c r="AS23" s="21" t="str">
        <f t="shared" si="55"/>
        <v/>
      </c>
      <c r="AT23" s="21" t="str">
        <f t="shared" si="55"/>
        <v/>
      </c>
      <c r="AU23" s="21" t="str">
        <f t="shared" si="55"/>
        <v/>
      </c>
      <c r="AV23" s="21" t="str">
        <f t="shared" si="55"/>
        <v/>
      </c>
      <c r="AW23" s="21" t="str">
        <f t="shared" si="55"/>
        <v/>
      </c>
    </row>
    <row r="24" spans="1:49" s="5" customFormat="1" x14ac:dyDescent="0.25">
      <c r="A24" s="128"/>
      <c r="B24" s="20" t="s">
        <v>2</v>
      </c>
      <c r="C24" s="98"/>
      <c r="D24" s="98"/>
      <c r="E24" s="98"/>
      <c r="F24" s="21">
        <f>IF(F74="","",SUM(F74,F64,F54,F44,F34))</f>
        <v>0.71203150918887492</v>
      </c>
      <c r="G24" s="21">
        <f t="shared" si="55"/>
        <v>4706.5528003699237</v>
      </c>
      <c r="H24" s="21">
        <f t="shared" si="55"/>
        <v>2261.7229222973056</v>
      </c>
      <c r="I24" s="21">
        <f t="shared" si="55"/>
        <v>-264248.00351524254</v>
      </c>
      <c r="J24" s="21">
        <f t="shared" si="55"/>
        <v>-396272.77893663448</v>
      </c>
      <c r="K24" s="21">
        <f t="shared" si="55"/>
        <v>-441092.55137024395</v>
      </c>
      <c r="L24" s="21">
        <f t="shared" si="55"/>
        <v>-564635.90498749528</v>
      </c>
      <c r="M24" s="21">
        <f t="shared" si="55"/>
        <v>-870502.97426617541</v>
      </c>
      <c r="N24" s="21">
        <f t="shared" si="55"/>
        <v>-1297341.7843298051</v>
      </c>
      <c r="O24" s="21">
        <f>IF(O74="","",SUM(O74,O64,O54,O44,O34))</f>
        <v>-1718114.9394816277</v>
      </c>
      <c r="P24" s="21">
        <f t="shared" si="55"/>
        <v>-2205124.1436680662</v>
      </c>
      <c r="Q24" s="21" t="str">
        <f t="shared" si="55"/>
        <v/>
      </c>
      <c r="R24" s="21" t="str">
        <f t="shared" si="55"/>
        <v/>
      </c>
      <c r="S24" s="21" t="str">
        <f t="shared" si="55"/>
        <v/>
      </c>
      <c r="T24" s="21" t="str">
        <f t="shared" si="55"/>
        <v/>
      </c>
      <c r="U24" s="21" t="str">
        <f t="shared" si="55"/>
        <v/>
      </c>
      <c r="V24" s="21" t="str">
        <f t="shared" si="55"/>
        <v/>
      </c>
      <c r="W24" s="21" t="str">
        <f t="shared" si="55"/>
        <v/>
      </c>
      <c r="X24" s="21" t="str">
        <f t="shared" si="55"/>
        <v/>
      </c>
      <c r="Y24" s="21" t="str">
        <f t="shared" si="55"/>
        <v/>
      </c>
      <c r="Z24" s="21" t="str">
        <f t="shared" si="55"/>
        <v/>
      </c>
      <c r="AA24" s="21" t="str">
        <f t="shared" si="55"/>
        <v/>
      </c>
      <c r="AB24" s="21" t="str">
        <f t="shared" si="55"/>
        <v/>
      </c>
      <c r="AC24" s="21" t="str">
        <f t="shared" si="55"/>
        <v/>
      </c>
      <c r="AD24" s="21" t="str">
        <f t="shared" si="55"/>
        <v/>
      </c>
      <c r="AE24" s="21" t="str">
        <f t="shared" si="55"/>
        <v/>
      </c>
      <c r="AF24" s="21" t="str">
        <f t="shared" si="55"/>
        <v/>
      </c>
      <c r="AG24" s="21" t="str">
        <f t="shared" si="55"/>
        <v/>
      </c>
      <c r="AH24" s="21" t="str">
        <f t="shared" si="55"/>
        <v/>
      </c>
      <c r="AI24" s="21" t="str">
        <f t="shared" si="55"/>
        <v/>
      </c>
      <c r="AJ24" s="21" t="str">
        <f t="shared" si="55"/>
        <v/>
      </c>
      <c r="AK24" s="21" t="str">
        <f t="shared" si="55"/>
        <v/>
      </c>
      <c r="AL24" s="21" t="str">
        <f t="shared" si="55"/>
        <v/>
      </c>
      <c r="AM24" s="21" t="str">
        <f t="shared" si="55"/>
        <v/>
      </c>
      <c r="AN24" s="21" t="str">
        <f t="shared" si="55"/>
        <v/>
      </c>
      <c r="AO24" s="21" t="str">
        <f t="shared" si="55"/>
        <v/>
      </c>
      <c r="AP24" s="21" t="str">
        <f t="shared" si="55"/>
        <v/>
      </c>
      <c r="AQ24" s="21" t="str">
        <f t="shared" si="55"/>
        <v/>
      </c>
      <c r="AR24" s="21" t="str">
        <f t="shared" si="55"/>
        <v/>
      </c>
      <c r="AS24" s="21" t="str">
        <f t="shared" si="55"/>
        <v/>
      </c>
      <c r="AT24" s="21" t="str">
        <f t="shared" si="55"/>
        <v/>
      </c>
      <c r="AU24" s="21" t="str">
        <f t="shared" si="55"/>
        <v/>
      </c>
      <c r="AV24" s="21" t="str">
        <f t="shared" si="55"/>
        <v/>
      </c>
      <c r="AW24" s="21" t="str">
        <f t="shared" si="55"/>
        <v/>
      </c>
    </row>
    <row r="25" spans="1:49" s="5" customFormat="1" ht="8.25" customHeight="1" x14ac:dyDescent="0.25">
      <c r="A25" s="44"/>
      <c r="B25" s="13"/>
      <c r="C25" s="102"/>
      <c r="D25" s="102"/>
      <c r="E25" s="10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5" customFormat="1" ht="15" customHeight="1" outlineLevel="1" x14ac:dyDescent="0.25">
      <c r="A26" s="128" t="s">
        <v>20</v>
      </c>
      <c r="B26" s="17"/>
      <c r="C26" s="97"/>
      <c r="D26" s="97"/>
      <c r="E26" s="9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66"/>
      <c r="AP26" s="66"/>
      <c r="AQ26" s="66"/>
      <c r="AR26" s="66"/>
      <c r="AS26" s="66"/>
      <c r="AT26" s="66"/>
      <c r="AU26" s="66"/>
      <c r="AV26" s="66"/>
      <c r="AW26" s="66"/>
    </row>
    <row r="27" spans="1:49" s="3" customFormat="1" ht="15" customHeight="1" outlineLevel="1" x14ac:dyDescent="0.25">
      <c r="A27" s="128"/>
      <c r="B27" s="17" t="s">
        <v>28</v>
      </c>
      <c r="C27" s="97"/>
      <c r="D27" s="97"/>
      <c r="E27" s="97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38660.453207554492</v>
      </c>
      <c r="O27" s="22">
        <f>IF('M3 Allocations - TD'!M5="","",'M3 Allocations - TD'!M31)</f>
        <v>127791.56735667802</v>
      </c>
      <c r="P27" s="22">
        <f>IF('M3 Allocations - TD'!N5="","",'M3 Allocations - TD'!N31)</f>
        <v>171138.22739758933</v>
      </c>
      <c r="Q27" s="22">
        <f>IF('M3 Allocations - TD'!O5="","",'M3 Allocations - TD'!O31)</f>
        <v>187047.86323024475</v>
      </c>
      <c r="R27" s="22">
        <f>IF('M3 Allocations - TD'!P5="","",'M3 Allocations - TD'!P31)</f>
        <v>219405.74325103179</v>
      </c>
      <c r="S27" s="22">
        <f>IF('M3 Allocations - TD'!Q5="","",'M3 Allocations - TD'!Q31)</f>
        <v>206209.27319053607</v>
      </c>
      <c r="T27" s="22">
        <f>IF('M3 Allocations - TD'!R5="","",'M3 Allocations - TD'!R31)</f>
        <v>239179.9575252856</v>
      </c>
      <c r="U27" s="22">
        <f>IF('M3 Allocations - TD'!S5="","",'M3 Allocations - TD'!S31)</f>
        <v>552813.91857743543</v>
      </c>
      <c r="V27" s="22">
        <f>IF('M3 Allocations - TD'!T5="","",'M3 Allocations - TD'!T31)</f>
        <v>905264.52270315599</v>
      </c>
      <c r="W27" s="22">
        <f>IF('M3 Allocations - TD'!U5="","",'M3 Allocations - TD'!U31)</f>
        <v>1059431.7272540831</v>
      </c>
      <c r="X27" s="22">
        <f>IF('M3 Allocations - TD'!V5="","",'M3 Allocations - TD'!V31)</f>
        <v>711263.91562902555</v>
      </c>
      <c r="Y27" s="22">
        <f>IF('M3 Allocations - TD'!W5="","",'M3 Allocations - TD'!W31)</f>
        <v>250378.68018168496</v>
      </c>
      <c r="Z27" s="22">
        <f>IF('M3 Allocations - TD'!X5="","",'M3 Allocations - TD'!X31)</f>
        <v>407602.34836650232</v>
      </c>
      <c r="AA27" s="22">
        <f>IF('M3 Allocations - TD'!Y5="","",'M3 Allocations - TD'!Y31)</f>
        <v>637730.77736489079</v>
      </c>
      <c r="AB27" s="22">
        <f>IF('M3 Allocations - TD'!Z5="","",'M3 Allocations - TD'!Z31)</f>
        <v>641656.74906760047</v>
      </c>
      <c r="AC27" s="22" t="str">
        <f>IF('M3 Allocations - TD'!AA5="","",'M3 Allocations - TD'!AA31)</f>
        <v/>
      </c>
      <c r="AD27" s="22" t="str">
        <f>IF('M3 Allocations - TD'!AB5="","",'M3 Allocations - TD'!AB31)</f>
        <v/>
      </c>
      <c r="AE27" s="22" t="str">
        <f>IF('M3 Allocations - TD'!AC5="","",'M3 Allocations - TD'!AC31)</f>
        <v/>
      </c>
      <c r="AF27" s="22" t="str">
        <f>IF('M3 Allocations - TD'!AD5="","",'M3 Allocations - TD'!AD31)</f>
        <v/>
      </c>
      <c r="AG27" s="22" t="str">
        <f>IF('M3 Allocations - TD'!AE5="","",'M3 Allocations - TD'!AE31)</f>
        <v/>
      </c>
      <c r="AH27" s="22" t="str">
        <f>IF('M3 Allocations - TD'!AF5="","",'M3 Allocations - TD'!AF31)</f>
        <v/>
      </c>
      <c r="AI27" s="22" t="str">
        <f>IF('M3 Allocations - TD'!AG5="","",'M3 Allocations - TD'!AG31)</f>
        <v/>
      </c>
      <c r="AJ27" s="22" t="str">
        <f>IF('M3 Allocations - TD'!AH5="","",'M3 Allocations - TD'!AH31)</f>
        <v/>
      </c>
      <c r="AK27" s="22" t="str">
        <f>IF('M3 Allocations - TD'!AI5="","",'M3 Allocations - TD'!AI31)</f>
        <v/>
      </c>
      <c r="AL27" s="22" t="str">
        <f>IF('M3 Allocations - TD'!AJ5="","",'M3 Allocations - TD'!AJ31)</f>
        <v/>
      </c>
      <c r="AM27" s="22" t="str">
        <f>IF('M3 Allocations - TD'!AK5="","",'M3 Allocations - TD'!AK31)</f>
        <v/>
      </c>
      <c r="AN27" s="22" t="str">
        <f>IF('M3 Allocations - TD'!AL5="","",'M3 Allocations - TD'!AL31)</f>
        <v/>
      </c>
      <c r="AO27" s="22" t="str">
        <f>IF('M3 Allocations - TD'!AM5="","",'M3 Allocations - TD'!AM31)</f>
        <v/>
      </c>
      <c r="AP27" s="22" t="str">
        <f>IF('M3 Allocations - TD'!AN5="","",'M3 Allocations - TD'!AN31)</f>
        <v/>
      </c>
      <c r="AQ27" s="22" t="str">
        <f>IF('M3 Allocations - TD'!AO5="","",'M3 Allocations - TD'!AO31)</f>
        <v/>
      </c>
      <c r="AR27" s="22" t="str">
        <f>IF('M3 Allocations - TD'!AP5="","",'M3 Allocations - TD'!AP31)</f>
        <v/>
      </c>
      <c r="AS27" s="22" t="str">
        <f>IF('M3 Allocations - TD'!AQ5="","",'M3 Allocations - TD'!AQ31)</f>
        <v/>
      </c>
      <c r="AT27" s="22" t="str">
        <f>IF('M3 Allocations - TD'!AR5="","",'M3 Allocations - TD'!AR31)</f>
        <v/>
      </c>
      <c r="AU27" s="22" t="str">
        <f>IF('M3 Allocations - TD'!AS5="","",'M3 Allocations - TD'!AS31)</f>
        <v/>
      </c>
      <c r="AV27" s="22" t="str">
        <f>IF('M3 Allocations - TD'!AT5="","",'M3 Allocations - TD'!AT31)</f>
        <v/>
      </c>
      <c r="AW27" s="22" t="str">
        <f>IF('M3 Allocations - TD'!AU5="","",'M3 Allocations - TD'!AU31)</f>
        <v/>
      </c>
    </row>
    <row r="28" spans="1:49" s="5" customFormat="1" ht="15" customHeight="1" outlineLevel="1" x14ac:dyDescent="0.25">
      <c r="A28" s="128"/>
      <c r="B28" s="18" t="s">
        <v>26</v>
      </c>
      <c r="C28" s="97"/>
      <c r="D28" s="97"/>
      <c r="E28" s="97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289532.93867281172</v>
      </c>
      <c r="O28" s="22">
        <f>IF('M3 Allocations - TD'!M51="","",'M3 Allocations - TD'!M69)</f>
        <v>415708.25055353018</v>
      </c>
      <c r="P28" s="22">
        <f>IF('M3 Allocations - TD'!N51="","",'M3 Allocations - TD'!N69)</f>
        <v>542741.46833908802</v>
      </c>
      <c r="Q28" s="22" t="str">
        <f>IF('M3 Allocations - TD'!O51="","",'M3 Allocations - TD'!O69)</f>
        <v/>
      </c>
      <c r="R28" s="22" t="str">
        <f>IF('M3 Allocations - TD'!P51="","",'M3 Allocations - TD'!P69)</f>
        <v/>
      </c>
      <c r="S28" s="22" t="str">
        <f>IF('M3 Allocations - TD'!Q51="","",'M3 Allocations - TD'!Q69)</f>
        <v/>
      </c>
      <c r="T28" s="22" t="str">
        <f>IF('M3 Allocations - TD'!R51="","",'M3 Allocations - TD'!R69)</f>
        <v/>
      </c>
      <c r="U28" s="22" t="str">
        <f>IF('M3 Allocations - TD'!S51="","",'M3 Allocations - TD'!S69)</f>
        <v/>
      </c>
      <c r="V28" s="22" t="str">
        <f>IF('M3 Allocations - TD'!T51="","",'M3 Allocations - TD'!T69)</f>
        <v/>
      </c>
      <c r="W28" s="22" t="str">
        <f>IF('M3 Allocations - TD'!U51="","",'M3 Allocations - TD'!U69)</f>
        <v/>
      </c>
      <c r="X28" s="22" t="str">
        <f>IF('M3 Allocations - TD'!V51="","",'M3 Allocations - TD'!V69)</f>
        <v/>
      </c>
      <c r="Y28" s="22" t="str">
        <f>IF('M3 Allocations - TD'!W51="","",'M3 Allocations - TD'!W69)</f>
        <v/>
      </c>
      <c r="Z28" s="22" t="str">
        <f>IF('M3 Allocations - TD'!X51="","",'M3 Allocations - TD'!X69)</f>
        <v/>
      </c>
      <c r="AA28" s="22" t="str">
        <f>IF('M3 Allocations - TD'!Y51="","",'M3 Allocations - TD'!Y69)</f>
        <v/>
      </c>
      <c r="AB28" s="22" t="str">
        <f>IF('M3 Allocations - TD'!Z51="","",'M3 Allocations - TD'!Z69)</f>
        <v/>
      </c>
      <c r="AC28" s="22" t="str">
        <f>IF('M3 Allocations - TD'!AA51="","",'M3 Allocations - TD'!AA69)</f>
        <v/>
      </c>
      <c r="AD28" s="22" t="str">
        <f>IF('M3 Allocations - TD'!AB51="","",'M3 Allocations - TD'!AB69)</f>
        <v/>
      </c>
      <c r="AE28" s="22" t="str">
        <f>IF('M3 Allocations - TD'!AC51="","",'M3 Allocations - TD'!AC69)</f>
        <v/>
      </c>
      <c r="AF28" s="22" t="str">
        <f>IF('M3 Allocations - TD'!AD51="","",'M3 Allocations - TD'!AD69)</f>
        <v/>
      </c>
      <c r="AG28" s="22" t="str">
        <f>IF('M3 Allocations - TD'!AE51="","",'M3 Allocations - TD'!AE69)</f>
        <v/>
      </c>
      <c r="AH28" s="22" t="str">
        <f>IF('M3 Allocations - TD'!AF51="","",'M3 Allocations - TD'!AF69)</f>
        <v/>
      </c>
      <c r="AI28" s="22" t="str">
        <f>IF('M3 Allocations - TD'!AG51="","",'M3 Allocations - TD'!AG69)</f>
        <v/>
      </c>
      <c r="AJ28" s="22" t="str">
        <f>IF('M3 Allocations - TD'!AH51="","",'M3 Allocations - TD'!AH69)</f>
        <v/>
      </c>
      <c r="AK28" s="22" t="str">
        <f>IF('M3 Allocations - TD'!AI51="","",'M3 Allocations - TD'!AI69)</f>
        <v/>
      </c>
      <c r="AL28" s="22" t="str">
        <f>IF('M3 Allocations - TD'!AJ51="","",'M3 Allocations - TD'!AJ69)</f>
        <v/>
      </c>
      <c r="AM28" s="22" t="str">
        <f>IF('M3 Allocations - TD'!AK51="","",'M3 Allocations - TD'!AK69)</f>
        <v/>
      </c>
      <c r="AN28" s="22" t="str">
        <f>IF('M3 Allocations - TD'!AL51="","",'M3 Allocations - TD'!AL69)</f>
        <v/>
      </c>
      <c r="AO28" s="22" t="str">
        <f>IF('M3 Allocations - TD'!AM51="","",'M3 Allocations - TD'!AM69)</f>
        <v/>
      </c>
      <c r="AP28" s="22" t="str">
        <f>IF('M3 Allocations - TD'!AN51="","",'M3 Allocations - TD'!AN69)</f>
        <v/>
      </c>
      <c r="AQ28" s="22" t="str">
        <f>IF('M3 Allocations - TD'!AO51="","",'M3 Allocations - TD'!AO69)</f>
        <v/>
      </c>
      <c r="AR28" s="22" t="str">
        <f>IF('M3 Allocations - TD'!AP51="","",'M3 Allocations - TD'!AP69)</f>
        <v/>
      </c>
      <c r="AS28" s="22" t="str">
        <f>IF('M3 Allocations - TD'!AQ51="","",'M3 Allocations - TD'!AQ69)</f>
        <v/>
      </c>
      <c r="AT28" s="22" t="str">
        <f>IF('M3 Allocations - TD'!AR51="","",'M3 Allocations - TD'!AR69)</f>
        <v/>
      </c>
      <c r="AU28" s="22" t="str">
        <f>IF('M3 Allocations - TD'!AS51="","",'M3 Allocations - TD'!AS69)</f>
        <v/>
      </c>
      <c r="AV28" s="22" t="str">
        <f>IF('M3 Allocations - TD'!AT51="","",'M3 Allocations - TD'!AT69)</f>
        <v/>
      </c>
      <c r="AW28" s="22" t="str">
        <f>IF('M3 Allocations - TD'!AU51="","",'M3 Allocations - TD'!AU69)</f>
        <v/>
      </c>
    </row>
    <row r="29" spans="1:49" s="5" customFormat="1" ht="15" customHeight="1" outlineLevel="1" x14ac:dyDescent="0.25">
      <c r="A29" s="128"/>
      <c r="B29" s="18" t="s">
        <v>47</v>
      </c>
      <c r="C29" s="97"/>
      <c r="D29" s="97"/>
      <c r="E29" s="97"/>
      <c r="F29" s="22">
        <f>IF(F28="","",0)</f>
        <v>0</v>
      </c>
      <c r="G29" s="22">
        <f t="shared" ref="G29:P29" si="56">IF(G28="","",0)</f>
        <v>0</v>
      </c>
      <c r="H29" s="22">
        <f t="shared" si="56"/>
        <v>0</v>
      </c>
      <c r="I29" s="22">
        <f t="shared" si="56"/>
        <v>0</v>
      </c>
      <c r="J29" s="22">
        <f t="shared" si="56"/>
        <v>0</v>
      </c>
      <c r="K29" s="22">
        <f t="shared" si="56"/>
        <v>0</v>
      </c>
      <c r="L29" s="22">
        <f t="shared" si="56"/>
        <v>0</v>
      </c>
      <c r="M29" s="22">
        <f t="shared" si="56"/>
        <v>0</v>
      </c>
      <c r="N29" s="22">
        <f t="shared" si="56"/>
        <v>0</v>
      </c>
      <c r="O29" s="22">
        <f t="shared" si="56"/>
        <v>0</v>
      </c>
      <c r="P29" s="22">
        <f t="shared" si="56"/>
        <v>0</v>
      </c>
      <c r="Q29" s="22" t="str">
        <f>IF(Q28="","",-'M2 TD amort'!F8)</f>
        <v/>
      </c>
      <c r="R29" s="22" t="str">
        <f>IF(R28="","",-'M2 TD amort'!G8)</f>
        <v/>
      </c>
      <c r="S29" s="22" t="str">
        <f>IF(S28="","",-'M2 TD amort'!H8)</f>
        <v/>
      </c>
      <c r="T29" s="22" t="str">
        <f>IF(T28="","",-'M2 TD amort'!I8)</f>
        <v/>
      </c>
      <c r="U29" s="22" t="str">
        <f>IF(U28="","",-'M2 TD amort'!J8)</f>
        <v/>
      </c>
      <c r="V29" s="22" t="str">
        <f>IF(V28="","",-'M2 TD amort'!K8)</f>
        <v/>
      </c>
      <c r="W29" s="22" t="str">
        <f>IF(W28="","",-'M2 TD amort'!L8)</f>
        <v/>
      </c>
      <c r="X29" s="22" t="str">
        <f>IF(X28="","",-'M2 TD amort'!M8)</f>
        <v/>
      </c>
      <c r="Y29" s="22" t="str">
        <f>IF(Y28="","",-'M2 TD amort'!N8)</f>
        <v/>
      </c>
      <c r="Z29" s="22" t="str">
        <f>IF(Z28="","",-'M2 TD amort'!O8)</f>
        <v/>
      </c>
      <c r="AA29" s="22" t="str">
        <f>IF(AA28="","",-'M2 TD amort'!P8)</f>
        <v/>
      </c>
      <c r="AB29" s="22" t="str">
        <f>IF(AB28="","",-'M2 TD amort'!Q8)</f>
        <v/>
      </c>
      <c r="AC29" s="22" t="str">
        <f>IF(AC28="","",-'M2 TD amort'!R8)</f>
        <v/>
      </c>
      <c r="AD29" s="22" t="str">
        <f>IF(AD28="","",-'M2 TD amort'!S8)</f>
        <v/>
      </c>
      <c r="AE29" s="22" t="str">
        <f>IF(AE28="","",-'M2 TD amort'!T8)</f>
        <v/>
      </c>
      <c r="AF29" s="22" t="str">
        <f>IF(AF28="","",-'M2 TD amort'!U8)</f>
        <v/>
      </c>
      <c r="AG29" s="22" t="str">
        <f>IF(AG28="","",-'M2 TD amort'!V8)</f>
        <v/>
      </c>
      <c r="AH29" s="22" t="str">
        <f>IF(AH28="","",-'M2 TD amort'!W8)</f>
        <v/>
      </c>
      <c r="AI29" s="22" t="str">
        <f>IF(AI28="","",-'M2 TD amort'!X8)</f>
        <v/>
      </c>
      <c r="AJ29" s="22" t="str">
        <f>IF(AJ28="","",-'M2 TD amort'!Y8)</f>
        <v/>
      </c>
      <c r="AK29" s="22" t="str">
        <f>IF(AK28="","",-'M2 TD amort'!Z8)</f>
        <v/>
      </c>
      <c r="AL29" s="22" t="str">
        <f>IF(AL28="","",-'M2 TD amort'!AA8)</f>
        <v/>
      </c>
      <c r="AM29" s="22" t="str">
        <f>IF(AM28="","",-'M2 TD amort'!#REF!)</f>
        <v/>
      </c>
      <c r="AN29" s="22" t="str">
        <f>IF(AN28="","",-'M2 TD amort'!AB8)</f>
        <v/>
      </c>
      <c r="AO29" s="22" t="str">
        <f>IF(AO28="","",-'M2 TD amort'!AC8)</f>
        <v/>
      </c>
      <c r="AP29" s="22" t="str">
        <f>IF(AP28="","",-'M2 TD amort'!AD8)</f>
        <v/>
      </c>
      <c r="AQ29" s="22" t="str">
        <f>IF(AQ28="","",-'M2 TD amort'!AE8)</f>
        <v/>
      </c>
      <c r="AR29" s="22" t="str">
        <f>IF(AR28="","",-'M2 TD amort'!AF8)</f>
        <v/>
      </c>
      <c r="AS29" s="22" t="str">
        <f>IF(AS28="","",-'M2 TD amort'!AG8)</f>
        <v/>
      </c>
      <c r="AT29" s="22" t="str">
        <f>IF(AT28="","",-'M2 TD amort'!AH8)</f>
        <v/>
      </c>
      <c r="AU29" s="22" t="str">
        <f>IF(AU28="","",-'M2 TD amort'!AI8)</f>
        <v/>
      </c>
      <c r="AV29" s="22" t="str">
        <f>IF(AV28="","",-'M2 TD amort'!AJ8)</f>
        <v/>
      </c>
      <c r="AW29" s="22" t="str">
        <f>IF(AW28="","",-'M2 TD amort'!AK8)</f>
        <v/>
      </c>
    </row>
    <row r="30" spans="1:49" s="5" customFormat="1" ht="15" customHeight="1" outlineLevel="1" x14ac:dyDescent="0.25">
      <c r="A30" s="128"/>
      <c r="B30" s="18" t="s">
        <v>48</v>
      </c>
      <c r="C30" s="97"/>
      <c r="D30" s="97"/>
      <c r="E30" s="97"/>
      <c r="F30" s="9">
        <f t="shared" ref="F30:M30" si="57">IF(OR(F29="",F28=""),"",F28+F29)</f>
        <v>0</v>
      </c>
      <c r="G30" s="9">
        <f t="shared" si="57"/>
        <v>0</v>
      </c>
      <c r="H30" s="9">
        <f t="shared" si="57"/>
        <v>28636.335868779192</v>
      </c>
      <c r="I30" s="9">
        <f t="shared" si="57"/>
        <v>344669.92129031231</v>
      </c>
      <c r="J30" s="9">
        <f t="shared" si="57"/>
        <v>437739.69493695599</v>
      </c>
      <c r="K30" s="9">
        <f t="shared" si="57"/>
        <v>461093.89388914994</v>
      </c>
      <c r="L30" s="9">
        <f t="shared" si="57"/>
        <v>425531.99443758972</v>
      </c>
      <c r="M30" s="9">
        <f t="shared" si="57"/>
        <v>350101.97926152864</v>
      </c>
      <c r="N30" s="9">
        <f>IF(OR(N29="",N28=""),"",N28+N29)</f>
        <v>289532.93867281172</v>
      </c>
      <c r="O30" s="9">
        <f>IF(OR(O29="",O28=""),"",O28+O29)</f>
        <v>415708.25055353018</v>
      </c>
      <c r="P30" s="9">
        <f t="shared" ref="P30:AW30" si="58">IF(OR(P29="",P28=""),"",P28+P29)</f>
        <v>542741.46833908802</v>
      </c>
      <c r="Q30" s="9" t="str">
        <f t="shared" si="58"/>
        <v/>
      </c>
      <c r="R30" s="9" t="str">
        <f t="shared" si="58"/>
        <v/>
      </c>
      <c r="S30" s="9" t="str">
        <f t="shared" si="58"/>
        <v/>
      </c>
      <c r="T30" s="9" t="str">
        <f t="shared" si="58"/>
        <v/>
      </c>
      <c r="U30" s="9" t="str">
        <f t="shared" si="58"/>
        <v/>
      </c>
      <c r="V30" s="9" t="str">
        <f t="shared" si="58"/>
        <v/>
      </c>
      <c r="W30" s="9" t="str">
        <f t="shared" si="58"/>
        <v/>
      </c>
      <c r="X30" s="9" t="str">
        <f t="shared" si="58"/>
        <v/>
      </c>
      <c r="Y30" s="9" t="str">
        <f t="shared" si="58"/>
        <v/>
      </c>
      <c r="Z30" s="9" t="str">
        <f>IF(OR(Z29="",Z28=""),"",Z28+Z29)</f>
        <v/>
      </c>
      <c r="AA30" s="9" t="str">
        <f t="shared" si="58"/>
        <v/>
      </c>
      <c r="AB30" s="9" t="str">
        <f t="shared" si="58"/>
        <v/>
      </c>
      <c r="AC30" s="9" t="str">
        <f t="shared" si="58"/>
        <v/>
      </c>
      <c r="AD30" s="9" t="str">
        <f t="shared" si="58"/>
        <v/>
      </c>
      <c r="AE30" s="9" t="str">
        <f t="shared" si="58"/>
        <v/>
      </c>
      <c r="AF30" s="9" t="str">
        <f t="shared" si="58"/>
        <v/>
      </c>
      <c r="AG30" s="9" t="str">
        <f t="shared" si="58"/>
        <v/>
      </c>
      <c r="AH30" s="9" t="str">
        <f t="shared" si="58"/>
        <v/>
      </c>
      <c r="AI30" s="9" t="str">
        <f t="shared" si="58"/>
        <v/>
      </c>
      <c r="AJ30" s="9" t="str">
        <f t="shared" si="58"/>
        <v/>
      </c>
      <c r="AK30" s="9" t="str">
        <f t="shared" si="58"/>
        <v/>
      </c>
      <c r="AL30" s="9" t="str">
        <f t="shared" si="58"/>
        <v/>
      </c>
      <c r="AM30" s="9" t="str">
        <f t="shared" si="58"/>
        <v/>
      </c>
      <c r="AN30" s="9" t="str">
        <f t="shared" si="58"/>
        <v/>
      </c>
      <c r="AO30" s="9" t="str">
        <f t="shared" si="58"/>
        <v/>
      </c>
      <c r="AP30" s="9" t="str">
        <f t="shared" si="58"/>
        <v/>
      </c>
      <c r="AQ30" s="9" t="str">
        <f t="shared" si="58"/>
        <v/>
      </c>
      <c r="AR30" s="9" t="str">
        <f t="shared" si="58"/>
        <v/>
      </c>
      <c r="AS30" s="9" t="str">
        <f t="shared" si="58"/>
        <v/>
      </c>
      <c r="AT30" s="9" t="str">
        <f t="shared" si="58"/>
        <v/>
      </c>
      <c r="AU30" s="9" t="str">
        <f t="shared" si="58"/>
        <v/>
      </c>
      <c r="AV30" s="9" t="str">
        <f t="shared" si="58"/>
        <v/>
      </c>
      <c r="AW30" s="9" t="str">
        <f t="shared" si="58"/>
        <v/>
      </c>
    </row>
    <row r="31" spans="1:49" s="5" customFormat="1" outlineLevel="1" x14ac:dyDescent="0.25">
      <c r="A31" s="128"/>
      <c r="B31" s="18" t="s">
        <v>13</v>
      </c>
      <c r="C31" s="97"/>
      <c r="D31" s="97"/>
      <c r="E31" s="97"/>
      <c r="F31" s="9">
        <f t="shared" ref="F31:M31" si="59">IF(OR(F28="",F27=""),"",F27-F28)</f>
        <v>0</v>
      </c>
      <c r="G31" s="9">
        <f>IF(OR(G28="",G27=""),"",G27-G28)</f>
        <v>3542.7066619947968</v>
      </c>
      <c r="H31" s="9">
        <f t="shared" si="59"/>
        <v>-2042.587011875763</v>
      </c>
      <c r="I31" s="9">
        <f t="shared" si="59"/>
        <v>-101305.99221352636</v>
      </c>
      <c r="J31" s="9">
        <f t="shared" si="59"/>
        <v>3390.1150170901092</v>
      </c>
      <c r="K31" s="9">
        <f t="shared" si="59"/>
        <v>76961.106998553209</v>
      </c>
      <c r="L31" s="9">
        <f t="shared" si="59"/>
        <v>-50530.984803922765</v>
      </c>
      <c r="M31" s="9">
        <f t="shared" si="59"/>
        <v>-212267.59868433682</v>
      </c>
      <c r="N31" s="9">
        <f>IF(OR(N30="",N27=""),"",N27-N30)</f>
        <v>-250872.48546525722</v>
      </c>
      <c r="O31" s="9">
        <f t="shared" ref="O31:AW31" si="60">IF(OR(O30="",O27=""),"",O27-O30)</f>
        <v>-287916.68319685216</v>
      </c>
      <c r="P31" s="9">
        <f t="shared" si="60"/>
        <v>-371603.24094149866</v>
      </c>
      <c r="Q31" s="9" t="str">
        <f t="shared" si="60"/>
        <v/>
      </c>
      <c r="R31" s="9" t="str">
        <f t="shared" si="60"/>
        <v/>
      </c>
      <c r="S31" s="9" t="str">
        <f t="shared" si="60"/>
        <v/>
      </c>
      <c r="T31" s="9" t="str">
        <f t="shared" si="60"/>
        <v/>
      </c>
      <c r="U31" s="9" t="str">
        <f t="shared" si="60"/>
        <v/>
      </c>
      <c r="V31" s="9" t="str">
        <f t="shared" si="60"/>
        <v/>
      </c>
      <c r="W31" s="9" t="str">
        <f t="shared" si="60"/>
        <v/>
      </c>
      <c r="X31" s="9" t="str">
        <f t="shared" si="60"/>
        <v/>
      </c>
      <c r="Y31" s="9" t="str">
        <f t="shared" si="60"/>
        <v/>
      </c>
      <c r="Z31" s="9" t="str">
        <f>IF(OR(Z30="",Z27=""),"",Z27-Z30)</f>
        <v/>
      </c>
      <c r="AA31" s="9" t="str">
        <f t="shared" si="60"/>
        <v/>
      </c>
      <c r="AB31" s="9" t="str">
        <f t="shared" si="60"/>
        <v/>
      </c>
      <c r="AC31" s="9" t="str">
        <f t="shared" si="60"/>
        <v/>
      </c>
      <c r="AD31" s="9" t="str">
        <f t="shared" si="60"/>
        <v/>
      </c>
      <c r="AE31" s="9" t="str">
        <f t="shared" si="60"/>
        <v/>
      </c>
      <c r="AF31" s="9" t="str">
        <f t="shared" si="60"/>
        <v/>
      </c>
      <c r="AG31" s="9" t="str">
        <f t="shared" si="60"/>
        <v/>
      </c>
      <c r="AH31" s="9" t="str">
        <f t="shared" si="60"/>
        <v/>
      </c>
      <c r="AI31" s="9" t="str">
        <f t="shared" si="60"/>
        <v/>
      </c>
      <c r="AJ31" s="9" t="str">
        <f t="shared" si="60"/>
        <v/>
      </c>
      <c r="AK31" s="9" t="str">
        <f t="shared" si="60"/>
        <v/>
      </c>
      <c r="AL31" s="9" t="str">
        <f t="shared" si="60"/>
        <v/>
      </c>
      <c r="AM31" s="9" t="str">
        <f t="shared" si="60"/>
        <v/>
      </c>
      <c r="AN31" s="9" t="str">
        <f t="shared" si="60"/>
        <v/>
      </c>
      <c r="AO31" s="9" t="str">
        <f t="shared" si="60"/>
        <v/>
      </c>
      <c r="AP31" s="9" t="str">
        <f t="shared" si="60"/>
        <v/>
      </c>
      <c r="AQ31" s="9" t="str">
        <f t="shared" si="60"/>
        <v/>
      </c>
      <c r="AR31" s="9" t="str">
        <f t="shared" si="60"/>
        <v/>
      </c>
      <c r="AS31" s="9" t="str">
        <f t="shared" si="60"/>
        <v/>
      </c>
      <c r="AT31" s="9" t="str">
        <f t="shared" si="60"/>
        <v/>
      </c>
      <c r="AU31" s="9" t="str">
        <f t="shared" si="60"/>
        <v/>
      </c>
      <c r="AV31" s="9" t="str">
        <f t="shared" si="60"/>
        <v/>
      </c>
      <c r="AW31" s="9" t="str">
        <f t="shared" si="60"/>
        <v/>
      </c>
    </row>
    <row r="32" spans="1:49" s="5" customFormat="1" outlineLevel="1" x14ac:dyDescent="0.25">
      <c r="A32" s="128"/>
      <c r="B32" s="19" t="s">
        <v>8</v>
      </c>
      <c r="C32" s="97"/>
      <c r="D32" s="97"/>
      <c r="E32" s="97"/>
      <c r="F32" s="9">
        <f>IF(OR(F9="",F31=""),"",ROUND((F31+E34)*F9/12,2))</f>
        <v>0</v>
      </c>
      <c r="G32" s="9">
        <f t="shared" ref="G32:L32" si="61">IF(OR(G9="",G31=""),"",ROUND((G31+F34)*G9/12,2))</f>
        <v>7.86</v>
      </c>
      <c r="H32" s="9">
        <f t="shared" si="61"/>
        <v>3.36</v>
      </c>
      <c r="I32" s="9">
        <f t="shared" si="61"/>
        <v>-220.38</v>
      </c>
      <c r="J32" s="9">
        <f t="shared" si="61"/>
        <v>-208.94</v>
      </c>
      <c r="K32" s="9">
        <f t="shared" si="61"/>
        <v>-38.94</v>
      </c>
      <c r="L32" s="9">
        <f t="shared" si="61"/>
        <v>-130.13999999999999</v>
      </c>
      <c r="M32" s="9">
        <f t="shared" ref="M32" si="62">IF(OR(M9="",M31=""),"",ROUND((M31+L34)*M9/12,2))</f>
        <v>-498.25</v>
      </c>
      <c r="N32" s="9">
        <f t="shared" ref="N32" si="63">IF(OR(N9="",N31=""),"",ROUND((N31+M34)*N9/12,2))</f>
        <v>-941.07</v>
      </c>
      <c r="O32" s="9">
        <f t="shared" ref="O32" si="64">IF(OR(O9="",O31=""),"",ROUND((O31+N34)*O9/12,2))</f>
        <v>-1449.93</v>
      </c>
      <c r="P32" s="9">
        <f t="shared" ref="P32" si="65">IF(OR(P9="",P31=""),"",ROUND((P31+O34)*P9/12,2))</f>
        <v>-2107.1</v>
      </c>
      <c r="Q32" s="9" t="str">
        <f t="shared" ref="Q32:R32" si="66">IF(OR(Q9="",Q31=""),"",ROUND((Q31+P34)*Q9/12,2))</f>
        <v/>
      </c>
      <c r="R32" s="9" t="str">
        <f t="shared" si="66"/>
        <v/>
      </c>
      <c r="S32" s="9" t="str">
        <f t="shared" ref="S32" si="67">IF(OR(S9="",S31=""),"",ROUND((S31+R34)*S9/12,2))</f>
        <v/>
      </c>
      <c r="T32" s="9" t="str">
        <f t="shared" ref="T32" si="68">IF(OR(T9="",T31=""),"",ROUND((T31+S34)*T9/12,2))</f>
        <v/>
      </c>
      <c r="U32" s="9" t="str">
        <f t="shared" ref="U32" si="69">IF(OR(U9="",U31=""),"",ROUND((U31+T34)*U9/12,2))</f>
        <v/>
      </c>
      <c r="V32" s="9" t="str">
        <f t="shared" ref="V32" si="70">IF(OR(V9="",V31=""),"",ROUND((V31+U34)*V9/12,2))</f>
        <v/>
      </c>
      <c r="W32" s="9" t="str">
        <f t="shared" ref="W32:X32" si="71">IF(OR(W9="",W31=""),"",ROUND((W31+V34)*W9/12,2))</f>
        <v/>
      </c>
      <c r="X32" s="9" t="str">
        <f t="shared" si="71"/>
        <v/>
      </c>
      <c r="Y32" s="9" t="str">
        <f t="shared" ref="Y32" si="72">IF(OR(Y9="",Y31=""),"",ROUND((Y31+X34)*Y9/12,2))</f>
        <v/>
      </c>
      <c r="Z32" s="9" t="str">
        <f t="shared" ref="Z32" si="73">IF(OR(Z9="",Z31=""),"",ROUND((Z31+Y34)*Z9/12,2))</f>
        <v/>
      </c>
      <c r="AA32" s="9" t="str">
        <f t="shared" ref="AA32" si="74">IF(OR(AA9="",AA31=""),"",ROUND((AA31+Z34)*AA9/12,2))</f>
        <v/>
      </c>
      <c r="AB32" s="9" t="str">
        <f t="shared" ref="AB32" si="75">IF(OR(AB9="",AB31=""),"",ROUND((AB31+AA34)*AB9/12,2))</f>
        <v/>
      </c>
      <c r="AC32" s="9" t="str">
        <f t="shared" ref="AC32:AD32" si="76">IF(OR(AC9="",AC31=""),"",ROUND((AC31+AB34)*AC9/12,2))</f>
        <v/>
      </c>
      <c r="AD32" s="9" t="str">
        <f t="shared" si="76"/>
        <v/>
      </c>
      <c r="AE32" s="9" t="str">
        <f t="shared" ref="AE32" si="77">IF(OR(AE9="",AE31=""),"",ROUND((AE31+AD34)*AE9/12,2))</f>
        <v/>
      </c>
      <c r="AF32" s="9" t="str">
        <f t="shared" ref="AF32" si="78">IF(OR(AF9="",AF31=""),"",ROUND((AF31+AE34)*AF9/12,2))</f>
        <v/>
      </c>
      <c r="AG32" s="9" t="str">
        <f t="shared" ref="AG32" si="79">IF(OR(AG9="",AG31=""),"",ROUND((AG31+AF34)*AG9/12,2))</f>
        <v/>
      </c>
      <c r="AH32" s="9" t="str">
        <f t="shared" ref="AH32" si="80">IF(OR(AH9="",AH31=""),"",ROUND((AH31+AG34)*AH9/12,2))</f>
        <v/>
      </c>
      <c r="AI32" s="9" t="str">
        <f t="shared" ref="AI32:AJ32" si="81">IF(OR(AI9="",AI31=""),"",ROUND((AI31+AH34)*AI9/12,2))</f>
        <v/>
      </c>
      <c r="AJ32" s="9" t="str">
        <f t="shared" si="81"/>
        <v/>
      </c>
      <c r="AK32" s="9" t="str">
        <f t="shared" ref="AK32" si="82">IF(OR(AK9="",AK31=""),"",ROUND((AK31+AJ34)*AK9/12,2))</f>
        <v/>
      </c>
      <c r="AL32" s="9" t="str">
        <f t="shared" ref="AL32" si="83">IF(OR(AL9="",AL31=""),"",ROUND((AL31+AK34)*AL9/12,2))</f>
        <v/>
      </c>
      <c r="AM32" s="9" t="str">
        <f t="shared" ref="AM32" si="84">IF(OR(AM9="",AM31=""),"",ROUND((AM31+AL34)*AM9/12,2))</f>
        <v/>
      </c>
      <c r="AN32" s="9" t="str">
        <f t="shared" ref="AN32" si="85">IF(OR(AN9="",AN31=""),"",ROUND((AN31+AM34)*AN9/12,2))</f>
        <v/>
      </c>
      <c r="AO32" s="9" t="str">
        <f t="shared" ref="AO32:AP32" si="86">IF(OR(AO9="",AO31=""),"",ROUND((AO31+AN34)*AO9/12,2))</f>
        <v/>
      </c>
      <c r="AP32" s="9" t="str">
        <f t="shared" si="86"/>
        <v/>
      </c>
      <c r="AQ32" s="9" t="str">
        <f t="shared" ref="AQ32" si="87">IF(OR(AQ9="",AQ31=""),"",ROUND((AQ31+AP34)*AQ9/12,2))</f>
        <v/>
      </c>
      <c r="AR32" s="9" t="str">
        <f t="shared" ref="AR32" si="88">IF(OR(AR9="",AR31=""),"",ROUND((AR31+AQ34)*AR9/12,2))</f>
        <v/>
      </c>
      <c r="AS32" s="9" t="str">
        <f t="shared" ref="AS32" si="89">IF(OR(AS9="",AS31=""),"",ROUND((AS31+AR34)*AS9/12,2))</f>
        <v/>
      </c>
      <c r="AT32" s="9" t="str">
        <f t="shared" ref="AT32" si="90">IF(OR(AT9="",AT31=""),"",ROUND((AT31+AS34)*AT9/12,2))</f>
        <v/>
      </c>
      <c r="AU32" s="9" t="str">
        <f t="shared" ref="AU32:AV32" si="91">IF(OR(AU9="",AU31=""),"",ROUND((AU31+AT34)*AU9/12,2))</f>
        <v/>
      </c>
      <c r="AV32" s="9" t="str">
        <f t="shared" si="91"/>
        <v/>
      </c>
      <c r="AW32" s="9" t="str">
        <f t="shared" ref="AW32" si="92">IF(OR(AW9="",AW31=""),"",ROUND((AW31+AV34)*AW9/12,2))</f>
        <v/>
      </c>
    </row>
    <row r="33" spans="1:49" s="5" customFormat="1" outlineLevel="1" x14ac:dyDescent="0.25">
      <c r="A33" s="128"/>
      <c r="B33" s="18" t="s">
        <v>14</v>
      </c>
      <c r="C33" s="97"/>
      <c r="D33" s="97"/>
      <c r="E33" s="97"/>
      <c r="F33" s="9">
        <f t="shared" ref="F33:M33" si="93">IF(OR(F31="",F32=""),"",F31+F32)</f>
        <v>0</v>
      </c>
      <c r="G33" s="9">
        <f>IF(OR(G31="",G32=""),"",G31+G32)</f>
        <v>3550.566661994797</v>
      </c>
      <c r="H33" s="9">
        <f t="shared" si="93"/>
        <v>-2039.2270118757631</v>
      </c>
      <c r="I33" s="9">
        <f t="shared" si="93"/>
        <v>-101526.37221352637</v>
      </c>
      <c r="J33" s="9">
        <f t="shared" si="93"/>
        <v>3181.1750170901091</v>
      </c>
      <c r="K33" s="9">
        <f t="shared" si="93"/>
        <v>76922.166998553206</v>
      </c>
      <c r="L33" s="9">
        <f t="shared" si="93"/>
        <v>-50661.124803922765</v>
      </c>
      <c r="M33" s="9">
        <f t="shared" si="93"/>
        <v>-212765.84868433682</v>
      </c>
      <c r="N33" s="9">
        <f>IF(OR(N31="",N32=""),"",N31+N32)</f>
        <v>-251813.55546525723</v>
      </c>
      <c r="O33" s="9">
        <f>IF(OR(O31="",O32=""),"",O31+O32)</f>
        <v>-289366.61319685215</v>
      </c>
      <c r="P33" s="9">
        <f t="shared" ref="P33:AW33" si="94">IF(OR(P31="",P32=""),"",P31+P32)</f>
        <v>-373710.34094149864</v>
      </c>
      <c r="Q33" s="9" t="str">
        <f>IF(OR(Q31="",Q32=""),"",Q31+Q32)</f>
        <v/>
      </c>
      <c r="R33" s="9" t="str">
        <f t="shared" si="94"/>
        <v/>
      </c>
      <c r="S33" s="9" t="str">
        <f t="shared" si="94"/>
        <v/>
      </c>
      <c r="T33" s="9" t="str">
        <f t="shared" si="94"/>
        <v/>
      </c>
      <c r="U33" s="9" t="str">
        <f t="shared" si="94"/>
        <v/>
      </c>
      <c r="V33" s="9" t="str">
        <f t="shared" si="94"/>
        <v/>
      </c>
      <c r="W33" s="9" t="str">
        <f t="shared" si="94"/>
        <v/>
      </c>
      <c r="X33" s="9" t="str">
        <f t="shared" si="94"/>
        <v/>
      </c>
      <c r="Y33" s="9" t="str">
        <f t="shared" si="94"/>
        <v/>
      </c>
      <c r="Z33" s="9" t="str">
        <f t="shared" si="94"/>
        <v/>
      </c>
      <c r="AA33" s="9" t="str">
        <f t="shared" si="94"/>
        <v/>
      </c>
      <c r="AB33" s="9" t="str">
        <f t="shared" si="94"/>
        <v/>
      </c>
      <c r="AC33" s="9" t="str">
        <f t="shared" si="94"/>
        <v/>
      </c>
      <c r="AD33" s="9" t="str">
        <f t="shared" si="94"/>
        <v/>
      </c>
      <c r="AE33" s="9" t="str">
        <f t="shared" si="94"/>
        <v/>
      </c>
      <c r="AF33" s="9" t="str">
        <f t="shared" si="94"/>
        <v/>
      </c>
      <c r="AG33" s="9" t="str">
        <f t="shared" si="94"/>
        <v/>
      </c>
      <c r="AH33" s="9" t="str">
        <f t="shared" si="94"/>
        <v/>
      </c>
      <c r="AI33" s="9" t="str">
        <f t="shared" si="94"/>
        <v/>
      </c>
      <c r="AJ33" s="9" t="str">
        <f t="shared" si="94"/>
        <v/>
      </c>
      <c r="AK33" s="9" t="str">
        <f t="shared" si="94"/>
        <v/>
      </c>
      <c r="AL33" s="9" t="str">
        <f t="shared" si="94"/>
        <v/>
      </c>
      <c r="AM33" s="9" t="str">
        <f t="shared" si="94"/>
        <v/>
      </c>
      <c r="AN33" s="9" t="str">
        <f t="shared" si="94"/>
        <v/>
      </c>
      <c r="AO33" s="9" t="str">
        <f t="shared" si="94"/>
        <v/>
      </c>
      <c r="AP33" s="9" t="str">
        <f t="shared" si="94"/>
        <v/>
      </c>
      <c r="AQ33" s="9" t="str">
        <f t="shared" si="94"/>
        <v/>
      </c>
      <c r="AR33" s="9" t="str">
        <f t="shared" si="94"/>
        <v/>
      </c>
      <c r="AS33" s="9" t="str">
        <f t="shared" si="94"/>
        <v/>
      </c>
      <c r="AT33" s="9" t="str">
        <f t="shared" si="94"/>
        <v/>
      </c>
      <c r="AU33" s="9" t="str">
        <f t="shared" si="94"/>
        <v/>
      </c>
      <c r="AV33" s="9" t="str">
        <f t="shared" si="94"/>
        <v/>
      </c>
      <c r="AW33" s="9" t="str">
        <f t="shared" si="94"/>
        <v/>
      </c>
    </row>
    <row r="34" spans="1:49" s="5" customFormat="1" outlineLevel="1" x14ac:dyDescent="0.25">
      <c r="A34" s="128"/>
      <c r="B34" s="20" t="s">
        <v>15</v>
      </c>
      <c r="C34" s="97"/>
      <c r="D34" s="97"/>
      <c r="E34" s="97"/>
      <c r="F34" s="9">
        <f>IF(OR(F33=""),"",F33)</f>
        <v>0</v>
      </c>
      <c r="G34" s="9">
        <f>IF(OR(G33="",F34=""),"",G33+F34)</f>
        <v>3550.566661994797</v>
      </c>
      <c r="H34" s="9">
        <f t="shared" ref="H34:M34" si="95">IF(OR(H33="",G34=""),"",H33+G34)</f>
        <v>1511.3396501190339</v>
      </c>
      <c r="I34" s="9">
        <f t="shared" si="95"/>
        <v>-100015.03256340734</v>
      </c>
      <c r="J34" s="9">
        <f t="shared" si="95"/>
        <v>-96833.857546317231</v>
      </c>
      <c r="K34" s="9">
        <f t="shared" si="95"/>
        <v>-19911.690547764025</v>
      </c>
      <c r="L34" s="9">
        <f t="shared" si="95"/>
        <v>-70572.81535168679</v>
      </c>
      <c r="M34" s="9">
        <f t="shared" si="95"/>
        <v>-283338.66403602361</v>
      </c>
      <c r="N34" s="9">
        <f>IF(OR(N33="",M34=""),"",N33+N29+M34)</f>
        <v>-535152.21950128081</v>
      </c>
      <c r="O34" s="9">
        <f>IF(OR(O33="",N34=""),"",O33+O29+N34+O26)</f>
        <v>-824518.83269813296</v>
      </c>
      <c r="P34" s="9">
        <f>IF(OR(P33="",O34=""),"",P33+P29+O34)</f>
        <v>-1198229.1736396316</v>
      </c>
      <c r="Q34" s="9" t="str">
        <f>IF(OR(Q33="",P34=""),"",Q33+Q29+P34)</f>
        <v/>
      </c>
      <c r="R34" s="9" t="str">
        <f t="shared" ref="R34:AW34" si="96">IF(OR(R33="",Q34=""),"",R33+R29+Q34)</f>
        <v/>
      </c>
      <c r="S34" s="9" t="str">
        <f>IF(OR(S33="",R34=""),"",S33+S29+R34)</f>
        <v/>
      </c>
      <c r="T34" s="9" t="str">
        <f t="shared" si="96"/>
        <v/>
      </c>
      <c r="U34" s="9" t="str">
        <f t="shared" si="96"/>
        <v/>
      </c>
      <c r="V34" s="9" t="str">
        <f t="shared" si="96"/>
        <v/>
      </c>
      <c r="W34" s="9" t="str">
        <f t="shared" si="96"/>
        <v/>
      </c>
      <c r="X34" s="9" t="str">
        <f t="shared" si="96"/>
        <v/>
      </c>
      <c r="Y34" s="9" t="str">
        <f t="shared" si="96"/>
        <v/>
      </c>
      <c r="Z34" s="9" t="str">
        <f t="shared" si="96"/>
        <v/>
      </c>
      <c r="AA34" s="9" t="str">
        <f t="shared" si="96"/>
        <v/>
      </c>
      <c r="AB34" s="9" t="str">
        <f t="shared" si="96"/>
        <v/>
      </c>
      <c r="AC34" s="9" t="str">
        <f t="shared" si="96"/>
        <v/>
      </c>
      <c r="AD34" s="9" t="str">
        <f t="shared" si="96"/>
        <v/>
      </c>
      <c r="AE34" s="9" t="str">
        <f t="shared" si="96"/>
        <v/>
      </c>
      <c r="AF34" s="9" t="str">
        <f t="shared" si="96"/>
        <v/>
      </c>
      <c r="AG34" s="9" t="str">
        <f t="shared" si="96"/>
        <v/>
      </c>
      <c r="AH34" s="9" t="str">
        <f t="shared" si="96"/>
        <v/>
      </c>
      <c r="AI34" s="9" t="str">
        <f t="shared" si="96"/>
        <v/>
      </c>
      <c r="AJ34" s="9" t="str">
        <f t="shared" si="96"/>
        <v/>
      </c>
      <c r="AK34" s="9" t="str">
        <f t="shared" si="96"/>
        <v/>
      </c>
      <c r="AL34" s="9" t="str">
        <f t="shared" si="96"/>
        <v/>
      </c>
      <c r="AM34" s="9" t="str">
        <f t="shared" si="96"/>
        <v/>
      </c>
      <c r="AN34" s="9" t="str">
        <f>IF(OR(AN33="",AM34=""),"",AN33+AN29+AM34)</f>
        <v/>
      </c>
      <c r="AO34" s="9" t="str">
        <f t="shared" si="96"/>
        <v/>
      </c>
      <c r="AP34" s="9" t="str">
        <f t="shared" si="96"/>
        <v/>
      </c>
      <c r="AQ34" s="9" t="str">
        <f t="shared" si="96"/>
        <v/>
      </c>
      <c r="AR34" s="9" t="str">
        <f t="shared" si="96"/>
        <v/>
      </c>
      <c r="AS34" s="9" t="str">
        <f t="shared" si="96"/>
        <v/>
      </c>
      <c r="AT34" s="9" t="str">
        <f t="shared" si="96"/>
        <v/>
      </c>
      <c r="AU34" s="9" t="str">
        <f t="shared" si="96"/>
        <v/>
      </c>
      <c r="AV34" s="9" t="str">
        <f t="shared" si="96"/>
        <v/>
      </c>
      <c r="AW34" s="9" t="str">
        <f t="shared" si="96"/>
        <v/>
      </c>
    </row>
    <row r="35" spans="1:49" s="5" customFormat="1" ht="8.25" customHeight="1" outlineLevel="1" x14ac:dyDescent="0.25">
      <c r="A35" s="44"/>
      <c r="B35" s="13"/>
      <c r="C35" s="102"/>
      <c r="D35" s="102"/>
      <c r="E35" s="10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5" customFormat="1" ht="15" customHeight="1" outlineLevel="1" x14ac:dyDescent="0.25">
      <c r="A36" s="128" t="s">
        <v>21</v>
      </c>
      <c r="B36" s="17"/>
      <c r="C36" s="97"/>
      <c r="D36" s="97"/>
      <c r="E36" s="9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6"/>
      <c r="AP36" s="66"/>
      <c r="AQ36" s="66"/>
      <c r="AR36" s="66"/>
      <c r="AS36" s="66"/>
      <c r="AT36" s="66"/>
      <c r="AU36" s="66"/>
      <c r="AV36" s="66"/>
      <c r="AW36" s="66"/>
    </row>
    <row r="37" spans="1:49" s="3" customFormat="1" ht="15" customHeight="1" outlineLevel="1" x14ac:dyDescent="0.25">
      <c r="A37" s="128"/>
      <c r="B37" s="17" t="s">
        <v>28</v>
      </c>
      <c r="C37" s="97"/>
      <c r="D37" s="97"/>
      <c r="E37" s="97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5767.9681454076735</v>
      </c>
      <c r="O37" s="22">
        <f>IF('M3 Allocations - TD'!M6="","",'M3 Allocations - TD'!M32)</f>
        <v>16895.928056087101</v>
      </c>
      <c r="P37" s="22">
        <f>IF('M3 Allocations - TD'!N6="","",'M3 Allocations - TD'!N32)</f>
        <v>25525.100145200897</v>
      </c>
      <c r="Q37" s="22">
        <f>IF('M3 Allocations - TD'!O6="","",'M3 Allocations - TD'!O32)</f>
        <v>27524.25879504767</v>
      </c>
      <c r="R37" s="22">
        <f>IF('M3 Allocations - TD'!P6="","",'M3 Allocations - TD'!P32)</f>
        <v>38664.753398204441</v>
      </c>
      <c r="S37" s="22">
        <f>IF('M3 Allocations - TD'!Q6="","",'M3 Allocations - TD'!Q32)</f>
        <v>47562.910315213507</v>
      </c>
      <c r="T37" s="22">
        <f>IF('M3 Allocations - TD'!R6="","",'M3 Allocations - TD'!R32)</f>
        <v>69742.919379966275</v>
      </c>
      <c r="U37" s="22">
        <f>IF('M3 Allocations - TD'!S6="","",'M3 Allocations - TD'!S32)</f>
        <v>71907.590175180769</v>
      </c>
      <c r="V37" s="22">
        <f>IF('M3 Allocations - TD'!T6="","",'M3 Allocations - TD'!T32)</f>
        <v>107538.96792915741</v>
      </c>
      <c r="W37" s="22">
        <f>IF('M3 Allocations - TD'!U6="","",'M3 Allocations - TD'!U32)</f>
        <v>101829.2481966411</v>
      </c>
      <c r="X37" s="22">
        <f>IF('M3 Allocations - TD'!V6="","",'M3 Allocations - TD'!V32)</f>
        <v>122086.60104206916</v>
      </c>
      <c r="Y37" s="22">
        <f>IF('M3 Allocations - TD'!W6="","",'M3 Allocations - TD'!W32)</f>
        <v>104618.64140463393</v>
      </c>
      <c r="Z37" s="22">
        <f>IF('M3 Allocations - TD'!X6="","",'M3 Allocations - TD'!X32)</f>
        <v>115085.33469849332</v>
      </c>
      <c r="AA37" s="22">
        <f>IF('M3 Allocations - TD'!Y6="","",'M3 Allocations - TD'!Y32)</f>
        <v>147152.40761363314</v>
      </c>
      <c r="AB37" s="22">
        <f>IF('M3 Allocations - TD'!Z6="","",'M3 Allocations - TD'!Z32)</f>
        <v>163279.26267523147</v>
      </c>
      <c r="AC37" s="22" t="str">
        <f>IF('M3 Allocations - TD'!AA6="","",'M3 Allocations - TD'!AA32)</f>
        <v/>
      </c>
      <c r="AD37" s="22" t="str">
        <f>IF('M3 Allocations - TD'!AB6="","",'M3 Allocations - TD'!AB32)</f>
        <v/>
      </c>
      <c r="AE37" s="22" t="str">
        <f>IF('M3 Allocations - TD'!AC6="","",'M3 Allocations - TD'!AC32)</f>
        <v/>
      </c>
      <c r="AF37" s="22" t="str">
        <f>IF('M3 Allocations - TD'!AD6="","",'M3 Allocations - TD'!AD32)</f>
        <v/>
      </c>
      <c r="AG37" s="22" t="str">
        <f>IF('M3 Allocations - TD'!AE6="","",'M3 Allocations - TD'!AE32)</f>
        <v/>
      </c>
      <c r="AH37" s="22" t="str">
        <f>IF('M3 Allocations - TD'!AF6="","",'M3 Allocations - TD'!AF32)</f>
        <v/>
      </c>
      <c r="AI37" s="22" t="str">
        <f>IF('M3 Allocations - TD'!AG6="","",'M3 Allocations - TD'!AG32)</f>
        <v/>
      </c>
      <c r="AJ37" s="22" t="str">
        <f>IF('M3 Allocations - TD'!AH6="","",'M3 Allocations - TD'!AH32)</f>
        <v/>
      </c>
      <c r="AK37" s="22" t="str">
        <f>IF('M3 Allocations - TD'!AI6="","",'M3 Allocations - TD'!AI32)</f>
        <v/>
      </c>
      <c r="AL37" s="22" t="str">
        <f>IF('M3 Allocations - TD'!AJ6="","",'M3 Allocations - TD'!AJ32)</f>
        <v/>
      </c>
      <c r="AM37" s="22" t="str">
        <f>IF('M3 Allocations - TD'!AK6="","",'M3 Allocations - TD'!AK32)</f>
        <v/>
      </c>
      <c r="AN37" s="22" t="str">
        <f>IF('M3 Allocations - TD'!AL6="","",'M3 Allocations - TD'!AL32)</f>
        <v/>
      </c>
      <c r="AO37" s="22" t="str">
        <f>IF('M3 Allocations - TD'!AM6="","",'M3 Allocations - TD'!AM32)</f>
        <v/>
      </c>
      <c r="AP37" s="22" t="str">
        <f>IF('M3 Allocations - TD'!AN6="","",'M3 Allocations - TD'!AN32)</f>
        <v/>
      </c>
      <c r="AQ37" s="22" t="str">
        <f>IF('M3 Allocations - TD'!AO6="","",'M3 Allocations - TD'!AO32)</f>
        <v/>
      </c>
      <c r="AR37" s="22" t="str">
        <f>IF('M3 Allocations - TD'!AP6="","",'M3 Allocations - TD'!AP32)</f>
        <v/>
      </c>
      <c r="AS37" s="22" t="str">
        <f>IF('M3 Allocations - TD'!AQ6="","",'M3 Allocations - TD'!AQ32)</f>
        <v/>
      </c>
      <c r="AT37" s="22" t="str">
        <f>IF('M3 Allocations - TD'!AR6="","",'M3 Allocations - TD'!AR32)</f>
        <v/>
      </c>
      <c r="AU37" s="22" t="str">
        <f>IF('M3 Allocations - TD'!AS6="","",'M3 Allocations - TD'!AS32)</f>
        <v/>
      </c>
      <c r="AV37" s="22" t="str">
        <f>IF('M3 Allocations - TD'!AT6="","",'M3 Allocations - TD'!AT32)</f>
        <v/>
      </c>
      <c r="AW37" s="22" t="str">
        <f>IF('M3 Allocations - TD'!AU6="","",'M3 Allocations - TD'!AU32)</f>
        <v/>
      </c>
    </row>
    <row r="38" spans="1:49" s="5" customFormat="1" ht="15" customHeight="1" outlineLevel="1" x14ac:dyDescent="0.25">
      <c r="A38" s="128"/>
      <c r="B38" s="18" t="s">
        <v>26</v>
      </c>
      <c r="C38" s="97"/>
      <c r="D38" s="97"/>
      <c r="E38" s="97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53975.546061180925</v>
      </c>
      <c r="O38" s="22">
        <f>IF('M3 Allocations - TD'!M52="","",'M3 Allocations - TD'!M70)</f>
        <v>64085.142076342534</v>
      </c>
      <c r="P38" s="22">
        <f>IF('M3 Allocations - TD'!N52="","",'M3 Allocations - TD'!N70)</f>
        <v>77271.220187535713</v>
      </c>
      <c r="Q38" s="22" t="str">
        <f>IF('M3 Allocations - TD'!O52="","",'M3 Allocations - TD'!O70)</f>
        <v/>
      </c>
      <c r="R38" s="22" t="str">
        <f>IF('M3 Allocations - TD'!P52="","",'M3 Allocations - TD'!P70)</f>
        <v/>
      </c>
      <c r="S38" s="22" t="str">
        <f>IF('M3 Allocations - TD'!Q52="","",'M3 Allocations - TD'!Q70)</f>
        <v/>
      </c>
      <c r="T38" s="22" t="str">
        <f>IF('M3 Allocations - TD'!R52="","",'M3 Allocations - TD'!R70)</f>
        <v/>
      </c>
      <c r="U38" s="22" t="str">
        <f>IF('M3 Allocations - TD'!S52="","",'M3 Allocations - TD'!S70)</f>
        <v/>
      </c>
      <c r="V38" s="22" t="str">
        <f>IF('M3 Allocations - TD'!T52="","",'M3 Allocations - TD'!T70)</f>
        <v/>
      </c>
      <c r="W38" s="22" t="str">
        <f>IF('M3 Allocations - TD'!U52="","",'M3 Allocations - TD'!U70)</f>
        <v/>
      </c>
      <c r="X38" s="22" t="str">
        <f>IF('M3 Allocations - TD'!V52="","",'M3 Allocations - TD'!V70)</f>
        <v/>
      </c>
      <c r="Y38" s="22" t="str">
        <f>IF('M3 Allocations - TD'!W52="","",'M3 Allocations - TD'!W70)</f>
        <v/>
      </c>
      <c r="Z38" s="22" t="str">
        <f>IF('M3 Allocations - TD'!X52="","",'M3 Allocations - TD'!X70)</f>
        <v/>
      </c>
      <c r="AA38" s="22" t="str">
        <f>IF('M3 Allocations - TD'!Y52="","",'M3 Allocations - TD'!Y70)</f>
        <v/>
      </c>
      <c r="AB38" s="22" t="str">
        <f>IF('M3 Allocations - TD'!Z52="","",'M3 Allocations - TD'!Z70)</f>
        <v/>
      </c>
      <c r="AC38" s="22" t="str">
        <f>IF('M3 Allocations - TD'!AA52="","",'M3 Allocations - TD'!AA70)</f>
        <v/>
      </c>
      <c r="AD38" s="22" t="str">
        <f>IF('M3 Allocations - TD'!AB52="","",'M3 Allocations - TD'!AB70)</f>
        <v/>
      </c>
      <c r="AE38" s="22" t="str">
        <f>IF('M3 Allocations - TD'!AC52="","",'M3 Allocations - TD'!AC70)</f>
        <v/>
      </c>
      <c r="AF38" s="22" t="str">
        <f>IF('M3 Allocations - TD'!AD52="","",'M3 Allocations - TD'!AD70)</f>
        <v/>
      </c>
      <c r="AG38" s="22" t="str">
        <f>IF('M3 Allocations - TD'!AE52="","",'M3 Allocations - TD'!AE70)</f>
        <v/>
      </c>
      <c r="AH38" s="22" t="str">
        <f>IF('M3 Allocations - TD'!AF52="","",'M3 Allocations - TD'!AF70)</f>
        <v/>
      </c>
      <c r="AI38" s="22" t="str">
        <f>IF('M3 Allocations - TD'!AG52="","",'M3 Allocations - TD'!AG70)</f>
        <v/>
      </c>
      <c r="AJ38" s="22" t="str">
        <f>IF('M3 Allocations - TD'!AH52="","",'M3 Allocations - TD'!AH70)</f>
        <v/>
      </c>
      <c r="AK38" s="22" t="str">
        <f>IF('M3 Allocations - TD'!AI52="","",'M3 Allocations - TD'!AI70)</f>
        <v/>
      </c>
      <c r="AL38" s="22" t="str">
        <f>IF('M3 Allocations - TD'!AJ52="","",'M3 Allocations - TD'!AJ70)</f>
        <v/>
      </c>
      <c r="AM38" s="22" t="str">
        <f>IF('M3 Allocations - TD'!AK52="","",'M3 Allocations - TD'!AK70)</f>
        <v/>
      </c>
      <c r="AN38" s="22" t="str">
        <f>IF('M3 Allocations - TD'!AL52="","",'M3 Allocations - TD'!AL70)</f>
        <v/>
      </c>
      <c r="AO38" s="22" t="str">
        <f>IF('M3 Allocations - TD'!AM52="","",'M3 Allocations - TD'!AM70)</f>
        <v/>
      </c>
      <c r="AP38" s="22" t="str">
        <f>IF('M3 Allocations - TD'!AN52="","",'M3 Allocations - TD'!AN70)</f>
        <v/>
      </c>
      <c r="AQ38" s="22" t="str">
        <f>IF('M3 Allocations - TD'!AO52="","",'M3 Allocations - TD'!AO70)</f>
        <v/>
      </c>
      <c r="AR38" s="22" t="str">
        <f>IF('M3 Allocations - TD'!AP52="","",'M3 Allocations - TD'!AP70)</f>
        <v/>
      </c>
      <c r="AS38" s="22" t="str">
        <f>IF('M3 Allocations - TD'!AQ52="","",'M3 Allocations - TD'!AQ70)</f>
        <v/>
      </c>
      <c r="AT38" s="22" t="str">
        <f>IF('M3 Allocations - TD'!AR52="","",'M3 Allocations - TD'!AR70)</f>
        <v/>
      </c>
      <c r="AU38" s="22" t="str">
        <f>IF('M3 Allocations - TD'!AS52="","",'M3 Allocations - TD'!AS70)</f>
        <v/>
      </c>
      <c r="AV38" s="22" t="str">
        <f>IF('M3 Allocations - TD'!AT52="","",'M3 Allocations - TD'!AT70)</f>
        <v/>
      </c>
      <c r="AW38" s="22" t="str">
        <f>IF('M3 Allocations - TD'!AU52="","",'M3 Allocations - TD'!AU70)</f>
        <v/>
      </c>
    </row>
    <row r="39" spans="1:49" s="5" customFormat="1" ht="15" customHeight="1" outlineLevel="1" x14ac:dyDescent="0.25">
      <c r="A39" s="128"/>
      <c r="B39" s="18" t="s">
        <v>47</v>
      </c>
      <c r="C39" s="97"/>
      <c r="D39" s="97"/>
      <c r="E39" s="97"/>
      <c r="F39" s="22">
        <f>IF(F38="","",0)</f>
        <v>0</v>
      </c>
      <c r="G39" s="22">
        <f t="shared" ref="G39" si="97">IF(G38="","",0)</f>
        <v>0</v>
      </c>
      <c r="H39" s="22">
        <f t="shared" ref="H39" si="98">IF(H38="","",0)</f>
        <v>0</v>
      </c>
      <c r="I39" s="22">
        <f t="shared" ref="I39" si="99">IF(I38="","",0)</f>
        <v>0</v>
      </c>
      <c r="J39" s="22">
        <f t="shared" ref="J39" si="100">IF(J38="","",0)</f>
        <v>0</v>
      </c>
      <c r="K39" s="22">
        <f t="shared" ref="K39" si="101">IF(K38="","",0)</f>
        <v>0</v>
      </c>
      <c r="L39" s="22">
        <f t="shared" ref="L39" si="102">IF(L38="","",0)</f>
        <v>0</v>
      </c>
      <c r="M39" s="22">
        <f t="shared" ref="M39" si="103">IF(M38="","",0)</f>
        <v>0</v>
      </c>
      <c r="N39" s="22">
        <f t="shared" ref="N39" si="104">IF(N38="","",0)</f>
        <v>0</v>
      </c>
      <c r="O39" s="22">
        <f t="shared" ref="O39" si="105">IF(O38="","",0)</f>
        <v>0</v>
      </c>
      <c r="P39" s="22">
        <f t="shared" ref="P39" si="106">IF(P38="","",0)</f>
        <v>0</v>
      </c>
      <c r="Q39" s="22" t="str">
        <f>IF(Q38="","",-'M2 TD amort'!F15)</f>
        <v/>
      </c>
      <c r="R39" s="22" t="str">
        <f>IF(R38="","",-'M2 TD amort'!G15)</f>
        <v/>
      </c>
      <c r="S39" s="22" t="str">
        <f>IF(S38="","",-'M2 TD amort'!H15)</f>
        <v/>
      </c>
      <c r="T39" s="22" t="str">
        <f>IF(T38="","",-'M2 TD amort'!I15)</f>
        <v/>
      </c>
      <c r="U39" s="22" t="str">
        <f>IF(U38="","",-'M2 TD amort'!J15)</f>
        <v/>
      </c>
      <c r="V39" s="22" t="str">
        <f>IF(V38="","",-'M2 TD amort'!K15)</f>
        <v/>
      </c>
      <c r="W39" s="22" t="str">
        <f>IF(W38="","",-'M2 TD amort'!L15)</f>
        <v/>
      </c>
      <c r="X39" s="22" t="str">
        <f>IF(X38="","",-'M2 TD amort'!M15)</f>
        <v/>
      </c>
      <c r="Y39" s="22" t="str">
        <f>IF(Y38="","",-'M2 TD amort'!N15)</f>
        <v/>
      </c>
      <c r="Z39" s="22" t="str">
        <f>IF(Z38="","",-'M2 TD amort'!O15)</f>
        <v/>
      </c>
      <c r="AA39" s="22" t="str">
        <f>IF(AA38="","",-'M2 TD amort'!P15)</f>
        <v/>
      </c>
      <c r="AB39" s="22" t="str">
        <f>IF(AB38="","",-'M2 TD amort'!Q15)</f>
        <v/>
      </c>
      <c r="AC39" s="22" t="str">
        <f>IF(AC38="","",-'M2 TD amort'!R15)</f>
        <v/>
      </c>
      <c r="AD39" s="22" t="str">
        <f>IF(AD38="","",-'M2 TD amort'!S15)</f>
        <v/>
      </c>
      <c r="AE39" s="22" t="str">
        <f>IF(AE38="","",-'M2 TD amort'!T15)</f>
        <v/>
      </c>
      <c r="AF39" s="22" t="str">
        <f>IF(AF38="","",-'M2 TD amort'!U15)</f>
        <v/>
      </c>
      <c r="AG39" s="22" t="str">
        <f>IF(AG38="","",-'M2 TD amort'!V15)</f>
        <v/>
      </c>
      <c r="AH39" s="22" t="str">
        <f>IF(AH38="","",-'M2 TD amort'!W15)</f>
        <v/>
      </c>
      <c r="AI39" s="22" t="str">
        <f>IF(AI38="","",-'M2 TD amort'!X15)</f>
        <v/>
      </c>
      <c r="AJ39" s="22" t="str">
        <f>IF(AJ38="","",-'M2 TD amort'!Y15)</f>
        <v/>
      </c>
      <c r="AK39" s="22" t="str">
        <f>IF(AK38="","",-'M2 TD amort'!Z15)</f>
        <v/>
      </c>
      <c r="AL39" s="22" t="str">
        <f>IF(AL38="","",-'M2 TD amort'!AA15)</f>
        <v/>
      </c>
      <c r="AM39" s="22" t="str">
        <f>IF(AM38="","",-'M2 TD amort'!#REF!)</f>
        <v/>
      </c>
      <c r="AN39" s="22" t="str">
        <f>IF(AN38="","",-'M2 TD amort'!AB15)</f>
        <v/>
      </c>
      <c r="AO39" s="22" t="str">
        <f>IF(AO38="","",-'M2 TD amort'!AC15)</f>
        <v/>
      </c>
      <c r="AP39" s="22" t="str">
        <f>IF(AP38="","",-'M2 TD amort'!AD15)</f>
        <v/>
      </c>
      <c r="AQ39" s="22" t="str">
        <f>IF(AQ38="","",-'M2 TD amort'!AE15)</f>
        <v/>
      </c>
      <c r="AR39" s="22" t="str">
        <f>IF(AR38="","",-'M2 TD amort'!AF15)</f>
        <v/>
      </c>
      <c r="AS39" s="22" t="str">
        <f>IF(AS38="","",-'M2 TD amort'!AG15)</f>
        <v/>
      </c>
      <c r="AT39" s="22" t="str">
        <f>IF(AT38="","",-'M2 TD amort'!AH15)</f>
        <v/>
      </c>
      <c r="AU39" s="22" t="str">
        <f>IF(AU38="","",-'M2 TD amort'!AI15)</f>
        <v/>
      </c>
      <c r="AV39" s="22" t="str">
        <f>IF(AV38="","",-'M2 TD amort'!AJ15)</f>
        <v/>
      </c>
      <c r="AW39" s="22" t="str">
        <f>IF(AW38="","",-'M2 TD amort'!AK15)</f>
        <v/>
      </c>
    </row>
    <row r="40" spans="1:49" s="5" customFormat="1" ht="15" customHeight="1" outlineLevel="1" x14ac:dyDescent="0.25">
      <c r="A40" s="128"/>
      <c r="B40" s="18" t="s">
        <v>48</v>
      </c>
      <c r="C40" s="97"/>
      <c r="D40" s="97"/>
      <c r="E40" s="97"/>
      <c r="F40" s="9">
        <f t="shared" ref="F40:M40" si="107">IF(OR(F39="",F38=""),"",F38+F39)</f>
        <v>0</v>
      </c>
      <c r="G40" s="9">
        <f t="shared" si="107"/>
        <v>0</v>
      </c>
      <c r="H40" s="9">
        <f t="shared" si="107"/>
        <v>4662.874879564878</v>
      </c>
      <c r="I40" s="9">
        <f t="shared" si="107"/>
        <v>60575.806014450071</v>
      </c>
      <c r="J40" s="9">
        <f t="shared" si="107"/>
        <v>69235.226705339766</v>
      </c>
      <c r="K40" s="9">
        <f t="shared" si="107"/>
        <v>71132.268141530934</v>
      </c>
      <c r="L40" s="9">
        <f t="shared" si="107"/>
        <v>68766.003213137257</v>
      </c>
      <c r="M40" s="9">
        <f t="shared" si="107"/>
        <v>61936.863591354115</v>
      </c>
      <c r="N40" s="9">
        <f>IF(OR(N39="",N38=""),"",N38+N39)</f>
        <v>53975.546061180925</v>
      </c>
      <c r="O40" s="9">
        <f t="shared" ref="O40:AW40" si="108">IF(OR(O39="",O38=""),"",O38+O39)</f>
        <v>64085.142076342534</v>
      </c>
      <c r="P40" s="9">
        <f t="shared" si="108"/>
        <v>77271.220187535713</v>
      </c>
      <c r="Q40" s="9" t="str">
        <f t="shared" si="108"/>
        <v/>
      </c>
      <c r="R40" s="9" t="str">
        <f t="shared" si="108"/>
        <v/>
      </c>
      <c r="S40" s="9" t="str">
        <f t="shared" si="108"/>
        <v/>
      </c>
      <c r="T40" s="9" t="str">
        <f t="shared" si="108"/>
        <v/>
      </c>
      <c r="U40" s="9" t="str">
        <f t="shared" si="108"/>
        <v/>
      </c>
      <c r="V40" s="9" t="str">
        <f t="shared" si="108"/>
        <v/>
      </c>
      <c r="W40" s="9" t="str">
        <f t="shared" si="108"/>
        <v/>
      </c>
      <c r="X40" s="9" t="str">
        <f t="shared" si="108"/>
        <v/>
      </c>
      <c r="Y40" s="9" t="str">
        <f t="shared" si="108"/>
        <v/>
      </c>
      <c r="Z40" s="9" t="str">
        <f t="shared" si="108"/>
        <v/>
      </c>
      <c r="AA40" s="9" t="str">
        <f t="shared" si="108"/>
        <v/>
      </c>
      <c r="AB40" s="9" t="str">
        <f t="shared" si="108"/>
        <v/>
      </c>
      <c r="AC40" s="9" t="str">
        <f t="shared" si="108"/>
        <v/>
      </c>
      <c r="AD40" s="9" t="str">
        <f t="shared" si="108"/>
        <v/>
      </c>
      <c r="AE40" s="9" t="str">
        <f t="shared" si="108"/>
        <v/>
      </c>
      <c r="AF40" s="9" t="str">
        <f t="shared" si="108"/>
        <v/>
      </c>
      <c r="AG40" s="9" t="str">
        <f t="shared" si="108"/>
        <v/>
      </c>
      <c r="AH40" s="9" t="str">
        <f t="shared" si="108"/>
        <v/>
      </c>
      <c r="AI40" s="9" t="str">
        <f t="shared" si="108"/>
        <v/>
      </c>
      <c r="AJ40" s="9" t="str">
        <f t="shared" si="108"/>
        <v/>
      </c>
      <c r="AK40" s="9" t="str">
        <f t="shared" si="108"/>
        <v/>
      </c>
      <c r="AL40" s="9" t="str">
        <f t="shared" si="108"/>
        <v/>
      </c>
      <c r="AM40" s="9" t="str">
        <f t="shared" si="108"/>
        <v/>
      </c>
      <c r="AN40" s="9" t="str">
        <f t="shared" si="108"/>
        <v/>
      </c>
      <c r="AO40" s="9" t="str">
        <f t="shared" si="108"/>
        <v/>
      </c>
      <c r="AP40" s="9" t="str">
        <f t="shared" si="108"/>
        <v/>
      </c>
      <c r="AQ40" s="9" t="str">
        <f t="shared" si="108"/>
        <v/>
      </c>
      <c r="AR40" s="9" t="str">
        <f t="shared" si="108"/>
        <v/>
      </c>
      <c r="AS40" s="9" t="str">
        <f t="shared" si="108"/>
        <v/>
      </c>
      <c r="AT40" s="9" t="str">
        <f t="shared" si="108"/>
        <v/>
      </c>
      <c r="AU40" s="9" t="str">
        <f t="shared" si="108"/>
        <v/>
      </c>
      <c r="AV40" s="9" t="str">
        <f t="shared" si="108"/>
        <v/>
      </c>
      <c r="AW40" s="9" t="str">
        <f t="shared" si="108"/>
        <v/>
      </c>
    </row>
    <row r="41" spans="1:49" s="5" customFormat="1" outlineLevel="1" x14ac:dyDescent="0.25">
      <c r="A41" s="128"/>
      <c r="B41" s="18" t="s">
        <v>13</v>
      </c>
      <c r="C41" s="97"/>
      <c r="D41" s="97"/>
      <c r="E41" s="97"/>
      <c r="F41" s="9">
        <f t="shared" ref="F41:M41" si="109">IF(OR(F38="",F37=""),"",F37-F38)</f>
        <v>0.34412602678174997</v>
      </c>
      <c r="G41" s="9">
        <f t="shared" si="109"/>
        <v>593.85341007321881</v>
      </c>
      <c r="H41" s="9">
        <f t="shared" si="109"/>
        <v>3705.6477164422931</v>
      </c>
      <c r="I41" s="9">
        <f t="shared" si="109"/>
        <v>-36933.991833043365</v>
      </c>
      <c r="J41" s="9">
        <f t="shared" si="109"/>
        <v>-21571.365474004102</v>
      </c>
      <c r="K41" s="9">
        <f t="shared" si="109"/>
        <v>-17718.260509192958</v>
      </c>
      <c r="L41" s="9">
        <f t="shared" si="109"/>
        <v>3197.5668888877699</v>
      </c>
      <c r="M41" s="9">
        <f t="shared" si="109"/>
        <v>28.546596919208241</v>
      </c>
      <c r="N41" s="9">
        <f>IF(OR(N40="",N37=""),"",N37-N40)</f>
        <v>-48207.577915773254</v>
      </c>
      <c r="O41" s="9">
        <f t="shared" ref="O41:AW41" si="110">IF(OR(O40="",O37=""),"",O37-O40)</f>
        <v>-47189.214020255429</v>
      </c>
      <c r="P41" s="9">
        <f t="shared" si="110"/>
        <v>-51746.12004233482</v>
      </c>
      <c r="Q41" s="9" t="str">
        <f>IF(OR(Q40="",Q37=""),"",Q37-Q40)</f>
        <v/>
      </c>
      <c r="R41" s="9" t="str">
        <f t="shared" si="110"/>
        <v/>
      </c>
      <c r="S41" s="9" t="str">
        <f t="shared" si="110"/>
        <v/>
      </c>
      <c r="T41" s="9" t="str">
        <f t="shared" si="110"/>
        <v/>
      </c>
      <c r="U41" s="9" t="str">
        <f t="shared" si="110"/>
        <v/>
      </c>
      <c r="V41" s="9" t="str">
        <f t="shared" si="110"/>
        <v/>
      </c>
      <c r="W41" s="9" t="str">
        <f t="shared" si="110"/>
        <v/>
      </c>
      <c r="X41" s="9" t="str">
        <f t="shared" si="110"/>
        <v/>
      </c>
      <c r="Y41" s="9" t="str">
        <f t="shared" si="110"/>
        <v/>
      </c>
      <c r="Z41" s="9" t="str">
        <f t="shared" si="110"/>
        <v/>
      </c>
      <c r="AA41" s="9" t="str">
        <f t="shared" si="110"/>
        <v/>
      </c>
      <c r="AB41" s="9" t="str">
        <f t="shared" si="110"/>
        <v/>
      </c>
      <c r="AC41" s="9" t="str">
        <f t="shared" si="110"/>
        <v/>
      </c>
      <c r="AD41" s="9" t="str">
        <f t="shared" si="110"/>
        <v/>
      </c>
      <c r="AE41" s="9" t="str">
        <f t="shared" si="110"/>
        <v/>
      </c>
      <c r="AF41" s="9" t="str">
        <f t="shared" si="110"/>
        <v/>
      </c>
      <c r="AG41" s="9" t="str">
        <f t="shared" si="110"/>
        <v/>
      </c>
      <c r="AH41" s="9" t="str">
        <f t="shared" si="110"/>
        <v/>
      </c>
      <c r="AI41" s="9" t="str">
        <f t="shared" si="110"/>
        <v/>
      </c>
      <c r="AJ41" s="9" t="str">
        <f t="shared" si="110"/>
        <v/>
      </c>
      <c r="AK41" s="9" t="str">
        <f t="shared" si="110"/>
        <v/>
      </c>
      <c r="AL41" s="9" t="str">
        <f t="shared" si="110"/>
        <v/>
      </c>
      <c r="AM41" s="9" t="str">
        <f t="shared" si="110"/>
        <v/>
      </c>
      <c r="AN41" s="9" t="str">
        <f t="shared" si="110"/>
        <v/>
      </c>
      <c r="AO41" s="9" t="str">
        <f t="shared" si="110"/>
        <v/>
      </c>
      <c r="AP41" s="9" t="str">
        <f t="shared" si="110"/>
        <v/>
      </c>
      <c r="AQ41" s="9" t="str">
        <f t="shared" si="110"/>
        <v/>
      </c>
      <c r="AR41" s="9" t="str">
        <f t="shared" si="110"/>
        <v/>
      </c>
      <c r="AS41" s="9" t="str">
        <f t="shared" si="110"/>
        <v/>
      </c>
      <c r="AT41" s="9" t="str">
        <f t="shared" si="110"/>
        <v/>
      </c>
      <c r="AU41" s="9" t="str">
        <f t="shared" si="110"/>
        <v/>
      </c>
      <c r="AV41" s="9" t="str">
        <f t="shared" si="110"/>
        <v/>
      </c>
      <c r="AW41" s="9" t="str">
        <f t="shared" si="110"/>
        <v/>
      </c>
    </row>
    <row r="42" spans="1:49" s="5" customFormat="1" outlineLevel="1" x14ac:dyDescent="0.25">
      <c r="A42" s="128"/>
      <c r="B42" s="19" t="s">
        <v>8</v>
      </c>
      <c r="C42" s="97"/>
      <c r="D42" s="97"/>
      <c r="E42" s="97"/>
      <c r="F42" s="9">
        <f>IF(OR(F9="",F41=""),"",ROUND((F41+E44)*F9/12,2))</f>
        <v>0</v>
      </c>
      <c r="G42" s="9">
        <f t="shared" ref="G42:L42" si="111">IF(OR(G9="",G41=""),"",ROUND((G41+F44)*G9/12,2))</f>
        <v>1.32</v>
      </c>
      <c r="H42" s="9">
        <f t="shared" si="111"/>
        <v>9.6</v>
      </c>
      <c r="I42" s="9">
        <f t="shared" si="111"/>
        <v>-72.040000000000006</v>
      </c>
      <c r="J42" s="9">
        <f t="shared" si="111"/>
        <v>-117.35</v>
      </c>
      <c r="K42" s="9">
        <f t="shared" si="111"/>
        <v>-141.27000000000001</v>
      </c>
      <c r="L42" s="9">
        <f t="shared" si="111"/>
        <v>-127.55</v>
      </c>
      <c r="M42" s="9">
        <f t="shared" ref="M42" si="112">IF(OR(M9="",M41=""),"",ROUND((M41+L44)*M9/12,2))</f>
        <v>-121.81</v>
      </c>
      <c r="N42" s="9">
        <f t="shared" ref="N42" si="113">IF(OR(N9="",N41=""),"",ROUND((N41+M44)*N9/12,2))</f>
        <v>-206.94</v>
      </c>
      <c r="O42" s="9">
        <f t="shared" ref="O42" si="114">IF(OR(O9="",O41=""),"",ROUND((O41+N44)*O9/12,2))</f>
        <v>-290.44</v>
      </c>
      <c r="P42" s="9">
        <f t="shared" ref="P42" si="115">IF(OR(P9="",P41=""),"",ROUND((P41+O44)*P9/12,2))</f>
        <v>-382.11</v>
      </c>
      <c r="Q42" s="9" t="str">
        <f t="shared" ref="Q42:R42" si="116">IF(OR(Q9="",Q41=""),"",ROUND((Q41+P44)*Q9/12,2))</f>
        <v/>
      </c>
      <c r="R42" s="9" t="str">
        <f t="shared" si="116"/>
        <v/>
      </c>
      <c r="S42" s="9" t="str">
        <f t="shared" ref="S42" si="117">IF(OR(S9="",S41=""),"",ROUND((S41+R44)*S9/12,2))</f>
        <v/>
      </c>
      <c r="T42" s="9" t="str">
        <f t="shared" ref="T42" si="118">IF(OR(T9="",T41=""),"",ROUND((T41+S44)*T9/12,2))</f>
        <v/>
      </c>
      <c r="U42" s="9" t="str">
        <f t="shared" ref="U42" si="119">IF(OR(U9="",U41=""),"",ROUND((U41+T44)*U9/12,2))</f>
        <v/>
      </c>
      <c r="V42" s="9" t="str">
        <f t="shared" ref="V42" si="120">IF(OR(V9="",V41=""),"",ROUND((V41+U44)*V9/12,2))</f>
        <v/>
      </c>
      <c r="W42" s="9" t="str">
        <f t="shared" ref="W42:X42" si="121">IF(OR(W9="",W41=""),"",ROUND((W41+V44)*W9/12,2))</f>
        <v/>
      </c>
      <c r="X42" s="9" t="str">
        <f t="shared" si="121"/>
        <v/>
      </c>
      <c r="Y42" s="9" t="str">
        <f t="shared" ref="Y42" si="122">IF(OR(Y9="",Y41=""),"",ROUND((Y41+X44)*Y9/12,2))</f>
        <v/>
      </c>
      <c r="Z42" s="9" t="str">
        <f t="shared" ref="Z42" si="123">IF(OR(Z9="",Z41=""),"",ROUND((Z41+Y44)*Z9/12,2))</f>
        <v/>
      </c>
      <c r="AA42" s="9" t="str">
        <f t="shared" ref="AA42" si="124">IF(OR(AA9="",AA41=""),"",ROUND((AA41+Z44)*AA9/12,2))</f>
        <v/>
      </c>
      <c r="AB42" s="9" t="str">
        <f t="shared" ref="AB42" si="125">IF(OR(AB9="",AB41=""),"",ROUND((AB41+AA44)*AB9/12,2))</f>
        <v/>
      </c>
      <c r="AC42" s="9" t="str">
        <f t="shared" ref="AC42:AD42" si="126">IF(OR(AC9="",AC41=""),"",ROUND((AC41+AB44)*AC9/12,2))</f>
        <v/>
      </c>
      <c r="AD42" s="9" t="str">
        <f t="shared" si="126"/>
        <v/>
      </c>
      <c r="AE42" s="9" t="str">
        <f t="shared" ref="AE42" si="127">IF(OR(AE9="",AE41=""),"",ROUND((AE41+AD44)*AE9/12,2))</f>
        <v/>
      </c>
      <c r="AF42" s="9" t="str">
        <f t="shared" ref="AF42" si="128">IF(OR(AF9="",AF41=""),"",ROUND((AF41+AE44)*AF9/12,2))</f>
        <v/>
      </c>
      <c r="AG42" s="9" t="str">
        <f t="shared" ref="AG42" si="129">IF(OR(AG9="",AG41=""),"",ROUND((AG41+AF44)*AG9/12,2))</f>
        <v/>
      </c>
      <c r="AH42" s="9" t="str">
        <f t="shared" ref="AH42" si="130">IF(OR(AH9="",AH41=""),"",ROUND((AH41+AG44)*AH9/12,2))</f>
        <v/>
      </c>
      <c r="AI42" s="9" t="str">
        <f t="shared" ref="AI42:AJ42" si="131">IF(OR(AI9="",AI41=""),"",ROUND((AI41+AH44)*AI9/12,2))</f>
        <v/>
      </c>
      <c r="AJ42" s="9" t="str">
        <f t="shared" si="131"/>
        <v/>
      </c>
      <c r="AK42" s="9" t="str">
        <f t="shared" ref="AK42" si="132">IF(OR(AK9="",AK41=""),"",ROUND((AK41+AJ44)*AK9/12,2))</f>
        <v/>
      </c>
      <c r="AL42" s="9" t="str">
        <f t="shared" ref="AL42" si="133">IF(OR(AL9="",AL41=""),"",ROUND((AL41+AK44)*AL9/12,2))</f>
        <v/>
      </c>
      <c r="AM42" s="9" t="str">
        <f t="shared" ref="AM42" si="134">IF(OR(AM9="",AM41=""),"",ROUND((AM41+AL44)*AM9/12,2))</f>
        <v/>
      </c>
      <c r="AN42" s="9" t="str">
        <f t="shared" ref="AN42" si="135">IF(OR(AN9="",AN41=""),"",ROUND((AN41+AM44)*AN9/12,2))</f>
        <v/>
      </c>
      <c r="AO42" s="9" t="str">
        <f t="shared" ref="AO42:AP42" si="136">IF(OR(AO9="",AO41=""),"",ROUND((AO41+AN44)*AO9/12,2))</f>
        <v/>
      </c>
      <c r="AP42" s="9" t="str">
        <f t="shared" si="136"/>
        <v/>
      </c>
      <c r="AQ42" s="9" t="str">
        <f t="shared" ref="AQ42" si="137">IF(OR(AQ9="",AQ41=""),"",ROUND((AQ41+AP44)*AQ9/12,2))</f>
        <v/>
      </c>
      <c r="AR42" s="9" t="str">
        <f t="shared" ref="AR42" si="138">IF(OR(AR9="",AR41=""),"",ROUND((AR41+AQ44)*AR9/12,2))</f>
        <v/>
      </c>
      <c r="AS42" s="9" t="str">
        <f t="shared" ref="AS42" si="139">IF(OR(AS9="",AS41=""),"",ROUND((AS41+AR44)*AS9/12,2))</f>
        <v/>
      </c>
      <c r="AT42" s="9" t="str">
        <f t="shared" ref="AT42" si="140">IF(OR(AT9="",AT41=""),"",ROUND((AT41+AS44)*AT9/12,2))</f>
        <v/>
      </c>
      <c r="AU42" s="9" t="str">
        <f t="shared" ref="AU42:AV42" si="141">IF(OR(AU9="",AU41=""),"",ROUND((AU41+AT44)*AU9/12,2))</f>
        <v/>
      </c>
      <c r="AV42" s="9" t="str">
        <f t="shared" si="141"/>
        <v/>
      </c>
      <c r="AW42" s="9" t="str">
        <f t="shared" ref="AW42" si="142">IF(OR(AW9="",AW41=""),"",ROUND((AW41+AV44)*AW9/12,2))</f>
        <v/>
      </c>
    </row>
    <row r="43" spans="1:49" s="5" customFormat="1" outlineLevel="1" x14ac:dyDescent="0.25">
      <c r="A43" s="128"/>
      <c r="B43" s="18" t="s">
        <v>14</v>
      </c>
      <c r="C43" s="97"/>
      <c r="D43" s="97"/>
      <c r="E43" s="97"/>
      <c r="F43" s="9">
        <f t="shared" ref="F43:M43" si="143">IF(OR(F41="",F42=""),"",F41+F42)</f>
        <v>0.34412602678174997</v>
      </c>
      <c r="G43" s="9">
        <f t="shared" si="143"/>
        <v>595.17341007321886</v>
      </c>
      <c r="H43" s="9">
        <f t="shared" si="143"/>
        <v>3715.247716442293</v>
      </c>
      <c r="I43" s="9">
        <f t="shared" si="143"/>
        <v>-37006.031833043366</v>
      </c>
      <c r="J43" s="9">
        <f t="shared" si="143"/>
        <v>-21688.715474004101</v>
      </c>
      <c r="K43" s="9">
        <f t="shared" si="143"/>
        <v>-17859.530509192959</v>
      </c>
      <c r="L43" s="9">
        <f t="shared" si="143"/>
        <v>3070.0168888877697</v>
      </c>
      <c r="M43" s="9">
        <f t="shared" si="143"/>
        <v>-93.263403080791761</v>
      </c>
      <c r="N43" s="9">
        <f>IF(OR(N41="",N42=""),"",N41+N42)</f>
        <v>-48414.517915773256</v>
      </c>
      <c r="O43" s="9">
        <f t="shared" ref="O43:AW43" si="144">IF(OR(O41="",O42=""),"",O41+O42)</f>
        <v>-47479.654020255432</v>
      </c>
      <c r="P43" s="9">
        <f t="shared" si="144"/>
        <v>-52128.230042334821</v>
      </c>
      <c r="Q43" s="9" t="str">
        <f t="shared" si="144"/>
        <v/>
      </c>
      <c r="R43" s="9" t="str">
        <f t="shared" si="144"/>
        <v/>
      </c>
      <c r="S43" s="9" t="str">
        <f t="shared" si="144"/>
        <v/>
      </c>
      <c r="T43" s="9" t="str">
        <f t="shared" si="144"/>
        <v/>
      </c>
      <c r="U43" s="9" t="str">
        <f t="shared" si="144"/>
        <v/>
      </c>
      <c r="V43" s="9" t="str">
        <f t="shared" si="144"/>
        <v/>
      </c>
      <c r="W43" s="9" t="str">
        <f t="shared" si="144"/>
        <v/>
      </c>
      <c r="X43" s="9" t="str">
        <f t="shared" si="144"/>
        <v/>
      </c>
      <c r="Y43" s="9" t="str">
        <f t="shared" si="144"/>
        <v/>
      </c>
      <c r="Z43" s="9" t="str">
        <f t="shared" si="144"/>
        <v/>
      </c>
      <c r="AA43" s="9" t="str">
        <f t="shared" si="144"/>
        <v/>
      </c>
      <c r="AB43" s="9" t="str">
        <f t="shared" si="144"/>
        <v/>
      </c>
      <c r="AC43" s="9" t="str">
        <f t="shared" si="144"/>
        <v/>
      </c>
      <c r="AD43" s="9" t="str">
        <f t="shared" si="144"/>
        <v/>
      </c>
      <c r="AE43" s="9" t="str">
        <f t="shared" si="144"/>
        <v/>
      </c>
      <c r="AF43" s="9" t="str">
        <f t="shared" si="144"/>
        <v/>
      </c>
      <c r="AG43" s="9" t="str">
        <f t="shared" si="144"/>
        <v/>
      </c>
      <c r="AH43" s="9" t="str">
        <f t="shared" si="144"/>
        <v/>
      </c>
      <c r="AI43" s="9" t="str">
        <f t="shared" si="144"/>
        <v/>
      </c>
      <c r="AJ43" s="9" t="str">
        <f t="shared" si="144"/>
        <v/>
      </c>
      <c r="AK43" s="9" t="str">
        <f t="shared" si="144"/>
        <v/>
      </c>
      <c r="AL43" s="9" t="str">
        <f t="shared" si="144"/>
        <v/>
      </c>
      <c r="AM43" s="9" t="str">
        <f t="shared" si="144"/>
        <v/>
      </c>
      <c r="AN43" s="9" t="str">
        <f t="shared" si="144"/>
        <v/>
      </c>
      <c r="AO43" s="9" t="str">
        <f t="shared" si="144"/>
        <v/>
      </c>
      <c r="AP43" s="9" t="str">
        <f t="shared" si="144"/>
        <v/>
      </c>
      <c r="AQ43" s="9" t="str">
        <f t="shared" si="144"/>
        <v/>
      </c>
      <c r="AR43" s="9" t="str">
        <f t="shared" si="144"/>
        <v/>
      </c>
      <c r="AS43" s="9" t="str">
        <f t="shared" si="144"/>
        <v/>
      </c>
      <c r="AT43" s="9" t="str">
        <f t="shared" si="144"/>
        <v/>
      </c>
      <c r="AU43" s="9" t="str">
        <f t="shared" si="144"/>
        <v/>
      </c>
      <c r="AV43" s="9" t="str">
        <f t="shared" si="144"/>
        <v/>
      </c>
      <c r="AW43" s="9" t="str">
        <f t="shared" si="144"/>
        <v/>
      </c>
    </row>
    <row r="44" spans="1:49" s="5" customFormat="1" outlineLevel="1" x14ac:dyDescent="0.25">
      <c r="A44" s="128"/>
      <c r="B44" s="20" t="s">
        <v>16</v>
      </c>
      <c r="C44" s="97"/>
      <c r="D44" s="97"/>
      <c r="E44" s="97"/>
      <c r="F44" s="9">
        <f>IF(OR(F43=""),"",F43)</f>
        <v>0.34412602678174997</v>
      </c>
      <c r="G44" s="9">
        <f t="shared" ref="G44:M44" si="145">IF(OR(G43="",F44=""),"",G43+F44)</f>
        <v>595.5175361000006</v>
      </c>
      <c r="H44" s="9">
        <f t="shared" si="145"/>
        <v>4310.7652525422936</v>
      </c>
      <c r="I44" s="9">
        <f t="shared" si="145"/>
        <v>-32695.266580501073</v>
      </c>
      <c r="J44" s="9">
        <f t="shared" si="145"/>
        <v>-54383.982054505177</v>
      </c>
      <c r="K44" s="9">
        <f t="shared" si="145"/>
        <v>-72243.512563698139</v>
      </c>
      <c r="L44" s="9">
        <f t="shared" si="145"/>
        <v>-69173.495674810372</v>
      </c>
      <c r="M44" s="9">
        <f t="shared" si="145"/>
        <v>-69266.759077891169</v>
      </c>
      <c r="N44" s="9">
        <f>IF(OR(N43="",M44=""),"",N43+N39+M44)</f>
        <v>-117681.27699366442</v>
      </c>
      <c r="O44" s="9">
        <f>IF(OR(O43="",N44=""),"",O43+O39+N44+O36)</f>
        <v>-165160.93101391985</v>
      </c>
      <c r="P44" s="9">
        <f t="shared" ref="P44:AW44" si="146">IF(OR(P43="",O44=""),"",P43+P39+O44)</f>
        <v>-217289.16105625467</v>
      </c>
      <c r="Q44" s="9" t="str">
        <f t="shared" si="146"/>
        <v/>
      </c>
      <c r="R44" s="9" t="str">
        <f t="shared" si="146"/>
        <v/>
      </c>
      <c r="S44" s="9" t="str">
        <f t="shared" si="146"/>
        <v/>
      </c>
      <c r="T44" s="9" t="str">
        <f t="shared" si="146"/>
        <v/>
      </c>
      <c r="U44" s="9" t="str">
        <f t="shared" si="146"/>
        <v/>
      </c>
      <c r="V44" s="9" t="str">
        <f t="shared" si="146"/>
        <v/>
      </c>
      <c r="W44" s="9" t="str">
        <f t="shared" si="146"/>
        <v/>
      </c>
      <c r="X44" s="9" t="str">
        <f t="shared" si="146"/>
        <v/>
      </c>
      <c r="Y44" s="9" t="str">
        <f t="shared" si="146"/>
        <v/>
      </c>
      <c r="Z44" s="9" t="str">
        <f t="shared" si="146"/>
        <v/>
      </c>
      <c r="AA44" s="9" t="str">
        <f t="shared" si="146"/>
        <v/>
      </c>
      <c r="AB44" s="9" t="str">
        <f t="shared" si="146"/>
        <v/>
      </c>
      <c r="AC44" s="9" t="str">
        <f t="shared" si="146"/>
        <v/>
      </c>
      <c r="AD44" s="9" t="str">
        <f t="shared" si="146"/>
        <v/>
      </c>
      <c r="AE44" s="9" t="str">
        <f t="shared" si="146"/>
        <v/>
      </c>
      <c r="AF44" s="9" t="str">
        <f t="shared" si="146"/>
        <v/>
      </c>
      <c r="AG44" s="9" t="str">
        <f t="shared" si="146"/>
        <v/>
      </c>
      <c r="AH44" s="9" t="str">
        <f t="shared" si="146"/>
        <v/>
      </c>
      <c r="AI44" s="9" t="str">
        <f t="shared" si="146"/>
        <v/>
      </c>
      <c r="AJ44" s="9" t="str">
        <f t="shared" si="146"/>
        <v/>
      </c>
      <c r="AK44" s="9" t="str">
        <f t="shared" si="146"/>
        <v/>
      </c>
      <c r="AL44" s="9" t="str">
        <f t="shared" si="146"/>
        <v/>
      </c>
      <c r="AM44" s="9" t="str">
        <f t="shared" si="146"/>
        <v/>
      </c>
      <c r="AN44" s="9" t="str">
        <f t="shared" si="146"/>
        <v/>
      </c>
      <c r="AO44" s="9" t="str">
        <f t="shared" si="146"/>
        <v/>
      </c>
      <c r="AP44" s="9" t="str">
        <f t="shared" si="146"/>
        <v/>
      </c>
      <c r="AQ44" s="9" t="str">
        <f t="shared" si="146"/>
        <v/>
      </c>
      <c r="AR44" s="9" t="str">
        <f t="shared" si="146"/>
        <v/>
      </c>
      <c r="AS44" s="9" t="str">
        <f t="shared" si="146"/>
        <v/>
      </c>
      <c r="AT44" s="9" t="str">
        <f t="shared" si="146"/>
        <v/>
      </c>
      <c r="AU44" s="9" t="str">
        <f t="shared" si="146"/>
        <v/>
      </c>
      <c r="AV44" s="9" t="str">
        <f t="shared" si="146"/>
        <v/>
      </c>
      <c r="AW44" s="9" t="str">
        <f t="shared" si="146"/>
        <v/>
      </c>
    </row>
    <row r="45" spans="1:49" s="5" customFormat="1" ht="8.25" customHeight="1" outlineLevel="1" x14ac:dyDescent="0.25">
      <c r="A45" s="44"/>
      <c r="B45" s="13"/>
      <c r="C45" s="102"/>
      <c r="D45" s="102"/>
      <c r="E45" s="10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" customFormat="1" ht="15" customHeight="1" outlineLevel="1" x14ac:dyDescent="0.25">
      <c r="A46" s="128" t="s">
        <v>22</v>
      </c>
      <c r="B46" s="17"/>
      <c r="C46" s="97"/>
      <c r="D46" s="97"/>
      <c r="E46" s="9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5" customHeight="1" outlineLevel="1" x14ac:dyDescent="0.25">
      <c r="A47" s="128"/>
      <c r="B47" s="17" t="s">
        <v>28</v>
      </c>
      <c r="C47" s="97"/>
      <c r="D47" s="97"/>
      <c r="E47" s="97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17128.655882905976</v>
      </c>
      <c r="O47" s="22">
        <f>IF('M3 Allocations - TD'!M7="","",'M3 Allocations - TD'!M33)</f>
        <v>56455.337426852158</v>
      </c>
      <c r="P47" s="22">
        <f>IF('M3 Allocations - TD'!N7="","",'M3 Allocations - TD'!N33)</f>
        <v>81580.155511985067</v>
      </c>
      <c r="Q47" s="22">
        <f>IF('M3 Allocations - TD'!O7="","",'M3 Allocations - TD'!O33)</f>
        <v>77822.690324093201</v>
      </c>
      <c r="R47" s="22">
        <f>IF('M3 Allocations - TD'!P7="","",'M3 Allocations - TD'!P33)</f>
        <v>82549.665524599375</v>
      </c>
      <c r="S47" s="22">
        <f>IF('M3 Allocations - TD'!Q7="","",'M3 Allocations - TD'!Q33)</f>
        <v>96512.235451692337</v>
      </c>
      <c r="T47" s="22">
        <f>IF('M3 Allocations - TD'!R7="","",'M3 Allocations - TD'!R33)</f>
        <v>139197.18500351757</v>
      </c>
      <c r="U47" s="22">
        <f>IF('M3 Allocations - TD'!S7="","",'M3 Allocations - TD'!S33)</f>
        <v>145191.20458509354</v>
      </c>
      <c r="V47" s="22">
        <f>IF('M3 Allocations - TD'!T7="","",'M3 Allocations - TD'!T33)</f>
        <v>209213.13586420965</v>
      </c>
      <c r="W47" s="22">
        <f>IF('M3 Allocations - TD'!U7="","",'M3 Allocations - TD'!U33)</f>
        <v>207712.15654674731</v>
      </c>
      <c r="X47" s="22">
        <f>IF('M3 Allocations - TD'!V7="","",'M3 Allocations - TD'!V33)</f>
        <v>205618.53124900002</v>
      </c>
      <c r="Y47" s="22">
        <f>IF('M3 Allocations - TD'!W7="","",'M3 Allocations - TD'!W33)</f>
        <v>128760.11035729523</v>
      </c>
      <c r="Z47" s="22">
        <f>IF('M3 Allocations - TD'!X7="","",'M3 Allocations - TD'!X33)</f>
        <v>138645.59340929554</v>
      </c>
      <c r="AA47" s="22">
        <f>IF('M3 Allocations - TD'!Y7="","",'M3 Allocations - TD'!Y33)</f>
        <v>181890.71019522217</v>
      </c>
      <c r="AB47" s="22">
        <f>IF('M3 Allocations - TD'!Z7="","",'M3 Allocations - TD'!Z33)</f>
        <v>208886.7520784107</v>
      </c>
      <c r="AC47" s="22" t="str">
        <f>IF('M3 Allocations - TD'!AA7="","",'M3 Allocations - TD'!AA33)</f>
        <v/>
      </c>
      <c r="AD47" s="22" t="str">
        <f>IF('M3 Allocations - TD'!AB7="","",'M3 Allocations - TD'!AB33)</f>
        <v/>
      </c>
      <c r="AE47" s="22" t="str">
        <f>IF('M3 Allocations - TD'!AC7="","",'M3 Allocations - TD'!AC33)</f>
        <v/>
      </c>
      <c r="AF47" s="22" t="str">
        <f>IF('M3 Allocations - TD'!AD7="","",'M3 Allocations - TD'!AD33)</f>
        <v/>
      </c>
      <c r="AG47" s="22" t="str">
        <f>IF('M3 Allocations - TD'!AE7="","",'M3 Allocations - TD'!AE33)</f>
        <v/>
      </c>
      <c r="AH47" s="22" t="str">
        <f>IF('M3 Allocations - TD'!AF7="","",'M3 Allocations - TD'!AF33)</f>
        <v/>
      </c>
      <c r="AI47" s="22" t="str">
        <f>IF('M3 Allocations - TD'!AG7="","",'M3 Allocations - TD'!AG33)</f>
        <v/>
      </c>
      <c r="AJ47" s="22" t="str">
        <f>IF('M3 Allocations - TD'!AH7="","",'M3 Allocations - TD'!AH33)</f>
        <v/>
      </c>
      <c r="AK47" s="22" t="str">
        <f>IF('M3 Allocations - TD'!AI7="","",'M3 Allocations - TD'!AI33)</f>
        <v/>
      </c>
      <c r="AL47" s="22" t="str">
        <f>IF('M3 Allocations - TD'!AJ7="","",'M3 Allocations - TD'!AJ33)</f>
        <v/>
      </c>
      <c r="AM47" s="22" t="str">
        <f>IF('M3 Allocations - TD'!AK7="","",'M3 Allocations - TD'!AK33)</f>
        <v/>
      </c>
      <c r="AN47" s="22" t="str">
        <f>IF('M3 Allocations - TD'!AL7="","",'M3 Allocations - TD'!AL33)</f>
        <v/>
      </c>
      <c r="AO47" s="22" t="str">
        <f>IF('M3 Allocations - TD'!AM7="","",'M3 Allocations - TD'!AM33)</f>
        <v/>
      </c>
      <c r="AP47" s="22" t="str">
        <f>IF('M3 Allocations - TD'!AN7="","",'M3 Allocations - TD'!AN33)</f>
        <v/>
      </c>
      <c r="AQ47" s="22" t="str">
        <f>IF('M3 Allocations - TD'!AO7="","",'M3 Allocations - TD'!AO33)</f>
        <v/>
      </c>
      <c r="AR47" s="22" t="str">
        <f>IF('M3 Allocations - TD'!AP7="","",'M3 Allocations - TD'!AP33)</f>
        <v/>
      </c>
      <c r="AS47" s="22" t="str">
        <f>IF('M3 Allocations - TD'!AQ7="","",'M3 Allocations - TD'!AQ33)</f>
        <v/>
      </c>
      <c r="AT47" s="22" t="str">
        <f>IF('M3 Allocations - TD'!AR7="","",'M3 Allocations - TD'!AR33)</f>
        <v/>
      </c>
      <c r="AU47" s="22" t="str">
        <f>IF('M3 Allocations - TD'!AS7="","",'M3 Allocations - TD'!AS33)</f>
        <v/>
      </c>
      <c r="AV47" s="22" t="str">
        <f>IF('M3 Allocations - TD'!AT7="","",'M3 Allocations - TD'!AT33)</f>
        <v/>
      </c>
      <c r="AW47" s="22" t="str">
        <f>IF('M3 Allocations - TD'!AU7="","",'M3 Allocations - TD'!AU33)</f>
        <v/>
      </c>
    </row>
    <row r="48" spans="1:49" s="5" customFormat="1" ht="15" customHeight="1" outlineLevel="1" x14ac:dyDescent="0.25">
      <c r="A48" s="128"/>
      <c r="B48" s="18" t="s">
        <v>26</v>
      </c>
      <c r="C48" s="97"/>
      <c r="D48" s="97"/>
      <c r="E48" s="97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97888.900043810398</v>
      </c>
      <c r="O48" s="22">
        <f>IF('M3 Allocations - TD'!M53="","",'M3 Allocations - TD'!M71)</f>
        <v>105800.15515579889</v>
      </c>
      <c r="P48" s="22">
        <f>IF('M3 Allocations - TD'!N53="","",'M3 Allocations - TD'!N71)</f>
        <v>117056.92857326064</v>
      </c>
      <c r="Q48" s="22" t="str">
        <f>IF('M3 Allocations - TD'!O53="","",'M3 Allocations - TD'!O71)</f>
        <v/>
      </c>
      <c r="R48" s="22" t="str">
        <f>IF('M3 Allocations - TD'!P53="","",'M3 Allocations - TD'!P71)</f>
        <v/>
      </c>
      <c r="S48" s="22" t="str">
        <f>IF('M3 Allocations - TD'!Q53="","",'M3 Allocations - TD'!Q71)</f>
        <v/>
      </c>
      <c r="T48" s="22" t="str">
        <f>IF('M3 Allocations - TD'!R53="","",'M3 Allocations - TD'!R71)</f>
        <v/>
      </c>
      <c r="U48" s="22" t="str">
        <f>IF('M3 Allocations - TD'!S53="","",'M3 Allocations - TD'!S71)</f>
        <v/>
      </c>
      <c r="V48" s="22" t="str">
        <f>IF('M3 Allocations - TD'!T53="","",'M3 Allocations - TD'!T71)</f>
        <v/>
      </c>
      <c r="W48" s="22" t="str">
        <f>IF('M3 Allocations - TD'!U53="","",'M3 Allocations - TD'!U71)</f>
        <v/>
      </c>
      <c r="X48" s="22" t="str">
        <f>IF('M3 Allocations - TD'!V53="","",'M3 Allocations - TD'!V71)</f>
        <v/>
      </c>
      <c r="Y48" s="22" t="str">
        <f>IF('M3 Allocations - TD'!W53="","",'M3 Allocations - TD'!W71)</f>
        <v/>
      </c>
      <c r="Z48" s="22" t="str">
        <f>IF('M3 Allocations - TD'!X53="","",'M3 Allocations - TD'!X71)</f>
        <v/>
      </c>
      <c r="AA48" s="22" t="str">
        <f>IF('M3 Allocations - TD'!Y53="","",'M3 Allocations - TD'!Y71)</f>
        <v/>
      </c>
      <c r="AB48" s="22" t="str">
        <f>IF('M3 Allocations - TD'!Z53="","",'M3 Allocations - TD'!Z71)</f>
        <v/>
      </c>
      <c r="AC48" s="22" t="str">
        <f>IF('M3 Allocations - TD'!AA53="","",'M3 Allocations - TD'!AA71)</f>
        <v/>
      </c>
      <c r="AD48" s="22" t="str">
        <f>IF('M3 Allocations - TD'!AB53="","",'M3 Allocations - TD'!AB71)</f>
        <v/>
      </c>
      <c r="AE48" s="22" t="str">
        <f>IF('M3 Allocations - TD'!AC53="","",'M3 Allocations - TD'!AC71)</f>
        <v/>
      </c>
      <c r="AF48" s="22" t="str">
        <f>IF('M3 Allocations - TD'!AD53="","",'M3 Allocations - TD'!AD71)</f>
        <v/>
      </c>
      <c r="AG48" s="22" t="str">
        <f>IF('M3 Allocations - TD'!AE53="","",'M3 Allocations - TD'!AE71)</f>
        <v/>
      </c>
      <c r="AH48" s="22" t="str">
        <f>IF('M3 Allocations - TD'!AF53="","",'M3 Allocations - TD'!AF71)</f>
        <v/>
      </c>
      <c r="AI48" s="22" t="str">
        <f>IF('M3 Allocations - TD'!AG53="","",'M3 Allocations - TD'!AG71)</f>
        <v/>
      </c>
      <c r="AJ48" s="22" t="str">
        <f>IF('M3 Allocations - TD'!AH53="","",'M3 Allocations - TD'!AH71)</f>
        <v/>
      </c>
      <c r="AK48" s="22" t="str">
        <f>IF('M3 Allocations - TD'!AI53="","",'M3 Allocations - TD'!AI71)</f>
        <v/>
      </c>
      <c r="AL48" s="22" t="str">
        <f>IF('M3 Allocations - TD'!AJ53="","",'M3 Allocations - TD'!AJ71)</f>
        <v/>
      </c>
      <c r="AM48" s="22" t="str">
        <f>IF('M3 Allocations - TD'!AK53="","",'M3 Allocations - TD'!AK71)</f>
        <v/>
      </c>
      <c r="AN48" s="22" t="str">
        <f>IF('M3 Allocations - TD'!AL53="","",'M3 Allocations - TD'!AL71)</f>
        <v/>
      </c>
      <c r="AO48" s="22" t="str">
        <f>IF('M3 Allocations - TD'!AM53="","",'M3 Allocations - TD'!AM71)</f>
        <v/>
      </c>
      <c r="AP48" s="22" t="str">
        <f>IF('M3 Allocations - TD'!AN53="","",'M3 Allocations - TD'!AN71)</f>
        <v/>
      </c>
      <c r="AQ48" s="22" t="str">
        <f>IF('M3 Allocations - TD'!AO53="","",'M3 Allocations - TD'!AO71)</f>
        <v/>
      </c>
      <c r="AR48" s="22" t="str">
        <f>IF('M3 Allocations - TD'!AP53="","",'M3 Allocations - TD'!AP71)</f>
        <v/>
      </c>
      <c r="AS48" s="22" t="str">
        <f>IF('M3 Allocations - TD'!AQ53="","",'M3 Allocations - TD'!AQ71)</f>
        <v/>
      </c>
      <c r="AT48" s="22" t="str">
        <f>IF('M3 Allocations - TD'!AR53="","",'M3 Allocations - TD'!AR71)</f>
        <v/>
      </c>
      <c r="AU48" s="22" t="str">
        <f>IF('M3 Allocations - TD'!AS53="","",'M3 Allocations - TD'!AS71)</f>
        <v/>
      </c>
      <c r="AV48" s="22" t="str">
        <f>IF('M3 Allocations - TD'!AT53="","",'M3 Allocations - TD'!AT71)</f>
        <v/>
      </c>
      <c r="AW48" s="22" t="str">
        <f>IF('M3 Allocations - TD'!AU53="","",'M3 Allocations - TD'!AU71)</f>
        <v/>
      </c>
    </row>
    <row r="49" spans="1:49" s="5" customFormat="1" ht="15" customHeight="1" outlineLevel="1" x14ac:dyDescent="0.25">
      <c r="A49" s="128"/>
      <c r="B49" s="18" t="s">
        <v>47</v>
      </c>
      <c r="C49" s="97"/>
      <c r="D49" s="97"/>
      <c r="E49" s="97"/>
      <c r="F49" s="22">
        <f>IF(F48="","",0)</f>
        <v>0</v>
      </c>
      <c r="G49" s="22">
        <f t="shared" ref="G49" si="147">IF(G48="","",0)</f>
        <v>0</v>
      </c>
      <c r="H49" s="22">
        <f t="shared" ref="H49" si="148">IF(H48="","",0)</f>
        <v>0</v>
      </c>
      <c r="I49" s="22">
        <f t="shared" ref="I49" si="149">IF(I48="","",0)</f>
        <v>0</v>
      </c>
      <c r="J49" s="22">
        <f t="shared" ref="J49" si="150">IF(J48="","",0)</f>
        <v>0</v>
      </c>
      <c r="K49" s="22">
        <f t="shared" ref="K49" si="151">IF(K48="","",0)</f>
        <v>0</v>
      </c>
      <c r="L49" s="22">
        <f t="shared" ref="L49" si="152">IF(L48="","",0)</f>
        <v>0</v>
      </c>
      <c r="M49" s="22">
        <f t="shared" ref="M49" si="153">IF(M48="","",0)</f>
        <v>0</v>
      </c>
      <c r="N49" s="22">
        <f t="shared" ref="N49" si="154">IF(N48="","",0)</f>
        <v>0</v>
      </c>
      <c r="O49" s="22">
        <f t="shared" ref="O49" si="155">IF(O48="","",0)</f>
        <v>0</v>
      </c>
      <c r="P49" s="22">
        <f t="shared" ref="P49" si="156">IF(P48="","",0)</f>
        <v>0</v>
      </c>
      <c r="Q49" s="22" t="str">
        <f>IF(Q48="","",-'M2 TD amort'!F22)</f>
        <v/>
      </c>
      <c r="R49" s="22" t="str">
        <f>IF(R48="","",-'M2 TD amort'!G22)</f>
        <v/>
      </c>
      <c r="S49" s="22" t="str">
        <f>IF(S48="","",-'M2 TD amort'!H22)</f>
        <v/>
      </c>
      <c r="T49" s="22" t="str">
        <f>IF(T48="","",-'M2 TD amort'!I22)</f>
        <v/>
      </c>
      <c r="U49" s="22" t="str">
        <f>IF(U48="","",-'M2 TD amort'!J22)</f>
        <v/>
      </c>
      <c r="V49" s="22" t="str">
        <f>IF(V48="","",-'M2 TD amort'!K22)</f>
        <v/>
      </c>
      <c r="W49" s="22" t="str">
        <f>IF(W48="","",-'M2 TD amort'!L22)</f>
        <v/>
      </c>
      <c r="X49" s="22" t="str">
        <f>IF(X48="","",-'M2 TD amort'!M22)</f>
        <v/>
      </c>
      <c r="Y49" s="22" t="str">
        <f>IF(Y48="","",-'M2 TD amort'!N22)</f>
        <v/>
      </c>
      <c r="Z49" s="22" t="str">
        <f>IF(Z48="","",-'M2 TD amort'!O22)</f>
        <v/>
      </c>
      <c r="AA49" s="22" t="str">
        <f>IF(AA48="","",-'M2 TD amort'!P22)</f>
        <v/>
      </c>
      <c r="AB49" s="22" t="str">
        <f>IF(AB48="","",-'M2 TD amort'!Q22)</f>
        <v/>
      </c>
      <c r="AC49" s="22" t="str">
        <f>IF(AC48="","",-'M2 TD amort'!R22)</f>
        <v/>
      </c>
      <c r="AD49" s="22" t="str">
        <f>IF(AD48="","",-'M2 TD amort'!S22)</f>
        <v/>
      </c>
      <c r="AE49" s="22" t="str">
        <f>IF(AE48="","",-'M2 TD amort'!T22)</f>
        <v/>
      </c>
      <c r="AF49" s="22" t="str">
        <f>IF(AF48="","",-'M2 TD amort'!U22)</f>
        <v/>
      </c>
      <c r="AG49" s="22" t="str">
        <f>IF(AG48="","",-'M2 TD amort'!V22)</f>
        <v/>
      </c>
      <c r="AH49" s="22" t="str">
        <f>IF(AH48="","",-'M2 TD amort'!W22)</f>
        <v/>
      </c>
      <c r="AI49" s="22" t="str">
        <f>IF(AI48="","",-'M2 TD amort'!X22)</f>
        <v/>
      </c>
      <c r="AJ49" s="22" t="str">
        <f>IF(AJ48="","",-'M2 TD amort'!Y22)</f>
        <v/>
      </c>
      <c r="AK49" s="22" t="str">
        <f>IF(AK48="","",-'M2 TD amort'!Z22)</f>
        <v/>
      </c>
      <c r="AL49" s="22" t="str">
        <f>IF(AL48="","",-'M2 TD amort'!AA22)</f>
        <v/>
      </c>
      <c r="AM49" s="22" t="str">
        <f>IF(AM48="","",-'M2 TD amort'!#REF!)</f>
        <v/>
      </c>
      <c r="AN49" s="22" t="str">
        <f>IF(AN48="","",-'M2 TD amort'!AB22)</f>
        <v/>
      </c>
      <c r="AO49" s="22" t="str">
        <f>IF(AO48="","",-'M2 TD amort'!AC22)</f>
        <v/>
      </c>
      <c r="AP49" s="22" t="str">
        <f>IF(AP48="","",-'M2 TD amort'!AD22)</f>
        <v/>
      </c>
      <c r="AQ49" s="22" t="str">
        <f>IF(AQ48="","",-'M2 TD amort'!AE22)</f>
        <v/>
      </c>
      <c r="AR49" s="22" t="str">
        <f>IF(AR48="","",-'M2 TD amort'!AF22)</f>
        <v/>
      </c>
      <c r="AS49" s="22" t="str">
        <f>IF(AS48="","",-'M2 TD amort'!AG22)</f>
        <v/>
      </c>
      <c r="AT49" s="22" t="str">
        <f>IF(AT48="","",-'M2 TD amort'!AH22)</f>
        <v/>
      </c>
      <c r="AU49" s="22" t="str">
        <f>IF(AU48="","",-'M2 TD amort'!AI22)</f>
        <v/>
      </c>
      <c r="AV49" s="22" t="str">
        <f>IF(AV48="","",-'M2 TD amort'!AJ22)</f>
        <v/>
      </c>
      <c r="AW49" s="22" t="str">
        <f>IF(AW48="","",-'M2 TD amort'!AK22)</f>
        <v/>
      </c>
    </row>
    <row r="50" spans="1:49" s="5" customFormat="1" ht="15" customHeight="1" outlineLevel="1" x14ac:dyDescent="0.25">
      <c r="A50" s="128"/>
      <c r="B50" s="18" t="s">
        <v>48</v>
      </c>
      <c r="C50" s="97"/>
      <c r="D50" s="97"/>
      <c r="E50" s="97"/>
      <c r="F50" s="9">
        <f t="shared" ref="F50:M50" si="157">IF(OR(F49="",F48=""),"",F48+F49)</f>
        <v>0</v>
      </c>
      <c r="G50" s="9">
        <f t="shared" si="157"/>
        <v>0</v>
      </c>
      <c r="H50" s="9">
        <f t="shared" si="157"/>
        <v>6753.6701978728988</v>
      </c>
      <c r="I50" s="9">
        <f t="shared" si="157"/>
        <v>107151.44580605239</v>
      </c>
      <c r="J50" s="9">
        <f t="shared" si="157"/>
        <v>115634.5208649429</v>
      </c>
      <c r="K50" s="9">
        <f t="shared" si="157"/>
        <v>118331.81312804784</v>
      </c>
      <c r="L50" s="9">
        <f t="shared" si="157"/>
        <v>119601.33814288217</v>
      </c>
      <c r="M50" s="9">
        <f t="shared" si="157"/>
        <v>109968.9574924099</v>
      </c>
      <c r="N50" s="9">
        <f>IF(OR(N49="",N48=""),"",N48+N49)</f>
        <v>97888.900043810398</v>
      </c>
      <c r="O50" s="9">
        <f t="shared" ref="O50:AW50" si="158">IF(OR(O49="",O48=""),"",O48+O49)</f>
        <v>105800.15515579889</v>
      </c>
      <c r="P50" s="9">
        <f t="shared" si="158"/>
        <v>117056.92857326064</v>
      </c>
      <c r="Q50" s="9" t="str">
        <f t="shared" si="158"/>
        <v/>
      </c>
      <c r="R50" s="9" t="str">
        <f t="shared" si="158"/>
        <v/>
      </c>
      <c r="S50" s="9" t="str">
        <f t="shared" si="158"/>
        <v/>
      </c>
      <c r="T50" s="9" t="str">
        <f t="shared" si="158"/>
        <v/>
      </c>
      <c r="U50" s="9" t="str">
        <f t="shared" si="158"/>
        <v/>
      </c>
      <c r="V50" s="9" t="str">
        <f t="shared" si="158"/>
        <v/>
      </c>
      <c r="W50" s="9" t="str">
        <f t="shared" si="158"/>
        <v/>
      </c>
      <c r="X50" s="9" t="str">
        <f t="shared" si="158"/>
        <v/>
      </c>
      <c r="Y50" s="9" t="str">
        <f t="shared" si="158"/>
        <v/>
      </c>
      <c r="Z50" s="9" t="str">
        <f t="shared" si="158"/>
        <v/>
      </c>
      <c r="AA50" s="9" t="str">
        <f t="shared" si="158"/>
        <v/>
      </c>
      <c r="AB50" s="9" t="str">
        <f t="shared" si="158"/>
        <v/>
      </c>
      <c r="AC50" s="9" t="str">
        <f t="shared" si="158"/>
        <v/>
      </c>
      <c r="AD50" s="9" t="str">
        <f t="shared" si="158"/>
        <v/>
      </c>
      <c r="AE50" s="9" t="str">
        <f t="shared" si="158"/>
        <v/>
      </c>
      <c r="AF50" s="9" t="str">
        <f t="shared" si="158"/>
        <v/>
      </c>
      <c r="AG50" s="9" t="str">
        <f t="shared" si="158"/>
        <v/>
      </c>
      <c r="AH50" s="9" t="str">
        <f t="shared" si="158"/>
        <v/>
      </c>
      <c r="AI50" s="9" t="str">
        <f t="shared" si="158"/>
        <v/>
      </c>
      <c r="AJ50" s="9" t="str">
        <f t="shared" si="158"/>
        <v/>
      </c>
      <c r="AK50" s="9" t="str">
        <f t="shared" si="158"/>
        <v/>
      </c>
      <c r="AL50" s="9" t="str">
        <f t="shared" si="158"/>
        <v/>
      </c>
      <c r="AM50" s="9" t="str">
        <f t="shared" si="158"/>
        <v/>
      </c>
      <c r="AN50" s="9" t="str">
        <f t="shared" si="158"/>
        <v/>
      </c>
      <c r="AO50" s="9" t="str">
        <f t="shared" si="158"/>
        <v/>
      </c>
      <c r="AP50" s="9" t="str">
        <f t="shared" si="158"/>
        <v/>
      </c>
      <c r="AQ50" s="9" t="str">
        <f t="shared" si="158"/>
        <v/>
      </c>
      <c r="AR50" s="9" t="str">
        <f t="shared" si="158"/>
        <v/>
      </c>
      <c r="AS50" s="9" t="str">
        <f t="shared" si="158"/>
        <v/>
      </c>
      <c r="AT50" s="9" t="str">
        <f t="shared" si="158"/>
        <v/>
      </c>
      <c r="AU50" s="9" t="str">
        <f t="shared" si="158"/>
        <v/>
      </c>
      <c r="AV50" s="9" t="str">
        <f t="shared" si="158"/>
        <v/>
      </c>
      <c r="AW50" s="9" t="str">
        <f t="shared" si="158"/>
        <v/>
      </c>
    </row>
    <row r="51" spans="1:49" s="5" customFormat="1" outlineLevel="1" x14ac:dyDescent="0.25">
      <c r="A51" s="128"/>
      <c r="B51" s="18" t="s">
        <v>13</v>
      </c>
      <c r="C51" s="97"/>
      <c r="D51" s="97"/>
      <c r="E51" s="97"/>
      <c r="F51" s="9">
        <f t="shared" ref="F51:M51" si="159">IF(OR(F48="",F47=""),"",F47-F48)</f>
        <v>0.36790548240712501</v>
      </c>
      <c r="G51" s="9">
        <f t="shared" si="159"/>
        <v>549.3842450882164</v>
      </c>
      <c r="H51" s="9">
        <f t="shared" si="159"/>
        <v>-2931.1326047334169</v>
      </c>
      <c r="I51" s="9">
        <f t="shared" si="159"/>
        <v>-90370.113443998154</v>
      </c>
      <c r="J51" s="9">
        <f t="shared" si="159"/>
        <v>-75556.802484400338</v>
      </c>
      <c r="K51" s="9">
        <f t="shared" si="159"/>
        <v>-64270.675133255725</v>
      </c>
      <c r="L51" s="9">
        <f t="shared" si="159"/>
        <v>-39992.989537141941</v>
      </c>
      <c r="M51" s="9">
        <f t="shared" si="159"/>
        <v>-53536.042368776616</v>
      </c>
      <c r="N51" s="9">
        <f>IF(OR(N50="",N47=""),"",N47-N50)</f>
        <v>-80760.244160904418</v>
      </c>
      <c r="O51" s="9">
        <f t="shared" ref="O51:AW51" si="160">IF(OR(O50="",O47=""),"",O47-O50)</f>
        <v>-49344.817728946728</v>
      </c>
      <c r="P51" s="9">
        <f t="shared" si="160"/>
        <v>-35476.773061275569</v>
      </c>
      <c r="Q51" s="9" t="str">
        <f t="shared" si="160"/>
        <v/>
      </c>
      <c r="R51" s="9" t="str">
        <f t="shared" si="160"/>
        <v/>
      </c>
      <c r="S51" s="9" t="str">
        <f t="shared" si="160"/>
        <v/>
      </c>
      <c r="T51" s="9" t="str">
        <f t="shared" si="160"/>
        <v/>
      </c>
      <c r="U51" s="9" t="str">
        <f t="shared" si="160"/>
        <v/>
      </c>
      <c r="V51" s="9" t="str">
        <f t="shared" si="160"/>
        <v/>
      </c>
      <c r="W51" s="9" t="str">
        <f t="shared" si="160"/>
        <v/>
      </c>
      <c r="X51" s="9" t="str">
        <f t="shared" si="160"/>
        <v/>
      </c>
      <c r="Y51" s="9" t="str">
        <f t="shared" si="160"/>
        <v/>
      </c>
      <c r="Z51" s="9" t="str">
        <f t="shared" si="160"/>
        <v/>
      </c>
      <c r="AA51" s="9" t="str">
        <f t="shared" si="160"/>
        <v/>
      </c>
      <c r="AB51" s="9" t="str">
        <f t="shared" si="160"/>
        <v/>
      </c>
      <c r="AC51" s="9" t="str">
        <f t="shared" si="160"/>
        <v/>
      </c>
      <c r="AD51" s="9" t="str">
        <f t="shared" si="160"/>
        <v/>
      </c>
      <c r="AE51" s="9" t="str">
        <f t="shared" si="160"/>
        <v/>
      </c>
      <c r="AF51" s="9" t="str">
        <f t="shared" si="160"/>
        <v/>
      </c>
      <c r="AG51" s="9" t="str">
        <f t="shared" si="160"/>
        <v/>
      </c>
      <c r="AH51" s="9" t="str">
        <f t="shared" si="160"/>
        <v/>
      </c>
      <c r="AI51" s="9" t="str">
        <f t="shared" si="160"/>
        <v/>
      </c>
      <c r="AJ51" s="9" t="str">
        <f t="shared" si="160"/>
        <v/>
      </c>
      <c r="AK51" s="9" t="str">
        <f t="shared" si="160"/>
        <v/>
      </c>
      <c r="AL51" s="9" t="str">
        <f t="shared" si="160"/>
        <v/>
      </c>
      <c r="AM51" s="9" t="str">
        <f t="shared" si="160"/>
        <v/>
      </c>
      <c r="AN51" s="9" t="str">
        <f t="shared" si="160"/>
        <v/>
      </c>
      <c r="AO51" s="9" t="str">
        <f t="shared" si="160"/>
        <v/>
      </c>
      <c r="AP51" s="9" t="str">
        <f t="shared" si="160"/>
        <v/>
      </c>
      <c r="AQ51" s="9" t="str">
        <f t="shared" si="160"/>
        <v/>
      </c>
      <c r="AR51" s="9" t="str">
        <f t="shared" si="160"/>
        <v/>
      </c>
      <c r="AS51" s="9" t="str">
        <f t="shared" si="160"/>
        <v/>
      </c>
      <c r="AT51" s="9" t="str">
        <f t="shared" si="160"/>
        <v/>
      </c>
      <c r="AU51" s="9" t="str">
        <f t="shared" si="160"/>
        <v/>
      </c>
      <c r="AV51" s="9" t="str">
        <f t="shared" si="160"/>
        <v/>
      </c>
      <c r="AW51" s="9" t="str">
        <f t="shared" si="160"/>
        <v/>
      </c>
    </row>
    <row r="52" spans="1:49" s="5" customFormat="1" outlineLevel="1" x14ac:dyDescent="0.25">
      <c r="A52" s="128"/>
      <c r="B52" s="19" t="s">
        <v>8</v>
      </c>
      <c r="C52" s="97"/>
      <c r="D52" s="97"/>
      <c r="E52" s="97"/>
      <c r="F52" s="9">
        <f>IF(OR(F9="",F51=""),"",ROUND((F51+E54)*F9/12,2))</f>
        <v>0</v>
      </c>
      <c r="G52" s="9">
        <f t="shared" ref="G52:L52" si="161">IF(OR(G9="",G51=""),"",ROUND((G51+F54)*G9/12,2))</f>
        <v>1.22</v>
      </c>
      <c r="H52" s="9">
        <f t="shared" si="161"/>
        <v>-5.31</v>
      </c>
      <c r="I52" s="9">
        <f t="shared" si="161"/>
        <v>-204.84</v>
      </c>
      <c r="J52" s="9">
        <f t="shared" si="161"/>
        <v>-364.4</v>
      </c>
      <c r="K52" s="9">
        <f t="shared" si="161"/>
        <v>-456.82</v>
      </c>
      <c r="L52" s="9">
        <f t="shared" si="161"/>
        <v>-505.45</v>
      </c>
      <c r="M52" s="9">
        <f t="shared" ref="M52" si="162">IF(OR(M9="",M51=""),"",ROUND((M51+L54)*M9/12,2))</f>
        <v>-577.17999999999995</v>
      </c>
      <c r="N52" s="9">
        <f t="shared" ref="N52" si="163">IF(OR(N9="",N51=""),"",ROUND((N51+M54)*N9/12,2))</f>
        <v>-720.47</v>
      </c>
      <c r="O52" s="9">
        <f t="shared" ref="O52" si="164">IF(OR(O9="",O51=""),"",ROUND((O51+N54)*O9/12,2))</f>
        <v>-808.66</v>
      </c>
      <c r="P52" s="9">
        <f t="shared" ref="P52" si="165">IF(OR(P9="",P51=""),"",ROUND((P51+O54)*P9/12,2))</f>
        <v>-872.58</v>
      </c>
      <c r="Q52" s="9" t="str">
        <f t="shared" ref="Q52:R52" si="166">IF(OR(Q9="",Q51=""),"",ROUND((Q51+P54)*Q9/12,2))</f>
        <v/>
      </c>
      <c r="R52" s="9" t="str">
        <f t="shared" si="166"/>
        <v/>
      </c>
      <c r="S52" s="9" t="str">
        <f t="shared" ref="S52" si="167">IF(OR(S9="",S51=""),"",ROUND((S51+R54)*S9/12,2))</f>
        <v/>
      </c>
      <c r="T52" s="9" t="str">
        <f t="shared" ref="T52" si="168">IF(OR(T9="",T51=""),"",ROUND((T51+S54)*T9/12,2))</f>
        <v/>
      </c>
      <c r="U52" s="9" t="str">
        <f t="shared" ref="U52" si="169">IF(OR(U9="",U51=""),"",ROUND((U51+T54)*U9/12,2))</f>
        <v/>
      </c>
      <c r="V52" s="9" t="str">
        <f t="shared" ref="V52" si="170">IF(OR(V9="",V51=""),"",ROUND((V51+U54)*V9/12,2))</f>
        <v/>
      </c>
      <c r="W52" s="9" t="str">
        <f t="shared" ref="W52:X52" si="171">IF(OR(W9="",W51=""),"",ROUND((W51+V54)*W9/12,2))</f>
        <v/>
      </c>
      <c r="X52" s="9" t="str">
        <f t="shared" si="171"/>
        <v/>
      </c>
      <c r="Y52" s="9" t="str">
        <f t="shared" ref="Y52" si="172">IF(OR(Y9="",Y51=""),"",ROUND((Y51+X54)*Y9/12,2))</f>
        <v/>
      </c>
      <c r="Z52" s="9" t="str">
        <f t="shared" ref="Z52" si="173">IF(OR(Z9="",Z51=""),"",ROUND((Z51+Y54)*Z9/12,2))</f>
        <v/>
      </c>
      <c r="AA52" s="9" t="str">
        <f t="shared" ref="AA52" si="174">IF(OR(AA9="",AA51=""),"",ROUND((AA51+Z54)*AA9/12,2))</f>
        <v/>
      </c>
      <c r="AB52" s="9" t="str">
        <f t="shared" ref="AB52" si="175">IF(OR(AB9="",AB51=""),"",ROUND((AB51+AA54)*AB9/12,2))</f>
        <v/>
      </c>
      <c r="AC52" s="9" t="str">
        <f t="shared" ref="AC52:AD52" si="176">IF(OR(AC9="",AC51=""),"",ROUND((AC51+AB54)*AC9/12,2))</f>
        <v/>
      </c>
      <c r="AD52" s="9" t="str">
        <f t="shared" si="176"/>
        <v/>
      </c>
      <c r="AE52" s="9" t="str">
        <f t="shared" ref="AE52" si="177">IF(OR(AE9="",AE51=""),"",ROUND((AE51+AD54)*AE9/12,2))</f>
        <v/>
      </c>
      <c r="AF52" s="9" t="str">
        <f t="shared" ref="AF52" si="178">IF(OR(AF9="",AF51=""),"",ROUND((AF51+AE54)*AF9/12,2))</f>
        <v/>
      </c>
      <c r="AG52" s="9" t="str">
        <f t="shared" ref="AG52" si="179">IF(OR(AG9="",AG51=""),"",ROUND((AG51+AF54)*AG9/12,2))</f>
        <v/>
      </c>
      <c r="AH52" s="9" t="str">
        <f t="shared" ref="AH52" si="180">IF(OR(AH9="",AH51=""),"",ROUND((AH51+AG54)*AH9/12,2))</f>
        <v/>
      </c>
      <c r="AI52" s="9" t="str">
        <f t="shared" ref="AI52:AJ52" si="181">IF(OR(AI9="",AI51=""),"",ROUND((AI51+AH54)*AI9/12,2))</f>
        <v/>
      </c>
      <c r="AJ52" s="9" t="str">
        <f t="shared" si="181"/>
        <v/>
      </c>
      <c r="AK52" s="9" t="str">
        <f t="shared" ref="AK52" si="182">IF(OR(AK9="",AK51=""),"",ROUND((AK51+AJ54)*AK9/12,2))</f>
        <v/>
      </c>
      <c r="AL52" s="9" t="str">
        <f t="shared" ref="AL52" si="183">IF(OR(AL9="",AL51=""),"",ROUND((AL51+AK54)*AL9/12,2))</f>
        <v/>
      </c>
      <c r="AM52" s="9" t="str">
        <f t="shared" ref="AM52" si="184">IF(OR(AM9="",AM51=""),"",ROUND((AM51+AL54)*AM9/12,2))</f>
        <v/>
      </c>
      <c r="AN52" s="9" t="str">
        <f t="shared" ref="AN52" si="185">IF(OR(AN9="",AN51=""),"",ROUND((AN51+AM54)*AN9/12,2))</f>
        <v/>
      </c>
      <c r="AO52" s="9" t="str">
        <f t="shared" ref="AO52:AP52" si="186">IF(OR(AO9="",AO51=""),"",ROUND((AO51+AN54)*AO9/12,2))</f>
        <v/>
      </c>
      <c r="AP52" s="9" t="str">
        <f t="shared" si="186"/>
        <v/>
      </c>
      <c r="AQ52" s="9" t="str">
        <f t="shared" ref="AQ52" si="187">IF(OR(AQ9="",AQ51=""),"",ROUND((AQ51+AP54)*AQ9/12,2))</f>
        <v/>
      </c>
      <c r="AR52" s="9" t="str">
        <f t="shared" ref="AR52" si="188">IF(OR(AR9="",AR51=""),"",ROUND((AR51+AQ54)*AR9/12,2))</f>
        <v/>
      </c>
      <c r="AS52" s="9" t="str">
        <f t="shared" ref="AS52" si="189">IF(OR(AS9="",AS51=""),"",ROUND((AS51+AR54)*AS9/12,2))</f>
        <v/>
      </c>
      <c r="AT52" s="9" t="str">
        <f t="shared" ref="AT52" si="190">IF(OR(AT9="",AT51=""),"",ROUND((AT51+AS54)*AT9/12,2))</f>
        <v/>
      </c>
      <c r="AU52" s="9" t="str">
        <f t="shared" ref="AU52:AV52" si="191">IF(OR(AU9="",AU51=""),"",ROUND((AU51+AT54)*AU9/12,2))</f>
        <v/>
      </c>
      <c r="AV52" s="9" t="str">
        <f t="shared" si="191"/>
        <v/>
      </c>
      <c r="AW52" s="9" t="str">
        <f t="shared" ref="AW52" si="192">IF(OR(AW9="",AW51=""),"",ROUND((AW51+AV54)*AW9/12,2))</f>
        <v/>
      </c>
    </row>
    <row r="53" spans="1:49" s="5" customFormat="1" outlineLevel="1" x14ac:dyDescent="0.25">
      <c r="A53" s="128"/>
      <c r="B53" s="18" t="s">
        <v>14</v>
      </c>
      <c r="C53" s="97"/>
      <c r="D53" s="97"/>
      <c r="E53" s="97"/>
      <c r="F53" s="9">
        <f t="shared" ref="F53:M53" si="193">IF(OR(F51="",F52=""),"",F51+F52)</f>
        <v>0.36790548240712501</v>
      </c>
      <c r="G53" s="9">
        <f t="shared" si="193"/>
        <v>550.60424508821643</v>
      </c>
      <c r="H53" s="9">
        <f t="shared" si="193"/>
        <v>-2936.4426047334168</v>
      </c>
      <c r="I53" s="9">
        <f t="shared" si="193"/>
        <v>-90574.953443998151</v>
      </c>
      <c r="J53" s="9">
        <f t="shared" si="193"/>
        <v>-75921.202484400332</v>
      </c>
      <c r="K53" s="9">
        <f t="shared" si="193"/>
        <v>-64727.495133255725</v>
      </c>
      <c r="L53" s="9">
        <f t="shared" si="193"/>
        <v>-40498.439537141938</v>
      </c>
      <c r="M53" s="9">
        <f t="shared" si="193"/>
        <v>-54113.222368776616</v>
      </c>
      <c r="N53" s="9">
        <f>IF(OR(N51="",N52=""),"",N51+N52)</f>
        <v>-81480.714160904419</v>
      </c>
      <c r="O53" s="9">
        <f>IF(OR(O51="",O52=""),"",O51+O52)</f>
        <v>-50153.477728946731</v>
      </c>
      <c r="P53" s="9">
        <f t="shared" ref="P53:AW53" si="194">IF(OR(P51="",P52=""),"",P51+P52)</f>
        <v>-36349.353061275571</v>
      </c>
      <c r="Q53" s="9" t="str">
        <f t="shared" si="194"/>
        <v/>
      </c>
      <c r="R53" s="9" t="str">
        <f t="shared" si="194"/>
        <v/>
      </c>
      <c r="S53" s="9" t="str">
        <f t="shared" si="194"/>
        <v/>
      </c>
      <c r="T53" s="9" t="str">
        <f t="shared" si="194"/>
        <v/>
      </c>
      <c r="U53" s="9" t="str">
        <f t="shared" si="194"/>
        <v/>
      </c>
      <c r="V53" s="9" t="str">
        <f t="shared" si="194"/>
        <v/>
      </c>
      <c r="W53" s="9" t="str">
        <f t="shared" si="194"/>
        <v/>
      </c>
      <c r="X53" s="9" t="str">
        <f t="shared" si="194"/>
        <v/>
      </c>
      <c r="Y53" s="9" t="str">
        <f t="shared" si="194"/>
        <v/>
      </c>
      <c r="Z53" s="9" t="str">
        <f t="shared" si="194"/>
        <v/>
      </c>
      <c r="AA53" s="9" t="str">
        <f t="shared" si="194"/>
        <v/>
      </c>
      <c r="AB53" s="9" t="str">
        <f t="shared" si="194"/>
        <v/>
      </c>
      <c r="AC53" s="9" t="str">
        <f t="shared" si="194"/>
        <v/>
      </c>
      <c r="AD53" s="9" t="str">
        <f t="shared" si="194"/>
        <v/>
      </c>
      <c r="AE53" s="9" t="str">
        <f t="shared" si="194"/>
        <v/>
      </c>
      <c r="AF53" s="9" t="str">
        <f t="shared" si="194"/>
        <v/>
      </c>
      <c r="AG53" s="9" t="str">
        <f t="shared" si="194"/>
        <v/>
      </c>
      <c r="AH53" s="9" t="str">
        <f t="shared" si="194"/>
        <v/>
      </c>
      <c r="AI53" s="9" t="str">
        <f t="shared" si="194"/>
        <v/>
      </c>
      <c r="AJ53" s="9" t="str">
        <f t="shared" si="194"/>
        <v/>
      </c>
      <c r="AK53" s="9" t="str">
        <f t="shared" si="194"/>
        <v/>
      </c>
      <c r="AL53" s="9" t="str">
        <f t="shared" si="194"/>
        <v/>
      </c>
      <c r="AM53" s="9" t="str">
        <f t="shared" si="194"/>
        <v/>
      </c>
      <c r="AN53" s="9" t="str">
        <f t="shared" si="194"/>
        <v/>
      </c>
      <c r="AO53" s="9" t="str">
        <f t="shared" si="194"/>
        <v/>
      </c>
      <c r="AP53" s="9" t="str">
        <f t="shared" si="194"/>
        <v/>
      </c>
      <c r="AQ53" s="9" t="str">
        <f t="shared" si="194"/>
        <v/>
      </c>
      <c r="AR53" s="9" t="str">
        <f t="shared" si="194"/>
        <v/>
      </c>
      <c r="AS53" s="9" t="str">
        <f t="shared" si="194"/>
        <v/>
      </c>
      <c r="AT53" s="9" t="str">
        <f t="shared" si="194"/>
        <v/>
      </c>
      <c r="AU53" s="9" t="str">
        <f t="shared" si="194"/>
        <v/>
      </c>
      <c r="AV53" s="9" t="str">
        <f t="shared" si="194"/>
        <v/>
      </c>
      <c r="AW53" s="9" t="str">
        <f t="shared" si="194"/>
        <v/>
      </c>
    </row>
    <row r="54" spans="1:49" s="5" customFormat="1" outlineLevel="1" x14ac:dyDescent="0.25">
      <c r="A54" s="128"/>
      <c r="B54" s="20" t="s">
        <v>17</v>
      </c>
      <c r="C54" s="97"/>
      <c r="D54" s="97"/>
      <c r="E54" s="97"/>
      <c r="F54" s="9">
        <f>IF(OR(F53=""),"",F53)</f>
        <v>0.36790548240712501</v>
      </c>
      <c r="G54" s="9">
        <f t="shared" ref="G54:M54" si="195">IF(OR(G53="",F54=""),"",G53+F54)</f>
        <v>550.97215057062351</v>
      </c>
      <c r="H54" s="9">
        <f t="shared" si="195"/>
        <v>-2385.4704541627934</v>
      </c>
      <c r="I54" s="9">
        <f t="shared" si="195"/>
        <v>-92960.423898160938</v>
      </c>
      <c r="J54" s="9">
        <f t="shared" si="195"/>
        <v>-168881.62638256128</v>
      </c>
      <c r="K54" s="9">
        <f t="shared" si="195"/>
        <v>-233609.12151581701</v>
      </c>
      <c r="L54" s="9">
        <f t="shared" si="195"/>
        <v>-274107.56105295895</v>
      </c>
      <c r="M54" s="9">
        <f t="shared" si="195"/>
        <v>-328220.78342173557</v>
      </c>
      <c r="N54" s="9">
        <f>IF(OR(N53="",M54=""),"",N53+N49+M54)</f>
        <v>-409701.49758263998</v>
      </c>
      <c r="O54" s="9">
        <f>IF(OR(O53="",N54=""),"",O53+O49+N54+O46)</f>
        <v>-459854.97531158669</v>
      </c>
      <c r="P54" s="9">
        <f t="shared" ref="P54:AW54" si="196">IF(OR(P53="",O54=""),"",P53+P49+O54)</f>
        <v>-496204.32837286225</v>
      </c>
      <c r="Q54" s="9" t="str">
        <f t="shared" si="196"/>
        <v/>
      </c>
      <c r="R54" s="9" t="str">
        <f t="shared" si="196"/>
        <v/>
      </c>
      <c r="S54" s="9" t="str">
        <f t="shared" si="196"/>
        <v/>
      </c>
      <c r="T54" s="9" t="str">
        <f t="shared" si="196"/>
        <v/>
      </c>
      <c r="U54" s="9" t="str">
        <f t="shared" si="196"/>
        <v/>
      </c>
      <c r="V54" s="9" t="str">
        <f t="shared" si="196"/>
        <v/>
      </c>
      <c r="W54" s="9" t="str">
        <f t="shared" si="196"/>
        <v/>
      </c>
      <c r="X54" s="9" t="str">
        <f t="shared" si="196"/>
        <v/>
      </c>
      <c r="Y54" s="9" t="str">
        <f t="shared" si="196"/>
        <v/>
      </c>
      <c r="Z54" s="9" t="str">
        <f t="shared" si="196"/>
        <v/>
      </c>
      <c r="AA54" s="9" t="str">
        <f t="shared" si="196"/>
        <v/>
      </c>
      <c r="AB54" s="9" t="str">
        <f t="shared" si="196"/>
        <v/>
      </c>
      <c r="AC54" s="9" t="str">
        <f t="shared" si="196"/>
        <v/>
      </c>
      <c r="AD54" s="9" t="str">
        <f t="shared" si="196"/>
        <v/>
      </c>
      <c r="AE54" s="9" t="str">
        <f t="shared" si="196"/>
        <v/>
      </c>
      <c r="AF54" s="9" t="str">
        <f t="shared" si="196"/>
        <v/>
      </c>
      <c r="AG54" s="9" t="str">
        <f t="shared" si="196"/>
        <v/>
      </c>
      <c r="AH54" s="9" t="str">
        <f t="shared" si="196"/>
        <v/>
      </c>
      <c r="AI54" s="9" t="str">
        <f t="shared" si="196"/>
        <v/>
      </c>
      <c r="AJ54" s="9" t="str">
        <f t="shared" si="196"/>
        <v/>
      </c>
      <c r="AK54" s="9" t="str">
        <f t="shared" si="196"/>
        <v/>
      </c>
      <c r="AL54" s="9" t="str">
        <f t="shared" si="196"/>
        <v/>
      </c>
      <c r="AM54" s="9" t="str">
        <f t="shared" si="196"/>
        <v/>
      </c>
      <c r="AN54" s="9" t="str">
        <f t="shared" si="196"/>
        <v/>
      </c>
      <c r="AO54" s="9" t="str">
        <f t="shared" si="196"/>
        <v/>
      </c>
      <c r="AP54" s="9" t="str">
        <f t="shared" si="196"/>
        <v/>
      </c>
      <c r="AQ54" s="9" t="str">
        <f t="shared" si="196"/>
        <v/>
      </c>
      <c r="AR54" s="9" t="str">
        <f t="shared" si="196"/>
        <v/>
      </c>
      <c r="AS54" s="9" t="str">
        <f t="shared" si="196"/>
        <v/>
      </c>
      <c r="AT54" s="9" t="str">
        <f t="shared" si="196"/>
        <v/>
      </c>
      <c r="AU54" s="9" t="str">
        <f t="shared" si="196"/>
        <v/>
      </c>
      <c r="AV54" s="9" t="str">
        <f t="shared" si="196"/>
        <v/>
      </c>
      <c r="AW54" s="9" t="str">
        <f t="shared" si="196"/>
        <v/>
      </c>
    </row>
    <row r="55" spans="1:49" s="5" customFormat="1" ht="8.25" customHeight="1" outlineLevel="1" x14ac:dyDescent="0.25">
      <c r="A55" s="44"/>
      <c r="B55" s="13"/>
      <c r="C55" s="102"/>
      <c r="D55" s="102"/>
      <c r="E55" s="10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" customFormat="1" ht="15" customHeight="1" outlineLevel="1" x14ac:dyDescent="0.25">
      <c r="A56" s="128" t="s">
        <v>23</v>
      </c>
      <c r="B56" s="17"/>
      <c r="C56" s="97"/>
      <c r="D56" s="97"/>
      <c r="E56" s="9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3" customFormat="1" ht="15" customHeight="1" outlineLevel="1" x14ac:dyDescent="0.25">
      <c r="A57" s="128"/>
      <c r="B57" s="17" t="s">
        <v>28</v>
      </c>
      <c r="C57" s="97"/>
      <c r="D57" s="97"/>
      <c r="E57" s="97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2851.0403448731718</v>
      </c>
      <c r="O57" s="22">
        <f>IF('M3 Allocations - TD'!M8="","",'M3 Allocations - TD'!M34)</f>
        <v>13421.429988507141</v>
      </c>
      <c r="P57" s="22">
        <f>IF('M3 Allocations - TD'!N8="","",'M3 Allocations - TD'!N34)</f>
        <v>24363.645128736036</v>
      </c>
      <c r="Q57" s="22">
        <f>IF('M3 Allocations - TD'!O8="","",'M3 Allocations - TD'!O34)</f>
        <v>22979.922685410867</v>
      </c>
      <c r="R57" s="22">
        <f>IF('M3 Allocations - TD'!P8="","",'M3 Allocations - TD'!P34)</f>
        <v>27829.415193210625</v>
      </c>
      <c r="S57" s="22">
        <f>IF('M3 Allocations - TD'!Q8="","",'M3 Allocations - TD'!Q34)</f>
        <v>30999.929467567632</v>
      </c>
      <c r="T57" s="22">
        <f>IF('M3 Allocations - TD'!R8="","",'M3 Allocations - TD'!R34)</f>
        <v>51030.792486913975</v>
      </c>
      <c r="U57" s="22">
        <f>IF('M3 Allocations - TD'!S8="","",'M3 Allocations - TD'!S34)</f>
        <v>71171.45985207746</v>
      </c>
      <c r="V57" s="22">
        <f>IF('M3 Allocations - TD'!T8="","",'M3 Allocations - TD'!T34)</f>
        <v>108907.37441767498</v>
      </c>
      <c r="W57" s="22">
        <f>IF('M3 Allocations - TD'!U8="","",'M3 Allocations - TD'!U34)</f>
        <v>114729.61882243017</v>
      </c>
      <c r="X57" s="22">
        <f>IF('M3 Allocations - TD'!V8="","",'M3 Allocations - TD'!V34)</f>
        <v>102684.54847957681</v>
      </c>
      <c r="Y57" s="22">
        <f>IF('M3 Allocations - TD'!W8="","",'M3 Allocations - TD'!W34)</f>
        <v>51089.525877832086</v>
      </c>
      <c r="Z57" s="22">
        <f>IF('M3 Allocations - TD'!X8="","",'M3 Allocations - TD'!X34)</f>
        <v>59423.711727573638</v>
      </c>
      <c r="AA57" s="22">
        <f>IF('M3 Allocations - TD'!Y8="","",'M3 Allocations - TD'!Y34)</f>
        <v>70763.583954096117</v>
      </c>
      <c r="AB57" s="22">
        <f>IF('M3 Allocations - TD'!Z8="","",'M3 Allocations - TD'!Z34)</f>
        <v>84726.609291103479</v>
      </c>
      <c r="AC57" s="22" t="str">
        <f>IF('M3 Allocations - TD'!AA8="","",'M3 Allocations - TD'!AA34)</f>
        <v/>
      </c>
      <c r="AD57" s="22" t="str">
        <f>IF('M3 Allocations - TD'!AB8="","",'M3 Allocations - TD'!AB34)</f>
        <v/>
      </c>
      <c r="AE57" s="22" t="str">
        <f>IF('M3 Allocations - TD'!AC8="","",'M3 Allocations - TD'!AC34)</f>
        <v/>
      </c>
      <c r="AF57" s="22" t="str">
        <f>IF('M3 Allocations - TD'!AD8="","",'M3 Allocations - TD'!AD34)</f>
        <v/>
      </c>
      <c r="AG57" s="22" t="str">
        <f>IF('M3 Allocations - TD'!AE8="","",'M3 Allocations - TD'!AE34)</f>
        <v/>
      </c>
      <c r="AH57" s="22" t="str">
        <f>IF('M3 Allocations - TD'!AF8="","",'M3 Allocations - TD'!AF34)</f>
        <v/>
      </c>
      <c r="AI57" s="22" t="str">
        <f>IF('M3 Allocations - TD'!AG8="","",'M3 Allocations - TD'!AG34)</f>
        <v/>
      </c>
      <c r="AJ57" s="22" t="str">
        <f>IF('M3 Allocations - TD'!AH8="","",'M3 Allocations - TD'!AH34)</f>
        <v/>
      </c>
      <c r="AK57" s="22" t="str">
        <f>IF('M3 Allocations - TD'!AI8="","",'M3 Allocations - TD'!AI34)</f>
        <v/>
      </c>
      <c r="AL57" s="22" t="str">
        <f>IF('M3 Allocations - TD'!AJ8="","",'M3 Allocations - TD'!AJ34)</f>
        <v/>
      </c>
      <c r="AM57" s="22" t="str">
        <f>IF('M3 Allocations - TD'!AK8="","",'M3 Allocations - TD'!AK34)</f>
        <v/>
      </c>
      <c r="AN57" s="22" t="str">
        <f>IF('M3 Allocations - TD'!AL8="","",'M3 Allocations - TD'!AL34)</f>
        <v/>
      </c>
      <c r="AO57" s="22" t="str">
        <f>IF('M3 Allocations - TD'!AM8="","",'M3 Allocations - TD'!AM34)</f>
        <v/>
      </c>
      <c r="AP57" s="22" t="str">
        <f>IF('M3 Allocations - TD'!AN8="","",'M3 Allocations - TD'!AN34)</f>
        <v/>
      </c>
      <c r="AQ57" s="22" t="str">
        <f>IF('M3 Allocations - TD'!AO8="","",'M3 Allocations - TD'!AO34)</f>
        <v/>
      </c>
      <c r="AR57" s="22" t="str">
        <f>IF('M3 Allocations - TD'!AP8="","",'M3 Allocations - TD'!AP34)</f>
        <v/>
      </c>
      <c r="AS57" s="22" t="str">
        <f>IF('M3 Allocations - TD'!AQ8="","",'M3 Allocations - TD'!AQ34)</f>
        <v/>
      </c>
      <c r="AT57" s="22" t="str">
        <f>IF('M3 Allocations - TD'!AR8="","",'M3 Allocations - TD'!AR34)</f>
        <v/>
      </c>
      <c r="AU57" s="22" t="str">
        <f>IF('M3 Allocations - TD'!AS8="","",'M3 Allocations - TD'!AS34)</f>
        <v/>
      </c>
      <c r="AV57" s="22" t="str">
        <f>IF('M3 Allocations - TD'!AT8="","",'M3 Allocations - TD'!AT34)</f>
        <v/>
      </c>
      <c r="AW57" s="22" t="str">
        <f>IF('M3 Allocations - TD'!AU8="","",'M3 Allocations - TD'!AU34)</f>
        <v/>
      </c>
    </row>
    <row r="58" spans="1:49" s="5" customFormat="1" ht="15" customHeight="1" outlineLevel="1" x14ac:dyDescent="0.25">
      <c r="A58" s="128"/>
      <c r="B58" s="18" t="s">
        <v>26</v>
      </c>
      <c r="C58" s="97"/>
      <c r="D58" s="97"/>
      <c r="E58" s="97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42064.663115292642</v>
      </c>
      <c r="O58" s="22">
        <f>IF('M3 Allocations - TD'!M54="","",'M3 Allocations - TD'!M72)</f>
        <v>43052.482460200197</v>
      </c>
      <c r="P58" s="22">
        <f>IF('M3 Allocations - TD'!N54="","",'M3 Allocations - TD'!N72)</f>
        <v>45998.334220908073</v>
      </c>
      <c r="Q58" s="22" t="str">
        <f>IF('M3 Allocations - TD'!O54="","",'M3 Allocations - TD'!O72)</f>
        <v/>
      </c>
      <c r="R58" s="22" t="str">
        <f>IF('M3 Allocations - TD'!P54="","",'M3 Allocations - TD'!P72)</f>
        <v/>
      </c>
      <c r="S58" s="22" t="str">
        <f>IF('M3 Allocations - TD'!Q54="","",'M3 Allocations - TD'!Q72)</f>
        <v/>
      </c>
      <c r="T58" s="22" t="str">
        <f>IF('M3 Allocations - TD'!R54="","",'M3 Allocations - TD'!R72)</f>
        <v/>
      </c>
      <c r="U58" s="22" t="str">
        <f>IF('M3 Allocations - TD'!S54="","",'M3 Allocations - TD'!S72)</f>
        <v/>
      </c>
      <c r="V58" s="22" t="str">
        <f>IF('M3 Allocations - TD'!T54="","",'M3 Allocations - TD'!T72)</f>
        <v/>
      </c>
      <c r="W58" s="22" t="str">
        <f>IF('M3 Allocations - TD'!U54="","",'M3 Allocations - TD'!U72)</f>
        <v/>
      </c>
      <c r="X58" s="22" t="str">
        <f>IF('M3 Allocations - TD'!V54="","",'M3 Allocations - TD'!V72)</f>
        <v/>
      </c>
      <c r="Y58" s="22" t="str">
        <f>IF('M3 Allocations - TD'!W54="","",'M3 Allocations - TD'!W72)</f>
        <v/>
      </c>
      <c r="Z58" s="22" t="str">
        <f>IF('M3 Allocations - TD'!X54="","",'M3 Allocations - TD'!X72)</f>
        <v/>
      </c>
      <c r="AA58" s="22" t="str">
        <f>IF('M3 Allocations - TD'!Y54="","",'M3 Allocations - TD'!Y72)</f>
        <v/>
      </c>
      <c r="AB58" s="22" t="str">
        <f>IF('M3 Allocations - TD'!Z54="","",'M3 Allocations - TD'!Z72)</f>
        <v/>
      </c>
      <c r="AC58" s="22" t="str">
        <f>IF('M3 Allocations - TD'!AA54="","",'M3 Allocations - TD'!AA72)</f>
        <v/>
      </c>
      <c r="AD58" s="22" t="str">
        <f>IF('M3 Allocations - TD'!AB54="","",'M3 Allocations - TD'!AB72)</f>
        <v/>
      </c>
      <c r="AE58" s="22" t="str">
        <f>IF('M3 Allocations - TD'!AC54="","",'M3 Allocations - TD'!AC72)</f>
        <v/>
      </c>
      <c r="AF58" s="22" t="str">
        <f>IF('M3 Allocations - TD'!AD54="","",'M3 Allocations - TD'!AD72)</f>
        <v/>
      </c>
      <c r="AG58" s="22" t="str">
        <f>IF('M3 Allocations - TD'!AE54="","",'M3 Allocations - TD'!AE72)</f>
        <v/>
      </c>
      <c r="AH58" s="22" t="str">
        <f>IF('M3 Allocations - TD'!AF54="","",'M3 Allocations - TD'!AF72)</f>
        <v/>
      </c>
      <c r="AI58" s="22" t="str">
        <f>IF('M3 Allocations - TD'!AG54="","",'M3 Allocations - TD'!AG72)</f>
        <v/>
      </c>
      <c r="AJ58" s="22" t="str">
        <f>IF('M3 Allocations - TD'!AH54="","",'M3 Allocations - TD'!AH72)</f>
        <v/>
      </c>
      <c r="AK58" s="22" t="str">
        <f>IF('M3 Allocations - TD'!AI54="","",'M3 Allocations - TD'!AI72)</f>
        <v/>
      </c>
      <c r="AL58" s="22" t="str">
        <f>IF('M3 Allocations - TD'!AJ54="","",'M3 Allocations - TD'!AJ72)</f>
        <v/>
      </c>
      <c r="AM58" s="22" t="str">
        <f>IF('M3 Allocations - TD'!AK54="","",'M3 Allocations - TD'!AK72)</f>
        <v/>
      </c>
      <c r="AN58" s="22" t="str">
        <f>IF('M3 Allocations - TD'!AL54="","",'M3 Allocations - TD'!AL72)</f>
        <v/>
      </c>
      <c r="AO58" s="22" t="str">
        <f>IF('M3 Allocations - TD'!AM54="","",'M3 Allocations - TD'!AM72)</f>
        <v/>
      </c>
      <c r="AP58" s="22" t="str">
        <f>IF('M3 Allocations - TD'!AN54="","",'M3 Allocations - TD'!AN72)</f>
        <v/>
      </c>
      <c r="AQ58" s="22" t="str">
        <f>IF('M3 Allocations - TD'!AO54="","",'M3 Allocations - TD'!AO72)</f>
        <v/>
      </c>
      <c r="AR58" s="22" t="str">
        <f>IF('M3 Allocations - TD'!AP54="","",'M3 Allocations - TD'!AP72)</f>
        <v/>
      </c>
      <c r="AS58" s="22" t="str">
        <f>IF('M3 Allocations - TD'!AQ54="","",'M3 Allocations - TD'!AQ72)</f>
        <v/>
      </c>
      <c r="AT58" s="22" t="str">
        <f>IF('M3 Allocations - TD'!AR54="","",'M3 Allocations - TD'!AR72)</f>
        <v/>
      </c>
      <c r="AU58" s="22" t="str">
        <f>IF('M3 Allocations - TD'!AS54="","",'M3 Allocations - TD'!AS72)</f>
        <v/>
      </c>
      <c r="AV58" s="22" t="str">
        <f>IF('M3 Allocations - TD'!AT54="","",'M3 Allocations - TD'!AT72)</f>
        <v/>
      </c>
      <c r="AW58" s="22" t="str">
        <f>IF('M3 Allocations - TD'!AU54="","",'M3 Allocations - TD'!AU72)</f>
        <v/>
      </c>
    </row>
    <row r="59" spans="1:49" s="5" customFormat="1" ht="15" customHeight="1" outlineLevel="1" x14ac:dyDescent="0.25">
      <c r="A59" s="128"/>
      <c r="B59" s="18" t="s">
        <v>47</v>
      </c>
      <c r="C59" s="97"/>
      <c r="D59" s="97"/>
      <c r="E59" s="97"/>
      <c r="F59" s="22">
        <f>IF(F58="","",0)</f>
        <v>0</v>
      </c>
      <c r="G59" s="22">
        <f t="shared" ref="G59" si="197">IF(G58="","",0)</f>
        <v>0</v>
      </c>
      <c r="H59" s="22">
        <f t="shared" ref="H59" si="198">IF(H58="","",0)</f>
        <v>0</v>
      </c>
      <c r="I59" s="22">
        <f t="shared" ref="I59" si="199">IF(I58="","",0)</f>
        <v>0</v>
      </c>
      <c r="J59" s="22">
        <f t="shared" ref="J59" si="200">IF(J58="","",0)</f>
        <v>0</v>
      </c>
      <c r="K59" s="22">
        <f t="shared" ref="K59" si="201">IF(K58="","",0)</f>
        <v>0</v>
      </c>
      <c r="L59" s="22">
        <f t="shared" ref="L59" si="202">IF(L58="","",0)</f>
        <v>0</v>
      </c>
      <c r="M59" s="22">
        <f t="shared" ref="M59" si="203">IF(M58="","",0)</f>
        <v>0</v>
      </c>
      <c r="N59" s="22">
        <f t="shared" ref="N59" si="204">IF(N58="","",0)</f>
        <v>0</v>
      </c>
      <c r="O59" s="22">
        <f t="shared" ref="O59" si="205">IF(O58="","",0)</f>
        <v>0</v>
      </c>
      <c r="P59" s="22">
        <f t="shared" ref="P59" si="206">IF(P58="","",0)</f>
        <v>0</v>
      </c>
      <c r="Q59" s="22" t="str">
        <f>IF(Q58="","",-'M2 TD amort'!F29)</f>
        <v/>
      </c>
      <c r="R59" s="22" t="str">
        <f>IF(R58="","",-'M2 TD amort'!G29)</f>
        <v/>
      </c>
      <c r="S59" s="22" t="str">
        <f>IF(S58="","",-'M2 TD amort'!H29)</f>
        <v/>
      </c>
      <c r="T59" s="22" t="str">
        <f>IF(T58="","",-'M2 TD amort'!I29)</f>
        <v/>
      </c>
      <c r="U59" s="22" t="str">
        <f>IF(U58="","",-'M2 TD amort'!J29)</f>
        <v/>
      </c>
      <c r="V59" s="22" t="str">
        <f>IF(V58="","",-'M2 TD amort'!K29)</f>
        <v/>
      </c>
      <c r="W59" s="22" t="str">
        <f>IF(W58="","",-'M2 TD amort'!L29)</f>
        <v/>
      </c>
      <c r="X59" s="22" t="str">
        <f>IF(X58="","",-'M2 TD amort'!M29)</f>
        <v/>
      </c>
      <c r="Y59" s="22" t="str">
        <f>IF(Y58="","",-'M2 TD amort'!N29)</f>
        <v/>
      </c>
      <c r="Z59" s="22" t="str">
        <f>IF(Z58="","",-'M2 TD amort'!O29)</f>
        <v/>
      </c>
      <c r="AA59" s="22" t="str">
        <f>IF(AA58="","",-'M2 TD amort'!P29)</f>
        <v/>
      </c>
      <c r="AB59" s="22" t="str">
        <f>IF(AB58="","",-'M2 TD amort'!Q29)</f>
        <v/>
      </c>
      <c r="AC59" s="22" t="str">
        <f>IF(AC58="","",-'M2 TD amort'!R29)</f>
        <v/>
      </c>
      <c r="AD59" s="22" t="str">
        <f>IF(AD58="","",-'M2 TD amort'!S29)</f>
        <v/>
      </c>
      <c r="AE59" s="22" t="str">
        <f>IF(AE58="","",-'M2 TD amort'!T29)</f>
        <v/>
      </c>
      <c r="AF59" s="22" t="str">
        <f>IF(AF58="","",-'M2 TD amort'!U29)</f>
        <v/>
      </c>
      <c r="AG59" s="22" t="str">
        <f>IF(AG58="","",-'M2 TD amort'!V29)</f>
        <v/>
      </c>
      <c r="AH59" s="22" t="str">
        <f>IF(AH58="","",-'M2 TD amort'!W29)</f>
        <v/>
      </c>
      <c r="AI59" s="22" t="str">
        <f>IF(AI58="","",-'M2 TD amort'!X29)</f>
        <v/>
      </c>
      <c r="AJ59" s="22" t="str">
        <f>IF(AJ58="","",-'M2 TD amort'!Y29)</f>
        <v/>
      </c>
      <c r="AK59" s="22" t="str">
        <f>IF(AK58="","",-'M2 TD amort'!Z29)</f>
        <v/>
      </c>
      <c r="AL59" s="22" t="str">
        <f>IF(AL58="","",-'M2 TD amort'!AA29)</f>
        <v/>
      </c>
      <c r="AM59" s="22" t="str">
        <f>IF(AM58="","",-'M2 TD amort'!#REF!)</f>
        <v/>
      </c>
      <c r="AN59" s="22" t="str">
        <f>IF(AN58="","",-'M2 TD amort'!AB29)</f>
        <v/>
      </c>
      <c r="AO59" s="22" t="str">
        <f>IF(AO58="","",-'M2 TD amort'!AC29)</f>
        <v/>
      </c>
      <c r="AP59" s="22" t="str">
        <f>IF(AP58="","",-'M2 TD amort'!AD29)</f>
        <v/>
      </c>
      <c r="AQ59" s="22" t="str">
        <f>IF(AQ58="","",-'M2 TD amort'!AE29)</f>
        <v/>
      </c>
      <c r="AR59" s="22" t="str">
        <f>IF(AR58="","",-'M2 TD amort'!AF29)</f>
        <v/>
      </c>
      <c r="AS59" s="22" t="str">
        <f>IF(AS58="","",-'M2 TD amort'!AG29)</f>
        <v/>
      </c>
      <c r="AT59" s="22" t="str">
        <f>IF(AT58="","",-'M2 TD amort'!AH29)</f>
        <v/>
      </c>
      <c r="AU59" s="22" t="str">
        <f>IF(AU58="","",-'M2 TD amort'!AI29)</f>
        <v/>
      </c>
      <c r="AV59" s="22" t="str">
        <f>IF(AV58="","",-'M2 TD amort'!AJ29)</f>
        <v/>
      </c>
      <c r="AW59" s="22" t="str">
        <f>IF(AW58="","",-'M2 TD amort'!AK29)</f>
        <v/>
      </c>
    </row>
    <row r="60" spans="1:49" s="5" customFormat="1" ht="15" customHeight="1" outlineLevel="1" x14ac:dyDescent="0.25">
      <c r="A60" s="128"/>
      <c r="B60" s="18" t="s">
        <v>48</v>
      </c>
      <c r="C60" s="97"/>
      <c r="D60" s="97"/>
      <c r="E60" s="97"/>
      <c r="F60" s="9">
        <f t="shared" ref="F60:M60" si="207">IF(OR(F59="",F58=""),"",F58+F59)</f>
        <v>0</v>
      </c>
      <c r="G60" s="9">
        <f t="shared" si="207"/>
        <v>0</v>
      </c>
      <c r="H60" s="9">
        <f t="shared" si="207"/>
        <v>2381.1324731369587</v>
      </c>
      <c r="I60" s="9">
        <f t="shared" si="207"/>
        <v>41080.759711289073</v>
      </c>
      <c r="J60" s="9">
        <f t="shared" si="207"/>
        <v>46620.227707662583</v>
      </c>
      <c r="K60" s="9">
        <f t="shared" si="207"/>
        <v>48915.290383093015</v>
      </c>
      <c r="L60" s="9">
        <f t="shared" si="207"/>
        <v>48689.064699160743</v>
      </c>
      <c r="M60" s="9">
        <f t="shared" si="207"/>
        <v>45154.720570269681</v>
      </c>
      <c r="N60" s="9">
        <f>IF(OR(N59="",N58=""),"",N58+N59)</f>
        <v>42064.663115292642</v>
      </c>
      <c r="O60" s="9">
        <f t="shared" ref="O60:AW60" si="208">IF(OR(O59="",O58=""),"",O58+O59)</f>
        <v>43052.482460200197</v>
      </c>
      <c r="P60" s="9">
        <f t="shared" si="208"/>
        <v>45998.334220908073</v>
      </c>
      <c r="Q60" s="9" t="str">
        <f t="shared" si="208"/>
        <v/>
      </c>
      <c r="R60" s="9" t="str">
        <f t="shared" si="208"/>
        <v/>
      </c>
      <c r="S60" s="9" t="str">
        <f t="shared" si="208"/>
        <v/>
      </c>
      <c r="T60" s="9" t="str">
        <f t="shared" si="208"/>
        <v/>
      </c>
      <c r="U60" s="9" t="str">
        <f t="shared" si="208"/>
        <v/>
      </c>
      <c r="V60" s="9" t="str">
        <f t="shared" si="208"/>
        <v/>
      </c>
      <c r="W60" s="9" t="str">
        <f t="shared" si="208"/>
        <v/>
      </c>
      <c r="X60" s="9" t="str">
        <f t="shared" si="208"/>
        <v/>
      </c>
      <c r="Y60" s="9" t="str">
        <f t="shared" si="208"/>
        <v/>
      </c>
      <c r="Z60" s="9" t="str">
        <f t="shared" si="208"/>
        <v/>
      </c>
      <c r="AA60" s="9" t="str">
        <f t="shared" si="208"/>
        <v/>
      </c>
      <c r="AB60" s="9" t="str">
        <f t="shared" si="208"/>
        <v/>
      </c>
      <c r="AC60" s="9" t="str">
        <f t="shared" si="208"/>
        <v/>
      </c>
      <c r="AD60" s="9" t="str">
        <f t="shared" si="208"/>
        <v/>
      </c>
      <c r="AE60" s="9" t="str">
        <f t="shared" si="208"/>
        <v/>
      </c>
      <c r="AF60" s="9" t="str">
        <f t="shared" si="208"/>
        <v/>
      </c>
      <c r="AG60" s="9" t="str">
        <f t="shared" si="208"/>
        <v/>
      </c>
      <c r="AH60" s="9" t="str">
        <f t="shared" si="208"/>
        <v/>
      </c>
      <c r="AI60" s="9" t="str">
        <f t="shared" si="208"/>
        <v/>
      </c>
      <c r="AJ60" s="9" t="str">
        <f t="shared" si="208"/>
        <v/>
      </c>
      <c r="AK60" s="9" t="str">
        <f t="shared" si="208"/>
        <v/>
      </c>
      <c r="AL60" s="9" t="str">
        <f t="shared" si="208"/>
        <v/>
      </c>
      <c r="AM60" s="9" t="str">
        <f t="shared" si="208"/>
        <v/>
      </c>
      <c r="AN60" s="9" t="str">
        <f t="shared" si="208"/>
        <v/>
      </c>
      <c r="AO60" s="9" t="str">
        <f t="shared" si="208"/>
        <v/>
      </c>
      <c r="AP60" s="9" t="str">
        <f t="shared" si="208"/>
        <v/>
      </c>
      <c r="AQ60" s="9" t="str">
        <f t="shared" si="208"/>
        <v/>
      </c>
      <c r="AR60" s="9" t="str">
        <f t="shared" si="208"/>
        <v/>
      </c>
      <c r="AS60" s="9" t="str">
        <f t="shared" si="208"/>
        <v/>
      </c>
      <c r="AT60" s="9" t="str">
        <f t="shared" si="208"/>
        <v/>
      </c>
      <c r="AU60" s="9" t="str">
        <f t="shared" si="208"/>
        <v/>
      </c>
      <c r="AV60" s="9" t="str">
        <f t="shared" si="208"/>
        <v/>
      </c>
      <c r="AW60" s="9" t="str">
        <f t="shared" si="208"/>
        <v/>
      </c>
    </row>
    <row r="61" spans="1:49" s="5" customFormat="1" outlineLevel="1" x14ac:dyDescent="0.25">
      <c r="A61" s="128"/>
      <c r="B61" s="18" t="s">
        <v>13</v>
      </c>
      <c r="C61" s="97"/>
      <c r="D61" s="97"/>
      <c r="E61" s="97"/>
      <c r="F61" s="9">
        <f t="shared" ref="F61:M61" si="209">IF(OR(F58="",F57=""),"",F57-F58)</f>
        <v>0</v>
      </c>
      <c r="G61" s="9">
        <f t="shared" si="209"/>
        <v>9.4764517045030008</v>
      </c>
      <c r="H61" s="9">
        <f t="shared" si="209"/>
        <v>-1388.7476725055421</v>
      </c>
      <c r="I61" s="9">
        <f t="shared" si="209"/>
        <v>-33788.634873838782</v>
      </c>
      <c r="J61" s="9">
        <f t="shared" si="209"/>
        <v>-30625.282694978901</v>
      </c>
      <c r="K61" s="9">
        <f t="shared" si="209"/>
        <v>-31628.79776913585</v>
      </c>
      <c r="L61" s="9">
        <f t="shared" si="209"/>
        <v>-28095.429085728912</v>
      </c>
      <c r="M61" s="9">
        <f t="shared" si="209"/>
        <v>-31873.257504636691</v>
      </c>
      <c r="N61" s="9">
        <f>IF(OR(N60="",N57=""),"",N57-N60)</f>
        <v>-39213.622770419468</v>
      </c>
      <c r="O61" s="9">
        <f t="shared" ref="O61:AW61" si="210">IF(OR(O60="",O57=""),"",O57-O60)</f>
        <v>-29631.052471693056</v>
      </c>
      <c r="P61" s="9">
        <f t="shared" si="210"/>
        <v>-21634.689092172037</v>
      </c>
      <c r="Q61" s="9" t="str">
        <f t="shared" si="210"/>
        <v/>
      </c>
      <c r="R61" s="9" t="str">
        <f t="shared" si="210"/>
        <v/>
      </c>
      <c r="S61" s="9" t="str">
        <f t="shared" si="210"/>
        <v/>
      </c>
      <c r="T61" s="9" t="str">
        <f t="shared" si="210"/>
        <v/>
      </c>
      <c r="U61" s="9" t="str">
        <f t="shared" si="210"/>
        <v/>
      </c>
      <c r="V61" s="9" t="str">
        <f t="shared" si="210"/>
        <v/>
      </c>
      <c r="W61" s="9" t="str">
        <f t="shared" si="210"/>
        <v/>
      </c>
      <c r="X61" s="9" t="str">
        <f t="shared" si="210"/>
        <v/>
      </c>
      <c r="Y61" s="9" t="str">
        <f t="shared" si="210"/>
        <v/>
      </c>
      <c r="Z61" s="9" t="str">
        <f t="shared" si="210"/>
        <v/>
      </c>
      <c r="AA61" s="9" t="str">
        <f t="shared" si="210"/>
        <v/>
      </c>
      <c r="AB61" s="9" t="str">
        <f t="shared" si="210"/>
        <v/>
      </c>
      <c r="AC61" s="9" t="str">
        <f t="shared" si="210"/>
        <v/>
      </c>
      <c r="AD61" s="9" t="str">
        <f t="shared" si="210"/>
        <v/>
      </c>
      <c r="AE61" s="9" t="str">
        <f t="shared" si="210"/>
        <v/>
      </c>
      <c r="AF61" s="9" t="str">
        <f t="shared" si="210"/>
        <v/>
      </c>
      <c r="AG61" s="9" t="str">
        <f t="shared" si="210"/>
        <v/>
      </c>
      <c r="AH61" s="9" t="str">
        <f t="shared" si="210"/>
        <v/>
      </c>
      <c r="AI61" s="9" t="str">
        <f t="shared" si="210"/>
        <v/>
      </c>
      <c r="AJ61" s="9" t="str">
        <f t="shared" si="210"/>
        <v/>
      </c>
      <c r="AK61" s="9" t="str">
        <f t="shared" si="210"/>
        <v/>
      </c>
      <c r="AL61" s="9" t="str">
        <f t="shared" si="210"/>
        <v/>
      </c>
      <c r="AM61" s="9" t="str">
        <f t="shared" si="210"/>
        <v/>
      </c>
      <c r="AN61" s="9" t="str">
        <f t="shared" si="210"/>
        <v/>
      </c>
      <c r="AO61" s="9" t="str">
        <f t="shared" si="210"/>
        <v/>
      </c>
      <c r="AP61" s="9" t="str">
        <f t="shared" si="210"/>
        <v/>
      </c>
      <c r="AQ61" s="9" t="str">
        <f t="shared" si="210"/>
        <v/>
      </c>
      <c r="AR61" s="9" t="str">
        <f t="shared" si="210"/>
        <v/>
      </c>
      <c r="AS61" s="9" t="str">
        <f t="shared" si="210"/>
        <v/>
      </c>
      <c r="AT61" s="9" t="str">
        <f t="shared" si="210"/>
        <v/>
      </c>
      <c r="AU61" s="9" t="str">
        <f t="shared" si="210"/>
        <v/>
      </c>
      <c r="AV61" s="9" t="str">
        <f t="shared" si="210"/>
        <v/>
      </c>
      <c r="AW61" s="9" t="str">
        <f t="shared" si="210"/>
        <v/>
      </c>
    </row>
    <row r="62" spans="1:49" s="5" customFormat="1" outlineLevel="1" x14ac:dyDescent="0.25">
      <c r="A62" s="128"/>
      <c r="B62" s="19" t="s">
        <v>8</v>
      </c>
      <c r="C62" s="97"/>
      <c r="D62" s="97"/>
      <c r="E62" s="97"/>
      <c r="F62" s="9">
        <f>IF(OR(F9="",F61=""),"",ROUND((F61+E64)*F9/12,2))</f>
        <v>0</v>
      </c>
      <c r="G62" s="9">
        <f t="shared" ref="G62:L62" si="211">IF(OR(G9="",G61=""),"",ROUND((G61+F64)*G9/12,2))</f>
        <v>0.02</v>
      </c>
      <c r="H62" s="9">
        <f t="shared" si="211"/>
        <v>-3.08</v>
      </c>
      <c r="I62" s="9">
        <f t="shared" si="211"/>
        <v>-77.67</v>
      </c>
      <c r="J62" s="9">
        <f t="shared" si="211"/>
        <v>-142.44999999999999</v>
      </c>
      <c r="K62" s="9">
        <f t="shared" si="211"/>
        <v>-191.32</v>
      </c>
      <c r="L62" s="9">
        <f t="shared" si="211"/>
        <v>-232.65</v>
      </c>
      <c r="M62" s="9">
        <f t="shared" ref="M62" si="212">IF(OR(M9="",M61=""),"",ROUND((M61+L64)*M9/12,2))</f>
        <v>-278.39999999999998</v>
      </c>
      <c r="N62" s="9">
        <f t="shared" ref="N62" si="213">IF(OR(N9="",N61=""),"",ROUND((N61+M64)*N9/12,2))</f>
        <v>-347.97</v>
      </c>
      <c r="O62" s="9">
        <f t="shared" ref="O62" si="214">IF(OR(O9="",O61=""),"",ROUND((O61+N64)*O9/12,2))</f>
        <v>-400.78</v>
      </c>
      <c r="P62" s="9">
        <f t="shared" ref="P62" si="215">IF(OR(P9="",P61=""),"",ROUND((P61+O64)*P9/12,2))</f>
        <v>-439.6</v>
      </c>
      <c r="Q62" s="9" t="str">
        <f t="shared" ref="Q62:R62" si="216">IF(OR(Q9="",Q61=""),"",ROUND((Q61+P64)*Q9/12,2))</f>
        <v/>
      </c>
      <c r="R62" s="9" t="str">
        <f t="shared" si="216"/>
        <v/>
      </c>
      <c r="S62" s="9" t="str">
        <f t="shared" ref="S62" si="217">IF(OR(S9="",S61=""),"",ROUND((S61+R64)*S9/12,2))</f>
        <v/>
      </c>
      <c r="T62" s="9" t="str">
        <f t="shared" ref="T62" si="218">IF(OR(T9="",T61=""),"",ROUND((T61+S64)*T9/12,2))</f>
        <v/>
      </c>
      <c r="U62" s="9" t="str">
        <f t="shared" ref="U62" si="219">IF(OR(U9="",U61=""),"",ROUND((U61+T64)*U9/12,2))</f>
        <v/>
      </c>
      <c r="V62" s="9" t="str">
        <f t="shared" ref="V62" si="220">IF(OR(V9="",V61=""),"",ROUND((V61+U64)*V9/12,2))</f>
        <v/>
      </c>
      <c r="W62" s="9" t="str">
        <f t="shared" ref="W62:X62" si="221">IF(OR(W9="",W61=""),"",ROUND((W61+V64)*W9/12,2))</f>
        <v/>
      </c>
      <c r="X62" s="9" t="str">
        <f t="shared" si="221"/>
        <v/>
      </c>
      <c r="Y62" s="9" t="str">
        <f t="shared" ref="Y62" si="222">IF(OR(Y9="",Y61=""),"",ROUND((Y61+X64)*Y9/12,2))</f>
        <v/>
      </c>
      <c r="Z62" s="9" t="str">
        <f t="shared" ref="Z62" si="223">IF(OR(Z9="",Z61=""),"",ROUND((Z61+Y64)*Z9/12,2))</f>
        <v/>
      </c>
      <c r="AA62" s="9" t="str">
        <f t="shared" ref="AA62" si="224">IF(OR(AA9="",AA61=""),"",ROUND((AA61+Z64)*AA9/12,2))</f>
        <v/>
      </c>
      <c r="AB62" s="9" t="str">
        <f t="shared" ref="AB62" si="225">IF(OR(AB9="",AB61=""),"",ROUND((AB61+AA64)*AB9/12,2))</f>
        <v/>
      </c>
      <c r="AC62" s="9" t="str">
        <f t="shared" ref="AC62:AD62" si="226">IF(OR(AC9="",AC61=""),"",ROUND((AC61+AB64)*AC9/12,2))</f>
        <v/>
      </c>
      <c r="AD62" s="9" t="str">
        <f t="shared" si="226"/>
        <v/>
      </c>
      <c r="AE62" s="9" t="str">
        <f t="shared" ref="AE62" si="227">IF(OR(AE9="",AE61=""),"",ROUND((AE61+AD64)*AE9/12,2))</f>
        <v/>
      </c>
      <c r="AF62" s="9" t="str">
        <f t="shared" ref="AF62" si="228">IF(OR(AF9="",AF61=""),"",ROUND((AF61+AE64)*AF9/12,2))</f>
        <v/>
      </c>
      <c r="AG62" s="9" t="str">
        <f t="shared" ref="AG62" si="229">IF(OR(AG9="",AG61=""),"",ROUND((AG61+AF64)*AG9/12,2))</f>
        <v/>
      </c>
      <c r="AH62" s="9" t="str">
        <f t="shared" ref="AH62" si="230">IF(OR(AH9="",AH61=""),"",ROUND((AH61+AG64)*AH9/12,2))</f>
        <v/>
      </c>
      <c r="AI62" s="9" t="str">
        <f t="shared" ref="AI62:AJ62" si="231">IF(OR(AI9="",AI61=""),"",ROUND((AI61+AH64)*AI9/12,2))</f>
        <v/>
      </c>
      <c r="AJ62" s="9" t="str">
        <f t="shared" si="231"/>
        <v/>
      </c>
      <c r="AK62" s="9" t="str">
        <f t="shared" ref="AK62" si="232">IF(OR(AK9="",AK61=""),"",ROUND((AK61+AJ64)*AK9/12,2))</f>
        <v/>
      </c>
      <c r="AL62" s="9" t="str">
        <f t="shared" ref="AL62" si="233">IF(OR(AL9="",AL61=""),"",ROUND((AL61+AK64)*AL9/12,2))</f>
        <v/>
      </c>
      <c r="AM62" s="9" t="str">
        <f t="shared" ref="AM62" si="234">IF(OR(AM9="",AM61=""),"",ROUND((AM61+AL64)*AM9/12,2))</f>
        <v/>
      </c>
      <c r="AN62" s="9" t="str">
        <f t="shared" ref="AN62" si="235">IF(OR(AN9="",AN61=""),"",ROUND((AN61+AM64)*AN9/12,2))</f>
        <v/>
      </c>
      <c r="AO62" s="9" t="str">
        <f t="shared" ref="AO62:AP62" si="236">IF(OR(AO9="",AO61=""),"",ROUND((AO61+AN64)*AO9/12,2))</f>
        <v/>
      </c>
      <c r="AP62" s="9" t="str">
        <f t="shared" si="236"/>
        <v/>
      </c>
      <c r="AQ62" s="9" t="str">
        <f t="shared" ref="AQ62" si="237">IF(OR(AQ9="",AQ61=""),"",ROUND((AQ61+AP64)*AQ9/12,2))</f>
        <v/>
      </c>
      <c r="AR62" s="9" t="str">
        <f t="shared" ref="AR62" si="238">IF(OR(AR9="",AR61=""),"",ROUND((AR61+AQ64)*AR9/12,2))</f>
        <v/>
      </c>
      <c r="AS62" s="9" t="str">
        <f t="shared" ref="AS62" si="239">IF(OR(AS9="",AS61=""),"",ROUND((AS61+AR64)*AS9/12,2))</f>
        <v/>
      </c>
      <c r="AT62" s="9" t="str">
        <f t="shared" ref="AT62" si="240">IF(OR(AT9="",AT61=""),"",ROUND((AT61+AS64)*AT9/12,2))</f>
        <v/>
      </c>
      <c r="AU62" s="9" t="str">
        <f t="shared" ref="AU62:AV62" si="241">IF(OR(AU9="",AU61=""),"",ROUND((AU61+AT64)*AU9/12,2))</f>
        <v/>
      </c>
      <c r="AV62" s="9" t="str">
        <f t="shared" si="241"/>
        <v/>
      </c>
      <c r="AW62" s="9" t="str">
        <f t="shared" ref="AW62" si="242">IF(OR(AW9="",AW61=""),"",ROUND((AW61+AV64)*AW9/12,2))</f>
        <v/>
      </c>
    </row>
    <row r="63" spans="1:49" s="5" customFormat="1" outlineLevel="1" x14ac:dyDescent="0.25">
      <c r="A63" s="128"/>
      <c r="B63" s="18" t="s">
        <v>14</v>
      </c>
      <c r="C63" s="97"/>
      <c r="D63" s="97"/>
      <c r="E63" s="97"/>
      <c r="F63" s="9">
        <f t="shared" ref="F63:M63" si="243">IF(OR(F61="",F62=""),"",F61+F62)</f>
        <v>0</v>
      </c>
      <c r="G63" s="9">
        <f t="shared" si="243"/>
        <v>9.4964517045030004</v>
      </c>
      <c r="H63" s="9">
        <f t="shared" si="243"/>
        <v>-1391.8276725055421</v>
      </c>
      <c r="I63" s="9">
        <f t="shared" si="243"/>
        <v>-33866.304873838781</v>
      </c>
      <c r="J63" s="9">
        <f t="shared" si="243"/>
        <v>-30767.732694978902</v>
      </c>
      <c r="K63" s="9">
        <f t="shared" si="243"/>
        <v>-31820.11776913585</v>
      </c>
      <c r="L63" s="9">
        <f t="shared" si="243"/>
        <v>-28328.079085728914</v>
      </c>
      <c r="M63" s="9">
        <f t="shared" si="243"/>
        <v>-32151.657504636692</v>
      </c>
      <c r="N63" s="9">
        <f>IF(OR(N61="",N62=""),"",N61+N62)</f>
        <v>-39561.592770419469</v>
      </c>
      <c r="O63" s="9">
        <f t="shared" ref="O63:AW63" si="244">IF(OR(O61="",O62=""),"",O61+O62)</f>
        <v>-30031.832471693055</v>
      </c>
      <c r="P63" s="9">
        <f t="shared" si="244"/>
        <v>-22074.289092172035</v>
      </c>
      <c r="Q63" s="9" t="str">
        <f t="shared" si="244"/>
        <v/>
      </c>
      <c r="R63" s="9" t="str">
        <f t="shared" si="244"/>
        <v/>
      </c>
      <c r="S63" s="9" t="str">
        <f t="shared" si="244"/>
        <v/>
      </c>
      <c r="T63" s="9" t="str">
        <f t="shared" si="244"/>
        <v/>
      </c>
      <c r="U63" s="9" t="str">
        <f t="shared" si="244"/>
        <v/>
      </c>
      <c r="V63" s="9" t="str">
        <f t="shared" si="244"/>
        <v/>
      </c>
      <c r="W63" s="9" t="str">
        <f t="shared" si="244"/>
        <v/>
      </c>
      <c r="X63" s="9" t="str">
        <f t="shared" si="244"/>
        <v/>
      </c>
      <c r="Y63" s="9" t="str">
        <f t="shared" si="244"/>
        <v/>
      </c>
      <c r="Z63" s="9" t="str">
        <f t="shared" si="244"/>
        <v/>
      </c>
      <c r="AA63" s="9" t="str">
        <f t="shared" si="244"/>
        <v/>
      </c>
      <c r="AB63" s="9" t="str">
        <f t="shared" si="244"/>
        <v/>
      </c>
      <c r="AC63" s="9" t="str">
        <f t="shared" si="244"/>
        <v/>
      </c>
      <c r="AD63" s="9" t="str">
        <f t="shared" si="244"/>
        <v/>
      </c>
      <c r="AE63" s="9" t="str">
        <f t="shared" si="244"/>
        <v/>
      </c>
      <c r="AF63" s="9" t="str">
        <f t="shared" si="244"/>
        <v/>
      </c>
      <c r="AG63" s="9" t="str">
        <f t="shared" si="244"/>
        <v/>
      </c>
      <c r="AH63" s="9" t="str">
        <f t="shared" si="244"/>
        <v/>
      </c>
      <c r="AI63" s="9" t="str">
        <f t="shared" si="244"/>
        <v/>
      </c>
      <c r="AJ63" s="9" t="str">
        <f t="shared" si="244"/>
        <v/>
      </c>
      <c r="AK63" s="9" t="str">
        <f t="shared" si="244"/>
        <v/>
      </c>
      <c r="AL63" s="9" t="str">
        <f t="shared" si="244"/>
        <v/>
      </c>
      <c r="AM63" s="9" t="str">
        <f t="shared" si="244"/>
        <v/>
      </c>
      <c r="AN63" s="9" t="str">
        <f t="shared" si="244"/>
        <v/>
      </c>
      <c r="AO63" s="9" t="str">
        <f t="shared" si="244"/>
        <v/>
      </c>
      <c r="AP63" s="9" t="str">
        <f t="shared" si="244"/>
        <v/>
      </c>
      <c r="AQ63" s="9" t="str">
        <f t="shared" si="244"/>
        <v/>
      </c>
      <c r="AR63" s="9" t="str">
        <f t="shared" si="244"/>
        <v/>
      </c>
      <c r="AS63" s="9" t="str">
        <f t="shared" si="244"/>
        <v/>
      </c>
      <c r="AT63" s="9" t="str">
        <f t="shared" si="244"/>
        <v/>
      </c>
      <c r="AU63" s="9" t="str">
        <f t="shared" si="244"/>
        <v/>
      </c>
      <c r="AV63" s="9" t="str">
        <f t="shared" si="244"/>
        <v/>
      </c>
      <c r="AW63" s="9" t="str">
        <f t="shared" si="244"/>
        <v/>
      </c>
    </row>
    <row r="64" spans="1:49" s="5" customFormat="1" outlineLevel="1" x14ac:dyDescent="0.25">
      <c r="A64" s="128"/>
      <c r="B64" s="20" t="s">
        <v>18</v>
      </c>
      <c r="C64" s="97"/>
      <c r="D64" s="97"/>
      <c r="E64" s="97"/>
      <c r="F64" s="9">
        <f>IF(OR(F63=""),"",F63)</f>
        <v>0</v>
      </c>
      <c r="G64" s="9">
        <f t="shared" ref="G64:M64" si="245">IF(OR(G63="",F64=""),"",G63+F64)</f>
        <v>9.4964517045030004</v>
      </c>
      <c r="H64" s="9">
        <f t="shared" si="245"/>
        <v>-1382.3312208010391</v>
      </c>
      <c r="I64" s="9">
        <f t="shared" si="245"/>
        <v>-35248.63609463982</v>
      </c>
      <c r="J64" s="9">
        <f t="shared" si="245"/>
        <v>-66016.368789618718</v>
      </c>
      <c r="K64" s="9">
        <f t="shared" si="245"/>
        <v>-97836.486558754565</v>
      </c>
      <c r="L64" s="9">
        <f t="shared" si="245"/>
        <v>-126164.56564448347</v>
      </c>
      <c r="M64" s="9">
        <f t="shared" si="245"/>
        <v>-158316.22314912017</v>
      </c>
      <c r="N64" s="9">
        <f>IF(OR(N63="",M64=""),"",N63+N59+M64)</f>
        <v>-197877.81591953963</v>
      </c>
      <c r="O64" s="9">
        <f>IF(OR(O63="",N64=""),"",O63+O59+N64+O56)</f>
        <v>-227909.64839123268</v>
      </c>
      <c r="P64" s="9">
        <f t="shared" ref="P64:AW64" si="246">IF(OR(P63="",O64=""),"",P63+P59+O64)</f>
        <v>-249983.9374834047</v>
      </c>
      <c r="Q64" s="9" t="str">
        <f t="shared" si="246"/>
        <v/>
      </c>
      <c r="R64" s="9" t="str">
        <f t="shared" si="246"/>
        <v/>
      </c>
      <c r="S64" s="9" t="str">
        <f t="shared" si="246"/>
        <v/>
      </c>
      <c r="T64" s="9" t="str">
        <f t="shared" si="246"/>
        <v/>
      </c>
      <c r="U64" s="9" t="str">
        <f t="shared" si="246"/>
        <v/>
      </c>
      <c r="V64" s="9" t="str">
        <f t="shared" si="246"/>
        <v/>
      </c>
      <c r="W64" s="9" t="str">
        <f t="shared" si="246"/>
        <v/>
      </c>
      <c r="X64" s="9" t="str">
        <f t="shared" si="246"/>
        <v/>
      </c>
      <c r="Y64" s="9" t="str">
        <f t="shared" si="246"/>
        <v/>
      </c>
      <c r="Z64" s="9" t="str">
        <f t="shared" si="246"/>
        <v/>
      </c>
      <c r="AA64" s="9" t="str">
        <f t="shared" si="246"/>
        <v/>
      </c>
      <c r="AB64" s="9" t="str">
        <f t="shared" si="246"/>
        <v/>
      </c>
      <c r="AC64" s="9" t="str">
        <f t="shared" si="246"/>
        <v/>
      </c>
      <c r="AD64" s="9" t="str">
        <f t="shared" si="246"/>
        <v/>
      </c>
      <c r="AE64" s="9" t="str">
        <f t="shared" si="246"/>
        <v/>
      </c>
      <c r="AF64" s="9" t="str">
        <f t="shared" si="246"/>
        <v/>
      </c>
      <c r="AG64" s="9" t="str">
        <f t="shared" si="246"/>
        <v/>
      </c>
      <c r="AH64" s="9" t="str">
        <f t="shared" si="246"/>
        <v/>
      </c>
      <c r="AI64" s="9" t="str">
        <f t="shared" si="246"/>
        <v/>
      </c>
      <c r="AJ64" s="9" t="str">
        <f t="shared" si="246"/>
        <v/>
      </c>
      <c r="AK64" s="9" t="str">
        <f t="shared" si="246"/>
        <v/>
      </c>
      <c r="AL64" s="9" t="str">
        <f t="shared" si="246"/>
        <v/>
      </c>
      <c r="AM64" s="9" t="str">
        <f t="shared" si="246"/>
        <v/>
      </c>
      <c r="AN64" s="9" t="str">
        <f t="shared" si="246"/>
        <v/>
      </c>
      <c r="AO64" s="9" t="str">
        <f t="shared" si="246"/>
        <v/>
      </c>
      <c r="AP64" s="9" t="str">
        <f t="shared" si="246"/>
        <v/>
      </c>
      <c r="AQ64" s="9" t="str">
        <f t="shared" si="246"/>
        <v/>
      </c>
      <c r="AR64" s="9" t="str">
        <f t="shared" si="246"/>
        <v/>
      </c>
      <c r="AS64" s="9" t="str">
        <f t="shared" si="246"/>
        <v/>
      </c>
      <c r="AT64" s="9" t="str">
        <f t="shared" si="246"/>
        <v/>
      </c>
      <c r="AU64" s="9" t="str">
        <f t="shared" si="246"/>
        <v/>
      </c>
      <c r="AV64" s="9" t="str">
        <f t="shared" si="246"/>
        <v/>
      </c>
      <c r="AW64" s="9" t="str">
        <f t="shared" si="246"/>
        <v/>
      </c>
    </row>
    <row r="65" spans="1:49" s="5" customFormat="1" ht="8.25" customHeight="1" outlineLevel="1" x14ac:dyDescent="0.25">
      <c r="A65" s="44"/>
      <c r="B65" s="13"/>
      <c r="C65" s="102"/>
      <c r="D65" s="102"/>
      <c r="E65" s="10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" customFormat="1" ht="15" customHeight="1" outlineLevel="1" x14ac:dyDescent="0.25">
      <c r="A66" s="128" t="s">
        <v>24</v>
      </c>
      <c r="B66" s="17"/>
      <c r="C66" s="97"/>
      <c r="D66" s="97"/>
      <c r="E66" s="9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3" customFormat="1" ht="15" customHeight="1" outlineLevel="1" x14ac:dyDescent="0.25">
      <c r="A67" s="128"/>
      <c r="B67" s="17" t="s">
        <v>28</v>
      </c>
      <c r="C67" s="97"/>
      <c r="D67" s="97"/>
      <c r="E67" s="97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1275.5923432842158</v>
      </c>
      <c r="O67" s="22">
        <f>IF('M3 Allocations - TD'!M9="","",'M3 Allocations - TD'!M35)</f>
        <v>2924.3368347957021</v>
      </c>
      <c r="P67" s="22">
        <f>IF('M3 Allocations - TD'!N9="","",'M3 Allocations - TD'!N35)</f>
        <v>3960.1795044893756</v>
      </c>
      <c r="Q67" s="22">
        <f>IF('M3 Allocations - TD'!O9="","",'M3 Allocations - TD'!O35)</f>
        <v>4850.8711515716368</v>
      </c>
      <c r="R67" s="22">
        <f>IF('M3 Allocations - TD'!P9="","",'M3 Allocations - TD'!P35)</f>
        <v>6472.1050227001551</v>
      </c>
      <c r="S67" s="22">
        <f>IF('M3 Allocations - TD'!Q9="","",'M3 Allocations - TD'!Q35)</f>
        <v>7998.429405815561</v>
      </c>
      <c r="T67" s="22">
        <f>IF('M3 Allocations - TD'!R9="","",'M3 Allocations - TD'!R35)</f>
        <v>15660.103602895495</v>
      </c>
      <c r="U67" s="22">
        <f>IF('M3 Allocations - TD'!S9="","",'M3 Allocations - TD'!S35)</f>
        <v>51190.327824709348</v>
      </c>
      <c r="V67" s="22">
        <f>IF('M3 Allocations - TD'!T9="","",'M3 Allocations - TD'!T35)</f>
        <v>66026.790081463492</v>
      </c>
      <c r="W67" s="22">
        <f>IF('M3 Allocations - TD'!U9="","",'M3 Allocations - TD'!U35)</f>
        <v>80579.432112178285</v>
      </c>
      <c r="X67" s="22">
        <f>IF('M3 Allocations - TD'!V9="","",'M3 Allocations - TD'!V35)</f>
        <v>54766.853035451975</v>
      </c>
      <c r="Y67" s="22">
        <f>IF('M3 Allocations - TD'!W9="","",'M3 Allocations - TD'!W35)</f>
        <v>15446.3939378794</v>
      </c>
      <c r="Z67" s="22">
        <f>IF('M3 Allocations - TD'!X9="","",'M3 Allocations - TD'!X35)</f>
        <v>19512.97471943251</v>
      </c>
      <c r="AA67" s="22">
        <f>IF('M3 Allocations - TD'!Y9="","",'M3 Allocations - TD'!Y35)</f>
        <v>24426.76957968251</v>
      </c>
      <c r="AB67" s="22">
        <f>IF('M3 Allocations - TD'!Z9="","",'M3 Allocations - TD'!Z35)</f>
        <v>30370.741485587834</v>
      </c>
      <c r="AC67" s="22" t="str">
        <f>IF('M3 Allocations - TD'!AA9="","",'M3 Allocations - TD'!AA35)</f>
        <v/>
      </c>
      <c r="AD67" s="22" t="str">
        <f>IF('M3 Allocations - TD'!AB9="","",'M3 Allocations - TD'!AB35)</f>
        <v/>
      </c>
      <c r="AE67" s="22" t="str">
        <f>IF('M3 Allocations - TD'!AC9="","",'M3 Allocations - TD'!AC35)</f>
        <v/>
      </c>
      <c r="AF67" s="22" t="str">
        <f>IF('M3 Allocations - TD'!AD9="","",'M3 Allocations - TD'!AD35)</f>
        <v/>
      </c>
      <c r="AG67" s="22" t="str">
        <f>IF('M3 Allocations - TD'!AE9="","",'M3 Allocations - TD'!AE35)</f>
        <v/>
      </c>
      <c r="AH67" s="22" t="str">
        <f>IF('M3 Allocations - TD'!AF9="","",'M3 Allocations - TD'!AF35)</f>
        <v/>
      </c>
      <c r="AI67" s="22" t="str">
        <f>IF('M3 Allocations - TD'!AG9="","",'M3 Allocations - TD'!AG35)</f>
        <v/>
      </c>
      <c r="AJ67" s="22" t="str">
        <f>IF('M3 Allocations - TD'!AH9="","",'M3 Allocations - TD'!AH35)</f>
        <v/>
      </c>
      <c r="AK67" s="22" t="str">
        <f>IF('M3 Allocations - TD'!AI9="","",'M3 Allocations - TD'!AI35)</f>
        <v/>
      </c>
      <c r="AL67" s="22" t="str">
        <f>IF('M3 Allocations - TD'!AJ9="","",'M3 Allocations - TD'!AJ35)</f>
        <v/>
      </c>
      <c r="AM67" s="22" t="str">
        <f>IF('M3 Allocations - TD'!AK9="","",'M3 Allocations - TD'!AK35)</f>
        <v/>
      </c>
      <c r="AN67" s="22" t="str">
        <f>IF('M3 Allocations - TD'!AL9="","",'M3 Allocations - TD'!AL35)</f>
        <v/>
      </c>
      <c r="AO67" s="22" t="str">
        <f>IF('M3 Allocations - TD'!AM9="","",'M3 Allocations - TD'!AM35)</f>
        <v/>
      </c>
      <c r="AP67" s="22" t="str">
        <f>IF('M3 Allocations - TD'!AN9="","",'M3 Allocations - TD'!AN35)</f>
        <v/>
      </c>
      <c r="AQ67" s="22" t="str">
        <f>IF('M3 Allocations - TD'!AO9="","",'M3 Allocations - TD'!AO35)</f>
        <v/>
      </c>
      <c r="AR67" s="22" t="str">
        <f>IF('M3 Allocations - TD'!AP9="","",'M3 Allocations - TD'!AP35)</f>
        <v/>
      </c>
      <c r="AS67" s="22" t="str">
        <f>IF('M3 Allocations - TD'!AQ9="","",'M3 Allocations - TD'!AQ35)</f>
        <v/>
      </c>
      <c r="AT67" s="22" t="str">
        <f>IF('M3 Allocations - TD'!AR9="","",'M3 Allocations - TD'!AR35)</f>
        <v/>
      </c>
      <c r="AU67" s="22" t="str">
        <f>IF('M3 Allocations - TD'!AS9="","",'M3 Allocations - TD'!AS35)</f>
        <v/>
      </c>
      <c r="AV67" s="22" t="str">
        <f>IF('M3 Allocations - TD'!AT9="","",'M3 Allocations - TD'!AT35)</f>
        <v/>
      </c>
      <c r="AW67" s="22" t="str">
        <f>IF('M3 Allocations - TD'!AU9="","",'M3 Allocations - TD'!AU35)</f>
        <v/>
      </c>
    </row>
    <row r="68" spans="1:49" s="5" customFormat="1" ht="15" customHeight="1" outlineLevel="1" x14ac:dyDescent="0.25">
      <c r="A68" s="128"/>
      <c r="B68" s="18" t="s">
        <v>26</v>
      </c>
      <c r="C68" s="97"/>
      <c r="D68" s="97"/>
      <c r="E68" s="97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6779.0820945593969</v>
      </c>
      <c r="O68" s="22">
        <f>IF('M3 Allocations - TD'!M55="","",'M3 Allocations - TD'!M73)</f>
        <v>6594.3945688711765</v>
      </c>
      <c r="P68" s="22">
        <f>IF('M3 Allocations - TD'!N55="","",'M3 Allocations - TD'!N73)</f>
        <v>6630.8205536467958</v>
      </c>
      <c r="Q68" s="22" t="str">
        <f>IF('M3 Allocations - TD'!O55="","",'M3 Allocations - TD'!O73)</f>
        <v/>
      </c>
      <c r="R68" s="22" t="str">
        <f>IF('M3 Allocations - TD'!P55="","",'M3 Allocations - TD'!P73)</f>
        <v/>
      </c>
      <c r="S68" s="22" t="str">
        <f>IF('M3 Allocations - TD'!Q55="","",'M3 Allocations - TD'!Q73)</f>
        <v/>
      </c>
      <c r="T68" s="22" t="str">
        <f>IF('M3 Allocations - TD'!R55="","",'M3 Allocations - TD'!R73)</f>
        <v/>
      </c>
      <c r="U68" s="22" t="str">
        <f>IF('M3 Allocations - TD'!S55="","",'M3 Allocations - TD'!S73)</f>
        <v/>
      </c>
      <c r="V68" s="22" t="str">
        <f>IF('M3 Allocations - TD'!T55="","",'M3 Allocations - TD'!T73)</f>
        <v/>
      </c>
      <c r="W68" s="22" t="str">
        <f>IF('M3 Allocations - TD'!U55="","",'M3 Allocations - TD'!U73)</f>
        <v/>
      </c>
      <c r="X68" s="22" t="str">
        <f>IF('M3 Allocations - TD'!V55="","",'M3 Allocations - TD'!V73)</f>
        <v/>
      </c>
      <c r="Y68" s="22" t="str">
        <f>IF('M3 Allocations - TD'!W55="","",'M3 Allocations - TD'!W73)</f>
        <v/>
      </c>
      <c r="Z68" s="22" t="str">
        <f>IF('M3 Allocations - TD'!X55="","",'M3 Allocations - TD'!X73)</f>
        <v/>
      </c>
      <c r="AA68" s="22" t="str">
        <f>IF('M3 Allocations - TD'!Y55="","",'M3 Allocations - TD'!Y73)</f>
        <v/>
      </c>
      <c r="AB68" s="22" t="str">
        <f>IF('M3 Allocations - TD'!Z55="","",'M3 Allocations - TD'!Z73)</f>
        <v/>
      </c>
      <c r="AC68" s="22" t="str">
        <f>IF('M3 Allocations - TD'!AA55="","",'M3 Allocations - TD'!AA73)</f>
        <v/>
      </c>
      <c r="AD68" s="22" t="str">
        <f>IF('M3 Allocations - TD'!AB55="","",'M3 Allocations - TD'!AB73)</f>
        <v/>
      </c>
      <c r="AE68" s="22" t="str">
        <f>IF('M3 Allocations - TD'!AC55="","",'M3 Allocations - TD'!AC73)</f>
        <v/>
      </c>
      <c r="AF68" s="22" t="str">
        <f>IF('M3 Allocations - TD'!AD55="","",'M3 Allocations - TD'!AD73)</f>
        <v/>
      </c>
      <c r="AG68" s="22" t="str">
        <f>IF('M3 Allocations - TD'!AE55="","",'M3 Allocations - TD'!AE73)</f>
        <v/>
      </c>
      <c r="AH68" s="22" t="str">
        <f>IF('M3 Allocations - TD'!AF55="","",'M3 Allocations - TD'!AF73)</f>
        <v/>
      </c>
      <c r="AI68" s="22" t="str">
        <f>IF('M3 Allocations - TD'!AG55="","",'M3 Allocations - TD'!AG73)</f>
        <v/>
      </c>
      <c r="AJ68" s="22" t="str">
        <f>IF('M3 Allocations - TD'!AH55="","",'M3 Allocations - TD'!AH73)</f>
        <v/>
      </c>
      <c r="AK68" s="22" t="str">
        <f>IF('M3 Allocations - TD'!AI55="","",'M3 Allocations - TD'!AI73)</f>
        <v/>
      </c>
      <c r="AL68" s="22" t="str">
        <f>IF('M3 Allocations - TD'!AJ55="","",'M3 Allocations - TD'!AJ73)</f>
        <v/>
      </c>
      <c r="AM68" s="22" t="str">
        <f>IF('M3 Allocations - TD'!AK55="","",'M3 Allocations - TD'!AK73)</f>
        <v/>
      </c>
      <c r="AN68" s="22" t="str">
        <f>IF('M3 Allocations - TD'!AL55="","",'M3 Allocations - TD'!AL73)</f>
        <v/>
      </c>
      <c r="AO68" s="22" t="str">
        <f>IF('M3 Allocations - TD'!AM55="","",'M3 Allocations - TD'!AM73)</f>
        <v/>
      </c>
      <c r="AP68" s="22" t="str">
        <f>IF('M3 Allocations - TD'!AN55="","",'M3 Allocations - TD'!AN73)</f>
        <v/>
      </c>
      <c r="AQ68" s="22" t="str">
        <f>IF('M3 Allocations - TD'!AO55="","",'M3 Allocations - TD'!AO73)</f>
        <v/>
      </c>
      <c r="AR68" s="22" t="str">
        <f>IF('M3 Allocations - TD'!AP55="","",'M3 Allocations - TD'!AP73)</f>
        <v/>
      </c>
      <c r="AS68" s="22" t="str">
        <f>IF('M3 Allocations - TD'!AQ55="","",'M3 Allocations - TD'!AQ73)</f>
        <v/>
      </c>
      <c r="AT68" s="22" t="str">
        <f>IF('M3 Allocations - TD'!AR55="","",'M3 Allocations - TD'!AR73)</f>
        <v/>
      </c>
      <c r="AU68" s="22" t="str">
        <f>IF('M3 Allocations - TD'!AS55="","",'M3 Allocations - TD'!AS73)</f>
        <v/>
      </c>
      <c r="AV68" s="22" t="str">
        <f>IF('M3 Allocations - TD'!AT55="","",'M3 Allocations - TD'!AT73)</f>
        <v/>
      </c>
      <c r="AW68" s="22" t="str">
        <f>IF('M3 Allocations - TD'!AU55="","",'M3 Allocations - TD'!AU73)</f>
        <v/>
      </c>
    </row>
    <row r="69" spans="1:49" s="5" customFormat="1" ht="15" customHeight="1" outlineLevel="1" x14ac:dyDescent="0.25">
      <c r="A69" s="128"/>
      <c r="B69" s="18" t="s">
        <v>47</v>
      </c>
      <c r="C69" s="97"/>
      <c r="D69" s="97"/>
      <c r="E69" s="97"/>
      <c r="F69" s="22">
        <f>IF(F68="","",0)</f>
        <v>0</v>
      </c>
      <c r="G69" s="22">
        <f t="shared" ref="G69" si="247">IF(G68="","",0)</f>
        <v>0</v>
      </c>
      <c r="H69" s="22">
        <f t="shared" ref="H69" si="248">IF(H68="","",0)</f>
        <v>0</v>
      </c>
      <c r="I69" s="22">
        <f t="shared" ref="I69" si="249">IF(I68="","",0)</f>
        <v>0</v>
      </c>
      <c r="J69" s="22">
        <f t="shared" ref="J69" si="250">IF(J68="","",0)</f>
        <v>0</v>
      </c>
      <c r="K69" s="22">
        <f t="shared" ref="K69" si="251">IF(K68="","",0)</f>
        <v>0</v>
      </c>
      <c r="L69" s="22">
        <f t="shared" ref="L69" si="252">IF(L68="","",0)</f>
        <v>0</v>
      </c>
      <c r="M69" s="22">
        <f t="shared" ref="M69" si="253">IF(M68="","",0)</f>
        <v>0</v>
      </c>
      <c r="N69" s="22">
        <f t="shared" ref="N69" si="254">IF(N68="","",0)</f>
        <v>0</v>
      </c>
      <c r="O69" s="22">
        <f t="shared" ref="O69" si="255">IF(O68="","",0)</f>
        <v>0</v>
      </c>
      <c r="P69" s="22">
        <f t="shared" ref="P69" si="256">IF(P68="","",0)</f>
        <v>0</v>
      </c>
      <c r="Q69" s="22" t="str">
        <f>IF(Q68="","",-'M2 TD amort'!F36)</f>
        <v/>
      </c>
      <c r="R69" s="22" t="str">
        <f>IF(R68="","",-'M2 TD amort'!G36)</f>
        <v/>
      </c>
      <c r="S69" s="22" t="str">
        <f>IF(S68="","",-'M2 TD amort'!H36)</f>
        <v/>
      </c>
      <c r="T69" s="22" t="str">
        <f>IF(T68="","",-'M2 TD amort'!I36)</f>
        <v/>
      </c>
      <c r="U69" s="22" t="str">
        <f>IF(U68="","",-'M2 TD amort'!J36)</f>
        <v/>
      </c>
      <c r="V69" s="22" t="str">
        <f>IF(V68="","",-'M2 TD amort'!K36)</f>
        <v/>
      </c>
      <c r="W69" s="22" t="str">
        <f>IF(W68="","",-'M2 TD amort'!L36)</f>
        <v/>
      </c>
      <c r="X69" s="22" t="str">
        <f>IF(X68="","",-'M2 TD amort'!M36)</f>
        <v/>
      </c>
      <c r="Y69" s="22" t="str">
        <f>IF(Y68="","",-'M2 TD amort'!N36)</f>
        <v/>
      </c>
      <c r="Z69" s="22" t="str">
        <f>IF(Z68="","",-'M2 TD amort'!O36)</f>
        <v/>
      </c>
      <c r="AA69" s="22" t="str">
        <f>IF(AA68="","",-'M2 TD amort'!P36)</f>
        <v/>
      </c>
      <c r="AB69" s="22" t="str">
        <f>IF(AB68="","",-'M2 TD amort'!Q36)</f>
        <v/>
      </c>
      <c r="AC69" s="22" t="str">
        <f>IF(AC68="","",-'M2 TD amort'!R36)</f>
        <v/>
      </c>
      <c r="AD69" s="22" t="str">
        <f>IF(AD68="","",-'M2 TD amort'!S36)</f>
        <v/>
      </c>
      <c r="AE69" s="22" t="str">
        <f>IF(AE68="","",-'M2 TD amort'!T36)</f>
        <v/>
      </c>
      <c r="AF69" s="22" t="str">
        <f>IF(AF68="","",-'M2 TD amort'!U36)</f>
        <v/>
      </c>
      <c r="AG69" s="22" t="str">
        <f>IF(AG68="","",-'M2 TD amort'!V36)</f>
        <v/>
      </c>
      <c r="AH69" s="22" t="str">
        <f>IF(AH68="","",-'M2 TD amort'!W36)</f>
        <v/>
      </c>
      <c r="AI69" s="22" t="str">
        <f>IF(AI68="","",-'M2 TD amort'!X36)</f>
        <v/>
      </c>
      <c r="AJ69" s="22" t="str">
        <f>IF(AJ68="","",-'M2 TD amort'!Y36)</f>
        <v/>
      </c>
      <c r="AK69" s="22" t="str">
        <f>IF(AK68="","",-'M2 TD amort'!Z36)</f>
        <v/>
      </c>
      <c r="AL69" s="22" t="str">
        <f>IF(AL68="","",-'M2 TD amort'!AA36)</f>
        <v/>
      </c>
      <c r="AM69" s="22" t="str">
        <f>IF(AM68="","",-'M2 TD amort'!#REF!)</f>
        <v/>
      </c>
      <c r="AN69" s="22" t="str">
        <f>IF(AN68="","",-'M2 TD amort'!AB36)</f>
        <v/>
      </c>
      <c r="AO69" s="22" t="str">
        <f>IF(AO68="","",-'M2 TD amort'!AC36)</f>
        <v/>
      </c>
      <c r="AP69" s="22" t="str">
        <f>IF(AP68="","",-'M2 TD amort'!AD36)</f>
        <v/>
      </c>
      <c r="AQ69" s="22" t="str">
        <f>IF(AQ68="","",-'M2 TD amort'!AE36)</f>
        <v/>
      </c>
      <c r="AR69" s="22" t="str">
        <f>IF(AR68="","",-'M2 TD amort'!AF36)</f>
        <v/>
      </c>
      <c r="AS69" s="22" t="str">
        <f>IF(AS68="","",-'M2 TD amort'!AG36)</f>
        <v/>
      </c>
      <c r="AT69" s="22" t="str">
        <f>IF(AT68="","",-'M2 TD amort'!AH36)</f>
        <v/>
      </c>
      <c r="AU69" s="22" t="str">
        <f>IF(AU68="","",-'M2 TD amort'!AI36)</f>
        <v/>
      </c>
      <c r="AV69" s="22" t="str">
        <f>IF(AV68="","",-'M2 TD amort'!AJ36)</f>
        <v/>
      </c>
      <c r="AW69" s="22" t="str">
        <f>IF(AW68="","",-'M2 TD amort'!AK36)</f>
        <v/>
      </c>
    </row>
    <row r="70" spans="1:49" s="5" customFormat="1" ht="15" customHeight="1" outlineLevel="1" x14ac:dyDescent="0.25">
      <c r="A70" s="128"/>
      <c r="B70" s="18" t="s">
        <v>48</v>
      </c>
      <c r="C70" s="97"/>
      <c r="D70" s="97"/>
      <c r="E70" s="97"/>
      <c r="F70" s="9">
        <f t="shared" ref="F70:M70" si="257">IF(OR(F69="",F68=""),"",F68+F69)</f>
        <v>0</v>
      </c>
      <c r="G70" s="9">
        <f t="shared" si="257"/>
        <v>0</v>
      </c>
      <c r="H70" s="9">
        <f t="shared" si="257"/>
        <v>-48.583419353926594</v>
      </c>
      <c r="I70" s="9">
        <f t="shared" si="257"/>
        <v>4125.9071778961579</v>
      </c>
      <c r="J70" s="9">
        <f t="shared" si="257"/>
        <v>6806.3797850987785</v>
      </c>
      <c r="K70" s="9">
        <f t="shared" si="257"/>
        <v>7524.9044581782691</v>
      </c>
      <c r="L70" s="9">
        <f t="shared" si="257"/>
        <v>7658.4495072300715</v>
      </c>
      <c r="M70" s="9">
        <f t="shared" si="257"/>
        <v>7241.6490844376849</v>
      </c>
      <c r="N70" s="9">
        <f>IF(OR(N69="",N68=""),"",N68+N69)</f>
        <v>6779.0820945593969</v>
      </c>
      <c r="O70" s="9">
        <f t="shared" ref="O70:Z70" si="258">IF(OR(O69="",O68=""),"",O68+O69)</f>
        <v>6594.3945688711765</v>
      </c>
      <c r="P70" s="9">
        <f t="shared" si="258"/>
        <v>6630.8205536467958</v>
      </c>
      <c r="Q70" s="9" t="str">
        <f t="shared" si="258"/>
        <v/>
      </c>
      <c r="R70" s="9" t="str">
        <f t="shared" si="258"/>
        <v/>
      </c>
      <c r="S70" s="9" t="str">
        <f t="shared" si="258"/>
        <v/>
      </c>
      <c r="T70" s="9" t="str">
        <f t="shared" si="258"/>
        <v/>
      </c>
      <c r="U70" s="9" t="str">
        <f t="shared" si="258"/>
        <v/>
      </c>
      <c r="V70" s="9" t="str">
        <f t="shared" si="258"/>
        <v/>
      </c>
      <c r="W70" s="9" t="str">
        <f t="shared" si="258"/>
        <v/>
      </c>
      <c r="X70" s="9" t="str">
        <f t="shared" si="258"/>
        <v/>
      </c>
      <c r="Y70" s="9" t="str">
        <f t="shared" si="258"/>
        <v/>
      </c>
      <c r="Z70" s="9" t="str">
        <f t="shared" si="258"/>
        <v/>
      </c>
      <c r="AA70" s="9" t="str">
        <f>IF(OR(AA69="",AA68=""),"",AA68+AA69)</f>
        <v/>
      </c>
      <c r="AB70" s="9" t="str">
        <f t="shared" ref="AB70:AW70" si="259">IF(OR(AB69="",AB68=""),"",AB68+AB69)</f>
        <v/>
      </c>
      <c r="AC70" s="9" t="str">
        <f t="shared" si="259"/>
        <v/>
      </c>
      <c r="AD70" s="9" t="str">
        <f t="shared" si="259"/>
        <v/>
      </c>
      <c r="AE70" s="9" t="str">
        <f t="shared" si="259"/>
        <v/>
      </c>
      <c r="AF70" s="9" t="str">
        <f t="shared" si="259"/>
        <v/>
      </c>
      <c r="AG70" s="9" t="str">
        <f t="shared" si="259"/>
        <v/>
      </c>
      <c r="AH70" s="9" t="str">
        <f t="shared" si="259"/>
        <v/>
      </c>
      <c r="AI70" s="9" t="str">
        <f t="shared" si="259"/>
        <v/>
      </c>
      <c r="AJ70" s="9" t="str">
        <f t="shared" si="259"/>
        <v/>
      </c>
      <c r="AK70" s="9" t="str">
        <f t="shared" si="259"/>
        <v/>
      </c>
      <c r="AL70" s="9" t="str">
        <f t="shared" si="259"/>
        <v/>
      </c>
      <c r="AM70" s="9" t="str">
        <f t="shared" si="259"/>
        <v/>
      </c>
      <c r="AN70" s="9" t="str">
        <f t="shared" si="259"/>
        <v/>
      </c>
      <c r="AO70" s="9" t="str">
        <f t="shared" si="259"/>
        <v/>
      </c>
      <c r="AP70" s="9" t="str">
        <f t="shared" si="259"/>
        <v/>
      </c>
      <c r="AQ70" s="9" t="str">
        <f t="shared" si="259"/>
        <v/>
      </c>
      <c r="AR70" s="9" t="str">
        <f t="shared" si="259"/>
        <v/>
      </c>
      <c r="AS70" s="9" t="str">
        <f t="shared" si="259"/>
        <v/>
      </c>
      <c r="AT70" s="9" t="str">
        <f t="shared" si="259"/>
        <v/>
      </c>
      <c r="AU70" s="9" t="str">
        <f t="shared" si="259"/>
        <v/>
      </c>
      <c r="AV70" s="9" t="str">
        <f t="shared" si="259"/>
        <v/>
      </c>
      <c r="AW70" s="9" t="str">
        <f t="shared" si="259"/>
        <v/>
      </c>
    </row>
    <row r="71" spans="1:49" s="5" customFormat="1" outlineLevel="1" x14ac:dyDescent="0.25">
      <c r="A71" s="128"/>
      <c r="B71" s="18" t="s">
        <v>13</v>
      </c>
      <c r="C71" s="97"/>
      <c r="D71" s="97"/>
      <c r="E71" s="97"/>
      <c r="F71" s="9">
        <f t="shared" ref="F71:L71" si="260">IF(OR(F68="",F67=""),"",F67-F68)</f>
        <v>0</v>
      </c>
      <c r="G71" s="9">
        <f t="shared" si="260"/>
        <v>0</v>
      </c>
      <c r="H71" s="9">
        <f t="shared" si="260"/>
        <v>206.95969459981058</v>
      </c>
      <c r="I71" s="9">
        <f t="shared" si="260"/>
        <v>-3528.7340731331474</v>
      </c>
      <c r="J71" s="9">
        <f t="shared" si="260"/>
        <v>-6806.3797850987785</v>
      </c>
      <c r="K71" s="9">
        <f t="shared" si="260"/>
        <v>-7300.5960205780684</v>
      </c>
      <c r="L71" s="9">
        <f t="shared" si="260"/>
        <v>-7080.3370793455424</v>
      </c>
      <c r="M71" s="9">
        <f>IF(OR(M68="",M67=""),"",M67-M68)</f>
        <v>-6687.927317849204</v>
      </c>
      <c r="N71" s="9">
        <f>IF(OR(N70="",N67=""),"",N67-N70)</f>
        <v>-5503.4897512751813</v>
      </c>
      <c r="O71" s="9">
        <f t="shared" ref="O71:AW71" si="261">IF(OR(O70="",O67=""),"",O67-O70)</f>
        <v>-3670.0577340754744</v>
      </c>
      <c r="P71" s="9">
        <f t="shared" si="261"/>
        <v>-2670.6410491574202</v>
      </c>
      <c r="Q71" s="9" t="str">
        <f t="shared" si="261"/>
        <v/>
      </c>
      <c r="R71" s="9" t="str">
        <f t="shared" si="261"/>
        <v/>
      </c>
      <c r="S71" s="9" t="str">
        <f t="shared" si="261"/>
        <v/>
      </c>
      <c r="T71" s="9" t="str">
        <f t="shared" si="261"/>
        <v/>
      </c>
      <c r="U71" s="9" t="str">
        <f t="shared" si="261"/>
        <v/>
      </c>
      <c r="V71" s="9" t="str">
        <f t="shared" si="261"/>
        <v/>
      </c>
      <c r="W71" s="9" t="str">
        <f t="shared" si="261"/>
        <v/>
      </c>
      <c r="X71" s="9" t="str">
        <f t="shared" si="261"/>
        <v/>
      </c>
      <c r="Y71" s="9" t="str">
        <f t="shared" si="261"/>
        <v/>
      </c>
      <c r="Z71" s="9" t="str">
        <f t="shared" si="261"/>
        <v/>
      </c>
      <c r="AA71" s="9" t="str">
        <f t="shared" si="261"/>
        <v/>
      </c>
      <c r="AB71" s="9" t="str">
        <f t="shared" si="261"/>
        <v/>
      </c>
      <c r="AC71" s="9" t="str">
        <f t="shared" si="261"/>
        <v/>
      </c>
      <c r="AD71" s="9" t="str">
        <f t="shared" si="261"/>
        <v/>
      </c>
      <c r="AE71" s="9" t="str">
        <f t="shared" si="261"/>
        <v/>
      </c>
      <c r="AF71" s="9" t="str">
        <f t="shared" si="261"/>
        <v/>
      </c>
      <c r="AG71" s="9" t="str">
        <f t="shared" si="261"/>
        <v/>
      </c>
      <c r="AH71" s="9" t="str">
        <f t="shared" si="261"/>
        <v/>
      </c>
      <c r="AI71" s="9" t="str">
        <f t="shared" si="261"/>
        <v/>
      </c>
      <c r="AJ71" s="9" t="str">
        <f t="shared" si="261"/>
        <v/>
      </c>
      <c r="AK71" s="9" t="str">
        <f t="shared" si="261"/>
        <v/>
      </c>
      <c r="AL71" s="9" t="str">
        <f t="shared" si="261"/>
        <v/>
      </c>
      <c r="AM71" s="9" t="str">
        <f t="shared" si="261"/>
        <v/>
      </c>
      <c r="AN71" s="9" t="str">
        <f t="shared" si="261"/>
        <v/>
      </c>
      <c r="AO71" s="9" t="str">
        <f t="shared" si="261"/>
        <v/>
      </c>
      <c r="AP71" s="9" t="str">
        <f t="shared" si="261"/>
        <v/>
      </c>
      <c r="AQ71" s="9" t="str">
        <f t="shared" si="261"/>
        <v/>
      </c>
      <c r="AR71" s="9" t="str">
        <f t="shared" si="261"/>
        <v/>
      </c>
      <c r="AS71" s="9" t="str">
        <f t="shared" si="261"/>
        <v/>
      </c>
      <c r="AT71" s="9" t="str">
        <f t="shared" si="261"/>
        <v/>
      </c>
      <c r="AU71" s="9" t="str">
        <f t="shared" si="261"/>
        <v/>
      </c>
      <c r="AV71" s="9" t="str">
        <f t="shared" si="261"/>
        <v/>
      </c>
      <c r="AW71" s="9" t="str">
        <f t="shared" si="261"/>
        <v/>
      </c>
    </row>
    <row r="72" spans="1:49" s="5" customFormat="1" outlineLevel="1" x14ac:dyDescent="0.25">
      <c r="A72" s="128"/>
      <c r="B72" s="19" t="s">
        <v>8</v>
      </c>
      <c r="C72" s="97"/>
      <c r="D72" s="97"/>
      <c r="E72" s="97"/>
      <c r="F72" s="9">
        <f>IF(OR(F9="",F71=""),"",ROUND((F71+E74)*F9/12,2))</f>
        <v>0</v>
      </c>
      <c r="G72" s="9">
        <f t="shared" ref="G72:L72" si="262">IF(OR(G9="",G71=""),"",ROUND((G71+F74)*G9/12,2))</f>
        <v>0</v>
      </c>
      <c r="H72" s="9">
        <f t="shared" si="262"/>
        <v>0.46</v>
      </c>
      <c r="I72" s="9">
        <f t="shared" si="262"/>
        <v>-7.33</v>
      </c>
      <c r="J72" s="9">
        <f t="shared" si="262"/>
        <v>-21.92</v>
      </c>
      <c r="K72" s="9">
        <f t="shared" si="262"/>
        <v>-34.200000000000003</v>
      </c>
      <c r="L72" s="9">
        <f t="shared" si="262"/>
        <v>-45.39</v>
      </c>
      <c r="M72" s="9">
        <f t="shared" ref="M72" si="263">IF(OR(M9="",M71=""),"",ROUND((M71+L74)*M9/12,2))</f>
        <v>-55.15</v>
      </c>
      <c r="N72" s="9">
        <f t="shared" ref="N72" si="264">IF(OR(N9="",N71=""),"",ROUND((N71+M74)*N9/12,2))</f>
        <v>-64.94</v>
      </c>
      <c r="O72" s="9">
        <f t="shared" ref="O72" si="265">IF(OR(O9="",O71=""),"",ROUND((O71+N74)*O9/12,2))</f>
        <v>-71.52</v>
      </c>
      <c r="P72" s="9">
        <f t="shared" ref="P72" si="266">IF(OR(P9="",P71=""),"",ROUND((P71+O74)*P9/12,2))</f>
        <v>-76.349999999999994</v>
      </c>
      <c r="Q72" s="9" t="str">
        <f t="shared" ref="Q72:R72" si="267">IF(OR(Q9="",Q71=""),"",ROUND((Q71+P74)*Q9/12,2))</f>
        <v/>
      </c>
      <c r="R72" s="9" t="str">
        <f t="shared" si="267"/>
        <v/>
      </c>
      <c r="S72" s="9" t="str">
        <f t="shared" ref="S72" si="268">IF(OR(S9="",S71=""),"",ROUND((S71+R74)*S9/12,2))</f>
        <v/>
      </c>
      <c r="T72" s="9" t="str">
        <f t="shared" ref="T72" si="269">IF(OR(T9="",T71=""),"",ROUND((T71+S74)*T9/12,2))</f>
        <v/>
      </c>
      <c r="U72" s="9" t="str">
        <f t="shared" ref="U72" si="270">IF(OR(U9="",U71=""),"",ROUND((U71+T74)*U9/12,2))</f>
        <v/>
      </c>
      <c r="V72" s="9" t="str">
        <f t="shared" ref="V72" si="271">IF(OR(V9="",V71=""),"",ROUND((V71+U74)*V9/12,2))</f>
        <v/>
      </c>
      <c r="W72" s="9" t="str">
        <f t="shared" ref="W72:X72" si="272">IF(OR(W9="",W71=""),"",ROUND((W71+V74)*W9/12,2))</f>
        <v/>
      </c>
      <c r="X72" s="9" t="str">
        <f t="shared" si="272"/>
        <v/>
      </c>
      <c r="Y72" s="9" t="str">
        <f t="shared" ref="Y72" si="273">IF(OR(Y9="",Y71=""),"",ROUND((Y71+X74)*Y9/12,2))</f>
        <v/>
      </c>
      <c r="Z72" s="9" t="str">
        <f t="shared" ref="Z72" si="274">IF(OR(Z9="",Z71=""),"",ROUND((Z71+Y74)*Z9/12,2))</f>
        <v/>
      </c>
      <c r="AA72" s="9" t="str">
        <f t="shared" ref="AA72" si="275">IF(OR(AA9="",AA71=""),"",ROUND((AA71+Z74)*AA9/12,2))</f>
        <v/>
      </c>
      <c r="AB72" s="9" t="str">
        <f t="shared" ref="AB72" si="276">IF(OR(AB9="",AB71=""),"",ROUND((AB71+AA74)*AB9/12,2))</f>
        <v/>
      </c>
      <c r="AC72" s="9" t="str">
        <f t="shared" ref="AC72:AD72" si="277">IF(OR(AC9="",AC71=""),"",ROUND((AC71+AB74)*AC9/12,2))</f>
        <v/>
      </c>
      <c r="AD72" s="9" t="str">
        <f t="shared" si="277"/>
        <v/>
      </c>
      <c r="AE72" s="9" t="str">
        <f t="shared" ref="AE72" si="278">IF(OR(AE9="",AE71=""),"",ROUND((AE71+AD74)*AE9/12,2))</f>
        <v/>
      </c>
      <c r="AF72" s="9" t="str">
        <f t="shared" ref="AF72" si="279">IF(OR(AF9="",AF71=""),"",ROUND((AF71+AE74)*AF9/12,2))</f>
        <v/>
      </c>
      <c r="AG72" s="9" t="str">
        <f t="shared" ref="AG72" si="280">IF(OR(AG9="",AG71=""),"",ROUND((AG71+AF74)*AG9/12,2))</f>
        <v/>
      </c>
      <c r="AH72" s="9" t="str">
        <f t="shared" ref="AH72" si="281">IF(OR(AH9="",AH71=""),"",ROUND((AH71+AG74)*AH9/12,2))</f>
        <v/>
      </c>
      <c r="AI72" s="9" t="str">
        <f t="shared" ref="AI72:AJ72" si="282">IF(OR(AI9="",AI71=""),"",ROUND((AI71+AH74)*AI9/12,2))</f>
        <v/>
      </c>
      <c r="AJ72" s="9" t="str">
        <f t="shared" si="282"/>
        <v/>
      </c>
      <c r="AK72" s="9" t="str">
        <f t="shared" ref="AK72" si="283">IF(OR(AK9="",AK71=""),"",ROUND((AK71+AJ74)*AK9/12,2))</f>
        <v/>
      </c>
      <c r="AL72" s="9" t="str">
        <f t="shared" ref="AL72" si="284">IF(OR(AL9="",AL71=""),"",ROUND((AL71+AK74)*AL9/12,2))</f>
        <v/>
      </c>
      <c r="AM72" s="9" t="str">
        <f t="shared" ref="AM72" si="285">IF(OR(AM9="",AM71=""),"",ROUND((AM71+AL74)*AM9/12,2))</f>
        <v/>
      </c>
      <c r="AN72" s="9" t="str">
        <f t="shared" ref="AN72" si="286">IF(OR(AN9="",AN71=""),"",ROUND((AN71+AM74)*AN9/12,2))</f>
        <v/>
      </c>
      <c r="AO72" s="9" t="str">
        <f t="shared" ref="AO72:AP72" si="287">IF(OR(AO9="",AO71=""),"",ROUND((AO71+AN74)*AO9/12,2))</f>
        <v/>
      </c>
      <c r="AP72" s="9" t="str">
        <f t="shared" si="287"/>
        <v/>
      </c>
      <c r="AQ72" s="9" t="str">
        <f t="shared" ref="AQ72" si="288">IF(OR(AQ9="",AQ71=""),"",ROUND((AQ71+AP74)*AQ9/12,2))</f>
        <v/>
      </c>
      <c r="AR72" s="9" t="str">
        <f t="shared" ref="AR72" si="289">IF(OR(AR9="",AR71=""),"",ROUND((AR71+AQ74)*AR9/12,2))</f>
        <v/>
      </c>
      <c r="AS72" s="9" t="str">
        <f t="shared" ref="AS72" si="290">IF(OR(AS9="",AS71=""),"",ROUND((AS71+AR74)*AS9/12,2))</f>
        <v/>
      </c>
      <c r="AT72" s="9" t="str">
        <f t="shared" ref="AT72" si="291">IF(OR(AT9="",AT71=""),"",ROUND((AT71+AS74)*AT9/12,2))</f>
        <v/>
      </c>
      <c r="AU72" s="9" t="str">
        <f t="shared" ref="AU72:AV72" si="292">IF(OR(AU9="",AU71=""),"",ROUND((AU71+AT74)*AU9/12,2))</f>
        <v/>
      </c>
      <c r="AV72" s="9" t="str">
        <f t="shared" si="292"/>
        <v/>
      </c>
      <c r="AW72" s="9" t="str">
        <f t="shared" ref="AW72" si="293">IF(OR(AW9="",AW71=""),"",ROUND((AW71+AV74)*AW9/12,2))</f>
        <v/>
      </c>
    </row>
    <row r="73" spans="1:49" s="5" customFormat="1" outlineLevel="1" x14ac:dyDescent="0.25">
      <c r="A73" s="128"/>
      <c r="B73" s="18" t="s">
        <v>14</v>
      </c>
      <c r="C73" s="97"/>
      <c r="D73" s="97"/>
      <c r="E73" s="97"/>
      <c r="F73" s="9">
        <f t="shared" ref="F73:M73" si="294">IF(OR(F71="",F72=""),"",F71+F72)</f>
        <v>0</v>
      </c>
      <c r="G73" s="9">
        <f t="shared" si="294"/>
        <v>0</v>
      </c>
      <c r="H73" s="9">
        <f t="shared" si="294"/>
        <v>207.41969459981058</v>
      </c>
      <c r="I73" s="9">
        <f t="shared" si="294"/>
        <v>-3536.0640731331473</v>
      </c>
      <c r="J73" s="9">
        <f t="shared" si="294"/>
        <v>-6828.2997850987786</v>
      </c>
      <c r="K73" s="9">
        <f t="shared" si="294"/>
        <v>-7334.7960205780682</v>
      </c>
      <c r="L73" s="9">
        <f t="shared" si="294"/>
        <v>-7125.7270793455427</v>
      </c>
      <c r="M73" s="9">
        <f t="shared" si="294"/>
        <v>-6743.0773178492036</v>
      </c>
      <c r="N73" s="9">
        <f>IF(OR(N71="",N72=""),"",N71+N72)</f>
        <v>-5568.4297512751809</v>
      </c>
      <c r="O73" s="9">
        <f t="shared" ref="O73:AW73" si="295">IF(OR(O71="",O72=""),"",O71+O72)</f>
        <v>-3741.5777340754744</v>
      </c>
      <c r="P73" s="9">
        <f t="shared" si="295"/>
        <v>-2746.9910491574201</v>
      </c>
      <c r="Q73" s="9" t="str">
        <f t="shared" si="295"/>
        <v/>
      </c>
      <c r="R73" s="9" t="str">
        <f t="shared" si="295"/>
        <v/>
      </c>
      <c r="S73" s="9" t="str">
        <f t="shared" si="295"/>
        <v/>
      </c>
      <c r="T73" s="9" t="str">
        <f t="shared" si="295"/>
        <v/>
      </c>
      <c r="U73" s="9" t="str">
        <f t="shared" si="295"/>
        <v/>
      </c>
      <c r="V73" s="9" t="str">
        <f t="shared" si="295"/>
        <v/>
      </c>
      <c r="W73" s="9" t="str">
        <f t="shared" si="295"/>
        <v/>
      </c>
      <c r="X73" s="9" t="str">
        <f t="shared" si="295"/>
        <v/>
      </c>
      <c r="Y73" s="9" t="str">
        <f t="shared" si="295"/>
        <v/>
      </c>
      <c r="Z73" s="9" t="str">
        <f t="shared" si="295"/>
        <v/>
      </c>
      <c r="AA73" s="9" t="str">
        <f t="shared" si="295"/>
        <v/>
      </c>
      <c r="AB73" s="9" t="str">
        <f t="shared" si="295"/>
        <v/>
      </c>
      <c r="AC73" s="9" t="str">
        <f t="shared" si="295"/>
        <v/>
      </c>
      <c r="AD73" s="9" t="str">
        <f t="shared" si="295"/>
        <v/>
      </c>
      <c r="AE73" s="9" t="str">
        <f t="shared" si="295"/>
        <v/>
      </c>
      <c r="AF73" s="9" t="str">
        <f t="shared" si="295"/>
        <v/>
      </c>
      <c r="AG73" s="9" t="str">
        <f t="shared" si="295"/>
        <v/>
      </c>
      <c r="AH73" s="9" t="str">
        <f t="shared" si="295"/>
        <v/>
      </c>
      <c r="AI73" s="9" t="str">
        <f t="shared" si="295"/>
        <v/>
      </c>
      <c r="AJ73" s="9" t="str">
        <f t="shared" si="295"/>
        <v/>
      </c>
      <c r="AK73" s="9" t="str">
        <f t="shared" si="295"/>
        <v/>
      </c>
      <c r="AL73" s="9" t="str">
        <f t="shared" si="295"/>
        <v/>
      </c>
      <c r="AM73" s="9" t="str">
        <f t="shared" si="295"/>
        <v/>
      </c>
      <c r="AN73" s="9" t="str">
        <f t="shared" si="295"/>
        <v/>
      </c>
      <c r="AO73" s="9" t="str">
        <f t="shared" si="295"/>
        <v/>
      </c>
      <c r="AP73" s="9" t="str">
        <f t="shared" si="295"/>
        <v/>
      </c>
      <c r="AQ73" s="9" t="str">
        <f t="shared" si="295"/>
        <v/>
      </c>
      <c r="AR73" s="9" t="str">
        <f t="shared" si="295"/>
        <v/>
      </c>
      <c r="AS73" s="9" t="str">
        <f t="shared" si="295"/>
        <v/>
      </c>
      <c r="AT73" s="9" t="str">
        <f t="shared" si="295"/>
        <v/>
      </c>
      <c r="AU73" s="9" t="str">
        <f t="shared" si="295"/>
        <v/>
      </c>
      <c r="AV73" s="9" t="str">
        <f t="shared" si="295"/>
        <v/>
      </c>
      <c r="AW73" s="9" t="str">
        <f t="shared" si="295"/>
        <v/>
      </c>
    </row>
    <row r="74" spans="1:49" s="5" customFormat="1" outlineLevel="1" x14ac:dyDescent="0.25">
      <c r="A74" s="128"/>
      <c r="B74" s="20" t="s">
        <v>19</v>
      </c>
      <c r="C74" s="101"/>
      <c r="D74" s="101"/>
      <c r="E74" s="101"/>
      <c r="F74" s="9">
        <f>IF(OR(F73=""),"",F73)</f>
        <v>0</v>
      </c>
      <c r="G74" s="9">
        <f t="shared" ref="G74:M74" si="296">IF(OR(G73="",F74=""),"",G73+F74)</f>
        <v>0</v>
      </c>
      <c r="H74" s="9">
        <f t="shared" si="296"/>
        <v>207.41969459981058</v>
      </c>
      <c r="I74" s="9">
        <f t="shared" si="296"/>
        <v>-3328.6443785333367</v>
      </c>
      <c r="J74" s="9">
        <f t="shared" si="296"/>
        <v>-10156.944163632115</v>
      </c>
      <c r="K74" s="9">
        <f t="shared" si="296"/>
        <v>-17491.740184210183</v>
      </c>
      <c r="L74" s="9">
        <f t="shared" si="296"/>
        <v>-24617.467263555725</v>
      </c>
      <c r="M74" s="9">
        <f t="shared" si="296"/>
        <v>-31360.544581404931</v>
      </c>
      <c r="N74" s="9">
        <f>IF(OR(N73="",M74=""),"",N73+N69+M74)</f>
        <v>-36928.974332680111</v>
      </c>
      <c r="O74" s="9">
        <f>IF(OR(O73="",N74=""),"",O73+O69+N74+O66)</f>
        <v>-40670.552066755583</v>
      </c>
      <c r="P74" s="9">
        <f t="shared" ref="P74:AW74" si="297">IF(OR(P73="",O74=""),"",P73+P69+O74)</f>
        <v>-43417.543115913002</v>
      </c>
      <c r="Q74" s="9" t="str">
        <f t="shared" si="297"/>
        <v/>
      </c>
      <c r="R74" s="9" t="str">
        <f t="shared" si="297"/>
        <v/>
      </c>
      <c r="S74" s="9" t="str">
        <f t="shared" si="297"/>
        <v/>
      </c>
      <c r="T74" s="9" t="str">
        <f t="shared" si="297"/>
        <v/>
      </c>
      <c r="U74" s="9" t="str">
        <f t="shared" si="297"/>
        <v/>
      </c>
      <c r="V74" s="9" t="str">
        <f t="shared" si="297"/>
        <v/>
      </c>
      <c r="W74" s="9" t="str">
        <f t="shared" si="297"/>
        <v/>
      </c>
      <c r="X74" s="9" t="str">
        <f t="shared" si="297"/>
        <v/>
      </c>
      <c r="Y74" s="9" t="str">
        <f t="shared" si="297"/>
        <v/>
      </c>
      <c r="Z74" s="9" t="str">
        <f t="shared" si="297"/>
        <v/>
      </c>
      <c r="AA74" s="9" t="str">
        <f t="shared" si="297"/>
        <v/>
      </c>
      <c r="AB74" s="9" t="str">
        <f t="shared" si="297"/>
        <v/>
      </c>
      <c r="AC74" s="9" t="str">
        <f t="shared" si="297"/>
        <v/>
      </c>
      <c r="AD74" s="9" t="str">
        <f t="shared" si="297"/>
        <v/>
      </c>
      <c r="AE74" s="9" t="str">
        <f t="shared" si="297"/>
        <v/>
      </c>
      <c r="AF74" s="9" t="str">
        <f t="shared" si="297"/>
        <v/>
      </c>
      <c r="AG74" s="9" t="str">
        <f t="shared" si="297"/>
        <v/>
      </c>
      <c r="AH74" s="9" t="str">
        <f t="shared" si="297"/>
        <v/>
      </c>
      <c r="AI74" s="9" t="str">
        <f t="shared" si="297"/>
        <v/>
      </c>
      <c r="AJ74" s="9" t="str">
        <f t="shared" si="297"/>
        <v/>
      </c>
      <c r="AK74" s="9" t="str">
        <f t="shared" si="297"/>
        <v/>
      </c>
      <c r="AL74" s="9" t="str">
        <f t="shared" si="297"/>
        <v/>
      </c>
      <c r="AM74" s="9" t="str">
        <f t="shared" si="297"/>
        <v/>
      </c>
      <c r="AN74" s="9" t="str">
        <f t="shared" si="297"/>
        <v/>
      </c>
      <c r="AO74" s="9" t="str">
        <f t="shared" si="297"/>
        <v/>
      </c>
      <c r="AP74" s="9" t="str">
        <f t="shared" si="297"/>
        <v/>
      </c>
      <c r="AQ74" s="9" t="str">
        <f t="shared" si="297"/>
        <v/>
      </c>
      <c r="AR74" s="9" t="str">
        <f t="shared" si="297"/>
        <v/>
      </c>
      <c r="AS74" s="9" t="str">
        <f t="shared" si="297"/>
        <v/>
      </c>
      <c r="AT74" s="9" t="str">
        <f t="shared" si="297"/>
        <v/>
      </c>
      <c r="AU74" s="9" t="str">
        <f t="shared" si="297"/>
        <v/>
      </c>
      <c r="AV74" s="9" t="str">
        <f t="shared" si="297"/>
        <v/>
      </c>
      <c r="AW74" s="9" t="str">
        <f t="shared" si="297"/>
        <v/>
      </c>
    </row>
    <row r="75" spans="1:49" s="5" customFormat="1" ht="8.25" customHeight="1" outlineLevel="1" x14ac:dyDescent="0.25">
      <c r="A75" s="44"/>
      <c r="B75" s="13"/>
      <c r="C75" s="102"/>
      <c r="D75" s="102"/>
      <c r="E75" s="102"/>
      <c r="F75" s="10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s="2" customFormat="1" ht="15" customHeight="1" x14ac:dyDescent="0.25">
      <c r="A76" s="129" t="s">
        <v>61</v>
      </c>
      <c r="B76" s="85"/>
      <c r="C76" s="34"/>
      <c r="D76" s="34"/>
      <c r="E76" s="34"/>
      <c r="F76" s="31"/>
      <c r="G76" s="31"/>
      <c r="H76" s="31"/>
      <c r="I76" s="31"/>
      <c r="J76" s="31"/>
      <c r="K76" s="110"/>
      <c r="L76" s="31"/>
      <c r="M76" s="31"/>
      <c r="N76" s="31"/>
      <c r="O76" s="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1:49" s="4" customFormat="1" x14ac:dyDescent="0.25">
      <c r="A77" s="129"/>
      <c r="B77" s="85" t="s">
        <v>62</v>
      </c>
      <c r="C77" s="97"/>
      <c r="D77" s="97"/>
      <c r="E77" s="97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4" customFormat="1" x14ac:dyDescent="0.25">
      <c r="A78" s="129"/>
      <c r="B78" s="85" t="s">
        <v>63</v>
      </c>
      <c r="C78" s="97"/>
      <c r="D78" s="97"/>
      <c r="E78" s="97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tr">
        <f t="shared" ref="AL78:AW78" si="298">IF(OR(AL77=""),"",AL76-AL77)</f>
        <v/>
      </c>
      <c r="AM78" s="10" t="str">
        <f t="shared" si="298"/>
        <v/>
      </c>
      <c r="AN78" s="10" t="str">
        <f t="shared" si="298"/>
        <v/>
      </c>
      <c r="AO78" s="10" t="str">
        <f t="shared" si="298"/>
        <v/>
      </c>
      <c r="AP78" s="10" t="str">
        <f t="shared" si="298"/>
        <v/>
      </c>
      <c r="AQ78" s="10" t="str">
        <f t="shared" si="298"/>
        <v/>
      </c>
      <c r="AR78" s="10" t="str">
        <f t="shared" si="298"/>
        <v/>
      </c>
      <c r="AS78" s="10" t="str">
        <f t="shared" si="298"/>
        <v/>
      </c>
      <c r="AT78" s="10" t="str">
        <f t="shared" si="298"/>
        <v/>
      </c>
      <c r="AU78" s="10" t="str">
        <f t="shared" si="298"/>
        <v/>
      </c>
      <c r="AV78" s="10" t="str">
        <f t="shared" si="298"/>
        <v/>
      </c>
      <c r="AW78" s="10" t="str">
        <f t="shared" si="298"/>
        <v/>
      </c>
    </row>
    <row r="79" spans="1:49" s="4" customFormat="1" x14ac:dyDescent="0.25">
      <c r="A79" s="129"/>
      <c r="B79" s="86" t="s">
        <v>8</v>
      </c>
      <c r="C79" s="97"/>
      <c r="D79" s="97"/>
      <c r="E79" s="9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  <c r="Z79" s="10" t="str">
        <f t="shared" ref="Z79:AW79" si="299">IF(OR(Z9="",Z78=""),"",((Z78+Y82)*Z9)/12)</f>
        <v/>
      </c>
      <c r="AA79" s="10" t="str">
        <f t="shared" si="299"/>
        <v/>
      </c>
      <c r="AB79" s="10" t="str">
        <f t="shared" si="299"/>
        <v/>
      </c>
      <c r="AC79" s="10" t="str">
        <f t="shared" si="299"/>
        <v/>
      </c>
      <c r="AD79" s="10" t="str">
        <f t="shared" si="299"/>
        <v/>
      </c>
      <c r="AE79" s="10" t="str">
        <f t="shared" si="299"/>
        <v/>
      </c>
      <c r="AF79" s="10" t="str">
        <f t="shared" si="299"/>
        <v/>
      </c>
      <c r="AG79" s="10" t="str">
        <f t="shared" si="299"/>
        <v/>
      </c>
      <c r="AH79" s="10" t="str">
        <f t="shared" si="299"/>
        <v/>
      </c>
      <c r="AI79" s="10" t="str">
        <f t="shared" si="299"/>
        <v/>
      </c>
      <c r="AJ79" s="10" t="str">
        <f>IF(OR(AJ9="",AJ78=""),"",((AJ78+AI82)*AJ9)/12)</f>
        <v/>
      </c>
      <c r="AK79" s="10" t="str">
        <f t="shared" si="299"/>
        <v/>
      </c>
      <c r="AL79" s="10" t="str">
        <f t="shared" si="299"/>
        <v/>
      </c>
      <c r="AM79" s="10" t="str">
        <f t="shared" si="299"/>
        <v/>
      </c>
      <c r="AN79" s="10" t="str">
        <f t="shared" si="299"/>
        <v/>
      </c>
      <c r="AO79" s="10" t="str">
        <f t="shared" si="299"/>
        <v/>
      </c>
      <c r="AP79" s="10" t="str">
        <f t="shared" si="299"/>
        <v/>
      </c>
      <c r="AQ79" s="10" t="str">
        <f t="shared" si="299"/>
        <v/>
      </c>
      <c r="AR79" s="10" t="str">
        <f t="shared" si="299"/>
        <v/>
      </c>
      <c r="AS79" s="10" t="str">
        <f t="shared" si="299"/>
        <v/>
      </c>
      <c r="AT79" s="10" t="str">
        <f t="shared" si="299"/>
        <v/>
      </c>
      <c r="AU79" s="10" t="str">
        <f t="shared" si="299"/>
        <v/>
      </c>
      <c r="AV79" s="10" t="str">
        <f t="shared" si="299"/>
        <v/>
      </c>
      <c r="AW79" s="10" t="str">
        <f t="shared" si="299"/>
        <v/>
      </c>
    </row>
    <row r="80" spans="1:49" s="4" customFormat="1" x14ac:dyDescent="0.25">
      <c r="A80" s="129"/>
      <c r="B80" s="86" t="s">
        <v>6</v>
      </c>
      <c r="C80" s="97"/>
      <c r="D80" s="97"/>
      <c r="E80" s="9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  <c r="Z80" s="10" t="str">
        <f t="shared" ref="Z80:AW80" si="300">IF(OR(Y80="",Z79=""),"",Y80+Z79)</f>
        <v/>
      </c>
      <c r="AA80" s="10" t="str">
        <f t="shared" si="300"/>
        <v/>
      </c>
      <c r="AB80" s="10" t="str">
        <f t="shared" si="300"/>
        <v/>
      </c>
      <c r="AC80" s="10" t="str">
        <f t="shared" si="300"/>
        <v/>
      </c>
      <c r="AD80" s="10" t="str">
        <f t="shared" si="300"/>
        <v/>
      </c>
      <c r="AE80" s="10" t="str">
        <f t="shared" si="300"/>
        <v/>
      </c>
      <c r="AF80" s="10" t="str">
        <f t="shared" si="300"/>
        <v/>
      </c>
      <c r="AG80" s="10" t="str">
        <f t="shared" si="300"/>
        <v/>
      </c>
      <c r="AH80" s="10" t="str">
        <f t="shared" si="300"/>
        <v/>
      </c>
      <c r="AI80" s="10" t="str">
        <f t="shared" si="300"/>
        <v/>
      </c>
      <c r="AJ80" s="10" t="str">
        <f t="shared" si="300"/>
        <v/>
      </c>
      <c r="AK80" s="10" t="str">
        <f t="shared" si="300"/>
        <v/>
      </c>
      <c r="AL80" s="10" t="str">
        <f t="shared" si="300"/>
        <v/>
      </c>
      <c r="AM80" s="10" t="str">
        <f t="shared" si="300"/>
        <v/>
      </c>
      <c r="AN80" s="10" t="str">
        <f t="shared" si="300"/>
        <v/>
      </c>
      <c r="AO80" s="10" t="str">
        <f t="shared" si="300"/>
        <v/>
      </c>
      <c r="AP80" s="10" t="str">
        <f t="shared" si="300"/>
        <v/>
      </c>
      <c r="AQ80" s="10" t="str">
        <f t="shared" si="300"/>
        <v/>
      </c>
      <c r="AR80" s="10" t="str">
        <f t="shared" si="300"/>
        <v/>
      </c>
      <c r="AS80" s="10" t="str">
        <f t="shared" si="300"/>
        <v/>
      </c>
      <c r="AT80" s="10" t="str">
        <f t="shared" si="300"/>
        <v/>
      </c>
      <c r="AU80" s="10" t="str">
        <f t="shared" si="300"/>
        <v/>
      </c>
      <c r="AV80" s="10" t="str">
        <f t="shared" si="300"/>
        <v/>
      </c>
      <c r="AW80" s="10" t="str">
        <f t="shared" si="300"/>
        <v/>
      </c>
    </row>
    <row r="81" spans="1:49" s="4" customFormat="1" x14ac:dyDescent="0.25">
      <c r="A81" s="129"/>
      <c r="B81" s="85" t="s">
        <v>65</v>
      </c>
      <c r="C81" s="97"/>
      <c r="D81" s="97"/>
      <c r="E81" s="9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  <c r="Z81" s="10" t="str">
        <f>IF(OR(Z79="",Z78=""),"",Z78+Z79)</f>
        <v/>
      </c>
      <c r="AA81" s="10" t="str">
        <f t="shared" ref="AA81:AW81" si="301">IF(OR(AA79="",AA78=""),"",AA78+AA79)</f>
        <v/>
      </c>
      <c r="AB81" s="10" t="str">
        <f t="shared" si="301"/>
        <v/>
      </c>
      <c r="AC81" s="10" t="str">
        <f t="shared" si="301"/>
        <v/>
      </c>
      <c r="AD81" s="10" t="str">
        <f t="shared" si="301"/>
        <v/>
      </c>
      <c r="AE81" s="10" t="str">
        <f t="shared" si="301"/>
        <v/>
      </c>
      <c r="AF81" s="10" t="str">
        <f t="shared" si="301"/>
        <v/>
      </c>
      <c r="AG81" s="10" t="str">
        <f t="shared" si="301"/>
        <v/>
      </c>
      <c r="AH81" s="10" t="str">
        <f t="shared" si="301"/>
        <v/>
      </c>
      <c r="AI81" s="10" t="str">
        <f t="shared" si="301"/>
        <v/>
      </c>
      <c r="AJ81" s="10" t="str">
        <f t="shared" si="301"/>
        <v/>
      </c>
      <c r="AK81" s="10" t="str">
        <f t="shared" si="301"/>
        <v/>
      </c>
      <c r="AL81" s="10" t="str">
        <f t="shared" si="301"/>
        <v/>
      </c>
      <c r="AM81" s="10" t="str">
        <f t="shared" si="301"/>
        <v/>
      </c>
      <c r="AN81" s="10" t="str">
        <f t="shared" si="301"/>
        <v/>
      </c>
      <c r="AO81" s="10" t="str">
        <f t="shared" si="301"/>
        <v/>
      </c>
      <c r="AP81" s="10" t="str">
        <f t="shared" si="301"/>
        <v/>
      </c>
      <c r="AQ81" s="10" t="str">
        <f t="shared" si="301"/>
        <v/>
      </c>
      <c r="AR81" s="10" t="str">
        <f t="shared" si="301"/>
        <v/>
      </c>
      <c r="AS81" s="10" t="str">
        <f t="shared" si="301"/>
        <v/>
      </c>
      <c r="AT81" s="10" t="str">
        <f t="shared" si="301"/>
        <v/>
      </c>
      <c r="AU81" s="10" t="str">
        <f t="shared" si="301"/>
        <v/>
      </c>
      <c r="AV81" s="10" t="str">
        <f t="shared" si="301"/>
        <v/>
      </c>
      <c r="AW81" s="10" t="str">
        <f t="shared" si="301"/>
        <v/>
      </c>
    </row>
    <row r="82" spans="1:49" s="4" customFormat="1" x14ac:dyDescent="0.25">
      <c r="A82" s="129"/>
      <c r="B82" s="87" t="s">
        <v>66</v>
      </c>
      <c r="C82" s="101"/>
      <c r="D82" s="101"/>
      <c r="E82" s="10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  <c r="Z82" s="10" t="str">
        <f t="shared" ref="Z82:AW82" si="302">IF(OR(Z81="",Y82=""),"",Z81+Y82)</f>
        <v/>
      </c>
      <c r="AA82" s="10" t="str">
        <f t="shared" si="302"/>
        <v/>
      </c>
      <c r="AB82" s="10" t="str">
        <f t="shared" si="302"/>
        <v/>
      </c>
      <c r="AC82" s="10" t="str">
        <f t="shared" si="302"/>
        <v/>
      </c>
      <c r="AD82" s="10" t="str">
        <f t="shared" si="302"/>
        <v/>
      </c>
      <c r="AE82" s="10" t="str">
        <f t="shared" si="302"/>
        <v/>
      </c>
      <c r="AF82" s="10" t="str">
        <f t="shared" si="302"/>
        <v/>
      </c>
      <c r="AG82" s="10" t="str">
        <f t="shared" si="302"/>
        <v/>
      </c>
      <c r="AH82" s="10" t="str">
        <f t="shared" si="302"/>
        <v/>
      </c>
      <c r="AI82" s="10" t="str">
        <f t="shared" si="302"/>
        <v/>
      </c>
      <c r="AJ82" s="10" t="str">
        <f t="shared" si="302"/>
        <v/>
      </c>
      <c r="AK82" s="10" t="str">
        <f t="shared" si="302"/>
        <v/>
      </c>
      <c r="AL82" s="10" t="str">
        <f t="shared" si="302"/>
        <v/>
      </c>
      <c r="AM82" s="10" t="str">
        <f t="shared" si="302"/>
        <v/>
      </c>
      <c r="AN82" s="10" t="str">
        <f t="shared" si="302"/>
        <v/>
      </c>
      <c r="AO82" s="10" t="str">
        <f t="shared" si="302"/>
        <v/>
      </c>
      <c r="AP82" s="10" t="str">
        <f t="shared" si="302"/>
        <v/>
      </c>
      <c r="AQ82" s="10" t="str">
        <f t="shared" si="302"/>
        <v/>
      </c>
      <c r="AR82" s="10" t="str">
        <f t="shared" si="302"/>
        <v/>
      </c>
      <c r="AS82" s="10" t="str">
        <f t="shared" si="302"/>
        <v/>
      </c>
      <c r="AT82" s="10" t="str">
        <f t="shared" si="302"/>
        <v/>
      </c>
      <c r="AU82" s="10" t="str">
        <f t="shared" si="302"/>
        <v/>
      </c>
      <c r="AV82" s="10" t="str">
        <f t="shared" si="302"/>
        <v/>
      </c>
      <c r="AW82" s="10" t="str">
        <f t="shared" si="302"/>
        <v/>
      </c>
    </row>
    <row r="83" spans="1:49" s="5" customFormat="1" ht="8.25" customHeight="1" x14ac:dyDescent="0.25">
      <c r="A83" s="44"/>
      <c r="B83" s="13"/>
      <c r="C83" s="102"/>
      <c r="D83" s="102"/>
      <c r="E83" s="102"/>
      <c r="F83" s="10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x14ac:dyDescent="0.25">
      <c r="A84" s="130" t="s">
        <v>77</v>
      </c>
      <c r="B84" s="55" t="s">
        <v>68</v>
      </c>
      <c r="C84" s="98"/>
      <c r="D84" s="98"/>
      <c r="E84" s="9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</row>
    <row r="85" spans="1:49" x14ac:dyDescent="0.25">
      <c r="A85" s="130"/>
      <c r="B85" s="55" t="s">
        <v>69</v>
      </c>
      <c r="C85" s="97"/>
      <c r="D85" s="97"/>
      <c r="E85" s="9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x14ac:dyDescent="0.25">
      <c r="A86" s="130"/>
      <c r="B86" s="55" t="s">
        <v>70</v>
      </c>
      <c r="C86" s="97"/>
      <c r="D86" s="97"/>
      <c r="E86" s="97"/>
      <c r="F86" s="10"/>
      <c r="G86" s="10"/>
      <c r="H86" s="10"/>
      <c r="I86" s="10"/>
      <c r="J86" s="10"/>
      <c r="K86" s="10"/>
      <c r="L86" s="10"/>
      <c r="M86" s="10"/>
      <c r="N86" s="10" t="str">
        <f>IF(OR(N84="",N85=""),"",N84-N85)</f>
        <v/>
      </c>
      <c r="O86" s="10" t="str">
        <f>IF(OR(O84="",O85=""),"",O84-O85)</f>
        <v/>
      </c>
      <c r="P86" s="10" t="str">
        <f>IF(OR(P84="",P85=""),"",P84-P85)</f>
        <v/>
      </c>
      <c r="Q86" s="10" t="str">
        <f t="shared" ref="Q86:AB86" si="303">IF(OR(Q84="",Q85=""),"",Q84-Q85)</f>
        <v/>
      </c>
      <c r="R86" s="10" t="str">
        <f t="shared" si="303"/>
        <v/>
      </c>
      <c r="S86" s="10" t="str">
        <f t="shared" si="303"/>
        <v/>
      </c>
      <c r="T86" s="10" t="str">
        <f t="shared" si="303"/>
        <v/>
      </c>
      <c r="U86" s="10" t="str">
        <f t="shared" si="303"/>
        <v/>
      </c>
      <c r="V86" s="10" t="str">
        <f t="shared" si="303"/>
        <v/>
      </c>
      <c r="W86" s="10" t="str">
        <f t="shared" si="303"/>
        <v/>
      </c>
      <c r="X86" s="10" t="str">
        <f t="shared" si="303"/>
        <v/>
      </c>
      <c r="Y86" s="10" t="str">
        <f t="shared" si="303"/>
        <v/>
      </c>
      <c r="Z86" s="10" t="str">
        <f t="shared" si="303"/>
        <v/>
      </c>
      <c r="AA86" s="10" t="str">
        <f t="shared" si="303"/>
        <v/>
      </c>
      <c r="AB86" s="10" t="str">
        <f t="shared" si="303"/>
        <v/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x14ac:dyDescent="0.25">
      <c r="A87" s="130"/>
      <c r="B87" s="55" t="s">
        <v>4</v>
      </c>
      <c r="C87" s="99"/>
      <c r="D87" s="99"/>
      <c r="E87" s="99"/>
      <c r="F87" s="60"/>
      <c r="G87" s="60"/>
      <c r="H87" s="60"/>
      <c r="I87" s="60"/>
      <c r="J87" s="60"/>
      <c r="K87" s="111"/>
      <c r="L87" s="60"/>
      <c r="M87" s="60"/>
      <c r="N87" s="60"/>
      <c r="O87" s="60" t="str">
        <f t="shared" ref="O87:AB87" si="304">IF(O86="","",O19)</f>
        <v/>
      </c>
      <c r="P87" s="60" t="str">
        <f t="shared" si="304"/>
        <v/>
      </c>
      <c r="Q87" s="60" t="str">
        <f t="shared" si="304"/>
        <v/>
      </c>
      <c r="R87" s="60" t="str">
        <f t="shared" si="304"/>
        <v/>
      </c>
      <c r="S87" s="60" t="str">
        <f t="shared" si="304"/>
        <v/>
      </c>
      <c r="T87" s="60" t="str">
        <f t="shared" si="304"/>
        <v/>
      </c>
      <c r="U87" s="60" t="str">
        <f t="shared" si="304"/>
        <v/>
      </c>
      <c r="V87" s="60" t="str">
        <f t="shared" si="304"/>
        <v/>
      </c>
      <c r="W87" s="60" t="str">
        <f t="shared" si="304"/>
        <v/>
      </c>
      <c r="X87" s="60" t="str">
        <f t="shared" si="304"/>
        <v/>
      </c>
      <c r="Y87" s="60" t="str">
        <f t="shared" si="304"/>
        <v/>
      </c>
      <c r="Z87" s="60" t="str">
        <f t="shared" si="304"/>
        <v/>
      </c>
      <c r="AA87" s="60" t="str">
        <f t="shared" si="304"/>
        <v/>
      </c>
      <c r="AB87" s="60" t="str">
        <f t="shared" si="304"/>
        <v/>
      </c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</row>
    <row r="88" spans="1:49" x14ac:dyDescent="0.25">
      <c r="A88" s="130"/>
      <c r="B88" s="55" t="s">
        <v>45</v>
      </c>
      <c r="C88" s="97"/>
      <c r="D88" s="97"/>
      <c r="E88" s="97"/>
      <c r="F88" s="10"/>
      <c r="G88" s="10"/>
      <c r="H88" s="10"/>
      <c r="I88" s="10"/>
      <c r="J88" s="10"/>
      <c r="K88" s="10"/>
      <c r="L88" s="10"/>
      <c r="M88" s="10"/>
      <c r="N88" s="10" t="str">
        <f>IF(OR(N87="",N86=""),"",(N86*N87)/12)</f>
        <v/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x14ac:dyDescent="0.25">
      <c r="A89" s="130"/>
      <c r="B89" s="56" t="s">
        <v>6</v>
      </c>
      <c r="C89" s="97"/>
      <c r="D89" s="97"/>
      <c r="E89" s="97"/>
      <c r="F89" s="10"/>
      <c r="G89" s="10"/>
      <c r="H89" s="10"/>
      <c r="I89" s="10"/>
      <c r="J89" s="10"/>
      <c r="K89" s="10"/>
      <c r="L89" s="10"/>
      <c r="M89" s="10"/>
      <c r="N89" s="10" t="str">
        <f>N88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x14ac:dyDescent="0.25">
      <c r="A90" s="130"/>
      <c r="B90" s="69" t="s">
        <v>71</v>
      </c>
      <c r="C90" s="97"/>
      <c r="D90" s="97"/>
      <c r="E90" s="97"/>
      <c r="F90" s="10"/>
      <c r="G90" s="10"/>
      <c r="H90" s="10"/>
      <c r="I90" s="10"/>
      <c r="J90" s="10"/>
      <c r="K90" s="10"/>
      <c r="L90" s="10"/>
      <c r="M90" s="10"/>
      <c r="N90" s="10" t="str">
        <f>IF(OR(N88="",N86=""),"",N86+N88)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x14ac:dyDescent="0.25">
      <c r="A91" s="130"/>
      <c r="B91" s="55" t="s">
        <v>72</v>
      </c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x14ac:dyDescent="0.25">
      <c r="A92" s="130"/>
      <c r="B92" s="57" t="s">
        <v>73</v>
      </c>
      <c r="C92" s="97"/>
      <c r="D92" s="97"/>
      <c r="E92" s="97"/>
      <c r="F92" s="10"/>
      <c r="G92" s="10"/>
      <c r="H92" s="10"/>
      <c r="I92" s="10"/>
      <c r="J92" s="10"/>
      <c r="K92" s="10"/>
      <c r="L92" s="10"/>
      <c r="M92" s="10"/>
      <c r="N92" s="10"/>
      <c r="O92" s="10" t="str">
        <f t="shared" ref="O92:AA92" si="305">IF(O85="","",N92-O85+O88)</f>
        <v/>
      </c>
      <c r="P92" s="10" t="str">
        <f t="shared" si="305"/>
        <v/>
      </c>
      <c r="Q92" s="10" t="str">
        <f t="shared" si="305"/>
        <v/>
      </c>
      <c r="R92" s="10" t="str">
        <f t="shared" si="305"/>
        <v/>
      </c>
      <c r="S92" s="10" t="str">
        <f t="shared" si="305"/>
        <v/>
      </c>
      <c r="T92" s="10" t="str">
        <f t="shared" si="305"/>
        <v/>
      </c>
      <c r="U92" s="10" t="str">
        <f t="shared" si="305"/>
        <v/>
      </c>
      <c r="V92" s="10" t="str">
        <f t="shared" si="305"/>
        <v/>
      </c>
      <c r="W92" s="10" t="str">
        <f t="shared" si="305"/>
        <v/>
      </c>
      <c r="X92" s="10" t="str">
        <f t="shared" si="305"/>
        <v/>
      </c>
      <c r="Y92" s="10" t="str">
        <f t="shared" si="305"/>
        <v/>
      </c>
      <c r="Z92" s="10" t="str">
        <f t="shared" si="305"/>
        <v/>
      </c>
      <c r="AA92" s="10" t="str">
        <f t="shared" si="305"/>
        <v/>
      </c>
      <c r="AB92" s="10">
        <v>4662492</v>
      </c>
      <c r="AC92" s="10" t="str">
        <f>IF(AC85="","",AB92-AC85+AC88)</f>
        <v/>
      </c>
      <c r="AD92" s="10" t="str">
        <f t="shared" ref="AD92:AW92" si="306">IF(AD85="","",AC92-AD85+AD88)</f>
        <v/>
      </c>
      <c r="AE92" s="10" t="str">
        <f t="shared" si="306"/>
        <v/>
      </c>
      <c r="AF92" s="10" t="str">
        <f t="shared" si="306"/>
        <v/>
      </c>
      <c r="AG92" s="10" t="str">
        <f t="shared" si="306"/>
        <v/>
      </c>
      <c r="AH92" s="10" t="str">
        <f t="shared" si="306"/>
        <v/>
      </c>
      <c r="AI92" s="10" t="str">
        <f t="shared" si="306"/>
        <v/>
      </c>
      <c r="AJ92" s="10" t="str">
        <f t="shared" si="306"/>
        <v/>
      </c>
      <c r="AK92" s="10" t="str">
        <f t="shared" si="306"/>
        <v/>
      </c>
      <c r="AL92" s="10" t="str">
        <f t="shared" si="306"/>
        <v/>
      </c>
      <c r="AM92" s="10" t="str">
        <f t="shared" si="306"/>
        <v/>
      </c>
      <c r="AN92" s="10" t="str">
        <f t="shared" si="306"/>
        <v/>
      </c>
      <c r="AO92" s="10" t="str">
        <f t="shared" si="306"/>
        <v/>
      </c>
      <c r="AP92" s="10" t="str">
        <f t="shared" si="306"/>
        <v/>
      </c>
      <c r="AQ92" s="10" t="str">
        <f t="shared" si="306"/>
        <v/>
      </c>
      <c r="AR92" s="10" t="str">
        <f t="shared" si="306"/>
        <v/>
      </c>
      <c r="AS92" s="10" t="str">
        <f t="shared" si="306"/>
        <v/>
      </c>
      <c r="AT92" s="10" t="str">
        <f t="shared" si="306"/>
        <v/>
      </c>
      <c r="AU92" s="10" t="str">
        <f t="shared" si="306"/>
        <v/>
      </c>
      <c r="AV92" s="10" t="str">
        <f t="shared" si="306"/>
        <v/>
      </c>
      <c r="AW92" s="10" t="str">
        <f t="shared" si="306"/>
        <v/>
      </c>
    </row>
    <row r="93" spans="1:49" s="5" customFormat="1" ht="8.25" customHeight="1" x14ac:dyDescent="0.25">
      <c r="A93" s="44"/>
      <c r="B93" s="13"/>
      <c r="C93" s="102"/>
      <c r="D93" s="102"/>
      <c r="E93" s="10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x14ac:dyDescent="0.25">
      <c r="A94" s="40"/>
      <c r="K94" s="43"/>
    </row>
    <row r="95" spans="1:49" x14ac:dyDescent="0.25">
      <c r="A95" s="40"/>
      <c r="K95" s="43"/>
    </row>
    <row r="96" spans="1:49" x14ac:dyDescent="0.25">
      <c r="A96" s="40"/>
      <c r="K96" s="43"/>
    </row>
    <row r="97" spans="1:11" x14ac:dyDescent="0.25">
      <c r="A97" s="40"/>
      <c r="K97" s="43"/>
    </row>
    <row r="98" spans="1:11" x14ac:dyDescent="0.25">
      <c r="A98" s="40"/>
      <c r="K98" s="43"/>
    </row>
    <row r="99" spans="1:11" x14ac:dyDescent="0.25">
      <c r="A99" s="40"/>
      <c r="K99" s="43"/>
    </row>
    <row r="100" spans="1:11" x14ac:dyDescent="0.25">
      <c r="A100" s="40"/>
      <c r="K100" s="43"/>
    </row>
    <row r="101" spans="1:11" x14ac:dyDescent="0.25">
      <c r="A101" s="40"/>
      <c r="K101" s="43"/>
    </row>
    <row r="102" spans="1:11" x14ac:dyDescent="0.25">
      <c r="A102" s="40"/>
      <c r="K102" s="43"/>
    </row>
    <row r="103" spans="1:11" x14ac:dyDescent="0.25">
      <c r="A103" s="40"/>
      <c r="K103" s="43"/>
    </row>
    <row r="104" spans="1:11" x14ac:dyDescent="0.25">
      <c r="A104" s="40"/>
      <c r="K104" s="43"/>
    </row>
    <row r="105" spans="1:11" x14ac:dyDescent="0.25">
      <c r="A105" s="40"/>
      <c r="K105" s="43"/>
    </row>
    <row r="106" spans="1:11" x14ac:dyDescent="0.25">
      <c r="A106" s="40"/>
      <c r="K106" s="43"/>
    </row>
    <row r="107" spans="1:11" x14ac:dyDescent="0.25">
      <c r="A107" s="40"/>
      <c r="K107" s="43"/>
    </row>
    <row r="108" spans="1:11" x14ac:dyDescent="0.25">
      <c r="A108" s="40"/>
      <c r="K108" s="43"/>
    </row>
    <row r="109" spans="1:11" x14ac:dyDescent="0.25">
      <c r="A109" s="40"/>
      <c r="K109" s="43"/>
    </row>
    <row r="110" spans="1:11" x14ac:dyDescent="0.25">
      <c r="A110" s="40"/>
      <c r="K110" s="43"/>
    </row>
    <row r="111" spans="1:11" x14ac:dyDescent="0.25">
      <c r="A111" s="40"/>
      <c r="K111" s="43"/>
    </row>
    <row r="112" spans="1:11" x14ac:dyDescent="0.25">
      <c r="A112" s="40"/>
      <c r="K112" s="43"/>
    </row>
    <row r="113" spans="1:11" x14ac:dyDescent="0.25">
      <c r="A113" s="40"/>
      <c r="K113" s="43"/>
    </row>
    <row r="114" spans="1:11" x14ac:dyDescent="0.25">
      <c r="A114" s="40"/>
      <c r="K114" s="43"/>
    </row>
    <row r="115" spans="1:11" x14ac:dyDescent="0.25">
      <c r="A115" s="40"/>
      <c r="K115" s="43"/>
    </row>
    <row r="116" spans="1:11" x14ac:dyDescent="0.25">
      <c r="A116" s="40"/>
      <c r="K116" s="43"/>
    </row>
    <row r="117" spans="1:11" x14ac:dyDescent="0.25">
      <c r="A117" s="40"/>
      <c r="K117" s="43"/>
    </row>
    <row r="118" spans="1:11" x14ac:dyDescent="0.25">
      <c r="A118" s="40"/>
      <c r="K118" s="43"/>
    </row>
    <row r="119" spans="1:11" x14ac:dyDescent="0.25">
      <c r="A119" s="40"/>
      <c r="K119" s="43"/>
    </row>
    <row r="120" spans="1:11" x14ac:dyDescent="0.25">
      <c r="A120" s="40"/>
      <c r="K120" s="43"/>
    </row>
    <row r="121" spans="1:11" x14ac:dyDescent="0.25">
      <c r="A121" s="40"/>
      <c r="K121" s="43"/>
    </row>
    <row r="122" spans="1:11" x14ac:dyDescent="0.25">
      <c r="A122" s="40"/>
      <c r="K122" s="43"/>
    </row>
    <row r="123" spans="1:11" x14ac:dyDescent="0.25">
      <c r="A123" s="40"/>
      <c r="K123" s="43"/>
    </row>
    <row r="124" spans="1:11" x14ac:dyDescent="0.25">
      <c r="A124" s="40"/>
      <c r="K124" s="43"/>
    </row>
    <row r="125" spans="1:11" x14ac:dyDescent="0.25">
      <c r="A125" s="40"/>
    </row>
    <row r="126" spans="1:11" x14ac:dyDescent="0.25">
      <c r="A126" s="40"/>
    </row>
    <row r="127" spans="1:11" x14ac:dyDescent="0.25">
      <c r="A127" s="40"/>
    </row>
    <row r="128" spans="1:1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</sheetData>
  <mergeCells count="9">
    <mergeCell ref="A66:A74"/>
    <mergeCell ref="A76:A82"/>
    <mergeCell ref="A84:A92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6" orientation="landscape" cellComments="asDisplayed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7" tint="0.59999389629810485"/>
  </sheetPr>
  <dimension ref="A1:AW74"/>
  <sheetViews>
    <sheetView workbookViewId="0">
      <pane xSplit="1" ySplit="3" topLeftCell="Q19" activePane="bottomRight" state="frozen"/>
      <selection activeCell="AL26" sqref="AL26"/>
      <selection pane="topRight" activeCell="AL26" sqref="AL26"/>
      <selection pane="bottomLeft" activeCell="AL26" sqref="AL26"/>
      <selection pane="bottomRight" activeCell="Z39" sqref="Z39:Z43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39" width="15.28515625" style="40" bestFit="1" customWidth="1"/>
    <col min="40" max="49" width="14.140625" style="40" customWidth="1"/>
    <col min="50" max="16384" width="9.140625" style="40"/>
  </cols>
  <sheetData>
    <row r="1" spans="1:49" x14ac:dyDescent="0.25">
      <c r="A1" s="35" t="s">
        <v>30</v>
      </c>
    </row>
    <row r="2" spans="1:49" x14ac:dyDescent="0.25">
      <c r="A2" s="27"/>
    </row>
    <row r="3" spans="1:49" x14ac:dyDescent="0.25">
      <c r="B3" s="12">
        <v>43466</v>
      </c>
      <c r="C3" s="12">
        <v>43497</v>
      </c>
      <c r="D3" s="12">
        <v>43525</v>
      </c>
      <c r="E3" s="12">
        <v>43556</v>
      </c>
      <c r="F3" s="12">
        <v>43586</v>
      </c>
      <c r="G3" s="12">
        <v>43617</v>
      </c>
      <c r="H3" s="12">
        <v>43647</v>
      </c>
      <c r="I3" s="12">
        <v>43678</v>
      </c>
      <c r="J3" s="12">
        <v>43709</v>
      </c>
      <c r="K3" s="12">
        <v>43739</v>
      </c>
      <c r="L3" s="12">
        <v>43770</v>
      </c>
      <c r="M3" s="12">
        <v>43800</v>
      </c>
      <c r="N3" s="12">
        <v>43831</v>
      </c>
      <c r="O3" s="12">
        <v>43862</v>
      </c>
      <c r="P3" s="12">
        <v>43891</v>
      </c>
      <c r="Q3" s="12">
        <v>43922</v>
      </c>
      <c r="R3" s="12">
        <v>43952</v>
      </c>
      <c r="S3" s="12">
        <v>43983</v>
      </c>
      <c r="T3" s="12">
        <v>44013</v>
      </c>
      <c r="U3" s="12">
        <v>44044</v>
      </c>
      <c r="V3" s="12">
        <v>44075</v>
      </c>
      <c r="W3" s="12">
        <v>44105</v>
      </c>
      <c r="X3" s="12">
        <v>44136</v>
      </c>
      <c r="Y3" s="12">
        <v>44166</v>
      </c>
      <c r="Z3" s="12">
        <v>44197</v>
      </c>
      <c r="AA3" s="12">
        <v>44228</v>
      </c>
      <c r="AB3" s="12">
        <v>44256</v>
      </c>
      <c r="AC3" s="12">
        <v>44287</v>
      </c>
      <c r="AD3" s="12">
        <v>44317</v>
      </c>
      <c r="AE3" s="12">
        <v>44348</v>
      </c>
      <c r="AF3" s="12">
        <v>44378</v>
      </c>
      <c r="AG3" s="12">
        <v>44409</v>
      </c>
      <c r="AH3" s="12">
        <v>44440</v>
      </c>
      <c r="AI3" s="12">
        <v>44470</v>
      </c>
      <c r="AJ3" s="12">
        <v>44501</v>
      </c>
      <c r="AK3" s="12">
        <v>44531</v>
      </c>
      <c r="AL3" s="12">
        <v>44562</v>
      </c>
      <c r="AM3" s="12">
        <v>44593</v>
      </c>
      <c r="AN3" s="12">
        <v>44621</v>
      </c>
      <c r="AO3" s="12">
        <v>44652</v>
      </c>
      <c r="AP3" s="12">
        <v>44682</v>
      </c>
      <c r="AQ3" s="12">
        <v>44713</v>
      </c>
      <c r="AR3" s="12">
        <v>44743</v>
      </c>
      <c r="AS3" s="12">
        <v>44774</v>
      </c>
      <c r="AT3" s="12">
        <v>44805</v>
      </c>
      <c r="AU3" s="12">
        <v>44835</v>
      </c>
      <c r="AV3" s="12">
        <v>44866</v>
      </c>
      <c r="AW3" s="12">
        <v>44896</v>
      </c>
    </row>
    <row r="4" spans="1:49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119" t="s">
        <v>82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x14ac:dyDescent="0.25">
      <c r="A5" s="40" t="s">
        <v>33</v>
      </c>
      <c r="B5" s="41"/>
      <c r="C5" s="41"/>
      <c r="D5" s="45">
        <v>0</v>
      </c>
      <c r="E5" s="45">
        <v>3542.7066619947968</v>
      </c>
      <c r="F5" s="45">
        <v>30136.455518898227</v>
      </c>
      <c r="G5" s="45">
        <v>273500.38459568418</v>
      </c>
      <c r="H5" s="45">
        <v>714630.19454973028</v>
      </c>
      <c r="I5" s="45">
        <v>1252115.2720556506</v>
      </c>
      <c r="J5" s="45">
        <v>1625934.6179925092</v>
      </c>
      <c r="K5" s="45">
        <v>1762960.5580065004</v>
      </c>
      <c r="L5" s="45">
        <v>1800540.1143743307</v>
      </c>
      <c r="M5" s="45">
        <v>1924128.841783355</v>
      </c>
      <c r="N5" s="45">
        <v>2088840.1344016464</v>
      </c>
      <c r="O5" s="45">
        <v>2269255.3538393425</v>
      </c>
      <c r="P5" s="45">
        <v>2482012.3341180086</v>
      </c>
      <c r="Q5" s="45">
        <v>2682956.7677765153</v>
      </c>
      <c r="R5" s="45">
        <v>2916233.2448135484</v>
      </c>
      <c r="S5" s="45">
        <v>3459656.4972921023</v>
      </c>
      <c r="T5" s="45">
        <v>4347685.3530933019</v>
      </c>
      <c r="U5" s="45">
        <v>5387297.6308458513</v>
      </c>
      <c r="V5" s="45">
        <v>6084446.5368340192</v>
      </c>
      <c r="W5" s="45">
        <v>6328949.0962317195</v>
      </c>
      <c r="X5" s="45">
        <v>6727801.2482509185</v>
      </c>
      <c r="Y5" s="45">
        <v>7350971.7453877712</v>
      </c>
      <c r="Z5" s="45">
        <v>7976451.7351909187</v>
      </c>
      <c r="AA5" s="45"/>
      <c r="AB5" s="45"/>
      <c r="AC5" s="45"/>
      <c r="AD5" s="45"/>
      <c r="AE5" s="45"/>
      <c r="AF5" s="45"/>
      <c r="AG5" s="45"/>
      <c r="AH5" s="45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x14ac:dyDescent="0.25">
      <c r="A6" s="40" t="s">
        <v>34</v>
      </c>
      <c r="B6" s="41"/>
      <c r="C6" s="41"/>
      <c r="D6" s="45">
        <v>0.34412602678174997</v>
      </c>
      <c r="E6" s="45">
        <v>594.19753610000055</v>
      </c>
      <c r="F6" s="45">
        <v>8962.7201321071716</v>
      </c>
      <c r="G6" s="45">
        <v>32604.534313513876</v>
      </c>
      <c r="H6" s="45">
        <v>80268.39554484954</v>
      </c>
      <c r="I6" s="45">
        <v>133550.07117798761</v>
      </c>
      <c r="J6" s="45">
        <v>205226.49945065699</v>
      </c>
      <c r="K6" s="45">
        <v>266976.49556192581</v>
      </c>
      <c r="L6" s="45">
        <v>272441.34659905365</v>
      </c>
      <c r="M6" s="45">
        <v>288361.47848996497</v>
      </c>
      <c r="N6" s="45">
        <v>312507.54873069184</v>
      </c>
      <c r="O6" s="45">
        <v>338595.81605082739</v>
      </c>
      <c r="P6" s="45">
        <v>375739.54407801491</v>
      </c>
      <c r="Q6" s="45">
        <v>421940.25505279936</v>
      </c>
      <c r="R6" s="45">
        <v>489892.31902542961</v>
      </c>
      <c r="S6" s="45">
        <v>558991.01230701781</v>
      </c>
      <c r="T6" s="45">
        <v>662183.61149162077</v>
      </c>
      <c r="U6" s="45">
        <v>759152.75030112639</v>
      </c>
      <c r="V6" s="45">
        <v>877539.10205214145</v>
      </c>
      <c r="W6" s="45">
        <v>980366.38718699827</v>
      </c>
      <c r="X6" s="45">
        <v>1092994.8739126106</v>
      </c>
      <c r="Y6" s="45">
        <v>1236757.3994438672</v>
      </c>
      <c r="Z6" s="45">
        <v>1396572.8286597491</v>
      </c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x14ac:dyDescent="0.25">
      <c r="A7" s="40" t="s">
        <v>35</v>
      </c>
      <c r="B7" s="41"/>
      <c r="C7" s="41"/>
      <c r="D7" s="45">
        <v>0.36790548240712501</v>
      </c>
      <c r="E7" s="45">
        <v>549.75215057062348</v>
      </c>
      <c r="F7" s="45">
        <v>4372.2897437101055</v>
      </c>
      <c r="G7" s="45">
        <v>21153.622105764334</v>
      </c>
      <c r="H7" s="45">
        <v>61231.340486306894</v>
      </c>
      <c r="I7" s="45">
        <v>115000.17366148013</v>
      </c>
      <c r="J7" s="45">
        <v>193945.10714767221</v>
      </c>
      <c r="K7" s="45">
        <v>249871.45813878858</v>
      </c>
      <c r="L7" s="45">
        <v>266269.22680427792</v>
      </c>
      <c r="M7" s="45">
        <v>320580.1742232375</v>
      </c>
      <c r="N7" s="45">
        <v>399377.65730313276</v>
      </c>
      <c r="O7" s="45">
        <v>474240.12596097455</v>
      </c>
      <c r="P7" s="45">
        <v>553508.56239757338</v>
      </c>
      <c r="Q7" s="45">
        <v>646792.83682140976</v>
      </c>
      <c r="R7" s="45">
        <v>781666.32448074932</v>
      </c>
      <c r="S7" s="45">
        <v>920308.53213399171</v>
      </c>
      <c r="T7" s="45">
        <v>1119482.471938489</v>
      </c>
      <c r="U7" s="45">
        <v>1315849.222949082</v>
      </c>
      <c r="V7" s="45">
        <v>1512607.4824288534</v>
      </c>
      <c r="W7" s="45">
        <v>1636997.297970026</v>
      </c>
      <c r="X7" s="45">
        <v>1769735.4607751688</v>
      </c>
      <c r="Y7" s="45">
        <v>1944256.4961516105</v>
      </c>
      <c r="Z7" s="45">
        <v>2146205.5695162974</v>
      </c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x14ac:dyDescent="0.25">
      <c r="A8" s="40" t="s">
        <v>36</v>
      </c>
      <c r="B8" s="41"/>
      <c r="C8" s="41"/>
      <c r="D8" s="45">
        <v>0</v>
      </c>
      <c r="E8" s="45">
        <v>9.4764517045030008</v>
      </c>
      <c r="F8" s="45">
        <v>1001.8612523359196</v>
      </c>
      <c r="G8" s="45">
        <v>8293.9860897862109</v>
      </c>
      <c r="H8" s="45">
        <v>24288.931102469891</v>
      </c>
      <c r="I8" s="45">
        <v>41453.172801788984</v>
      </c>
      <c r="J8" s="45">
        <v>61773.602905509295</v>
      </c>
      <c r="K8" s="45">
        <v>74844.476160899911</v>
      </c>
      <c r="L8" s="45">
        <v>77377.830731615861</v>
      </c>
      <c r="M8" s="45">
        <v>89916.581565267246</v>
      </c>
      <c r="N8" s="45">
        <v>113174.09231248061</v>
      </c>
      <c r="O8" s="45">
        <v>134930.94291140998</v>
      </c>
      <c r="P8" s="45">
        <v>161351.84255503531</v>
      </c>
      <c r="Q8" s="45">
        <v>190937.00318908299</v>
      </c>
      <c r="R8" s="45">
        <v>239990.30540000316</v>
      </c>
      <c r="S8" s="45">
        <v>308242.36271606083</v>
      </c>
      <c r="T8" s="45">
        <v>412933.52170513495</v>
      </c>
      <c r="U8" s="45">
        <v>522985.39331806626</v>
      </c>
      <c r="V8" s="45">
        <v>621971.70459284831</v>
      </c>
      <c r="W8" s="45">
        <v>671119.65311103966</v>
      </c>
      <c r="X8" s="45">
        <v>727905.81900985888</v>
      </c>
      <c r="Y8" s="45">
        <v>795538.25507911504</v>
      </c>
      <c r="Z8" s="45">
        <v>877425.48977028218</v>
      </c>
      <c r="AA8" s="45"/>
      <c r="AB8" s="45"/>
      <c r="AC8" s="45"/>
      <c r="AD8" s="45"/>
      <c r="AE8" s="45"/>
      <c r="AF8" s="45"/>
      <c r="AG8" s="45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</row>
    <row r="9" spans="1:49" x14ac:dyDescent="0.25">
      <c r="A9" s="40" t="s">
        <v>37</v>
      </c>
      <c r="B9" s="41"/>
      <c r="C9" s="41"/>
      <c r="D9" s="45">
        <v>0</v>
      </c>
      <c r="E9" s="45">
        <v>0</v>
      </c>
      <c r="F9" s="45">
        <v>158.37627524588399</v>
      </c>
      <c r="G9" s="45">
        <v>755.54938000889456</v>
      </c>
      <c r="H9" s="45">
        <v>755.54938000889456</v>
      </c>
      <c r="I9" s="45">
        <v>925.36208771611018</v>
      </c>
      <c r="J9" s="45">
        <v>1379.3004935951622</v>
      </c>
      <c r="K9" s="45">
        <v>1835.58070746455</v>
      </c>
      <c r="L9" s="45">
        <v>2962.6985901645703</v>
      </c>
      <c r="M9" s="45">
        <v>5491.3296320870286</v>
      </c>
      <c r="N9" s="45">
        <v>8982.3380996714804</v>
      </c>
      <c r="O9" s="45">
        <v>13314.252260396857</v>
      </c>
      <c r="P9" s="45">
        <v>19193.274899636519</v>
      </c>
      <c r="Q9" s="45">
        <v>26552.23903779644</v>
      </c>
      <c r="R9" s="45">
        <v>41307.825362903692</v>
      </c>
      <c r="S9" s="45">
        <v>91165.161094444615</v>
      </c>
      <c r="T9" s="45">
        <v>155298.98768015733</v>
      </c>
      <c r="U9" s="45">
        <v>233752.79940731183</v>
      </c>
      <c r="V9" s="45">
        <v>286838.2011170559</v>
      </c>
      <c r="W9" s="45">
        <v>301377.94700492511</v>
      </c>
      <c r="X9" s="45">
        <v>319662.1261784269</v>
      </c>
      <c r="Y9" s="45">
        <v>342690.97867090453</v>
      </c>
      <c r="Z9" s="45">
        <v>371843.25012868433</v>
      </c>
      <c r="AA9" s="45"/>
      <c r="AB9" s="45"/>
      <c r="AC9" s="45"/>
      <c r="AD9" s="45"/>
      <c r="AE9" s="45"/>
      <c r="AF9" s="45"/>
      <c r="AG9" s="45"/>
      <c r="AH9" s="4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1171.3068451326408</v>
      </c>
      <c r="J10" s="45">
        <v>3700.907022561827</v>
      </c>
      <c r="K10" s="45">
        <v>5539.3571582453487</v>
      </c>
      <c r="L10" s="45">
        <v>8120.418558407363</v>
      </c>
      <c r="M10" s="45">
        <v>16721.829626858489</v>
      </c>
      <c r="N10" s="45">
        <v>28885.772161147801</v>
      </c>
      <c r="O10" s="45">
        <v>41656.658172187817</v>
      </c>
      <c r="P10" s="45">
        <v>55109.273536616718</v>
      </c>
      <c r="Q10" s="45">
        <v>67018.507538106671</v>
      </c>
      <c r="R10" s="45">
        <v>81918.5483316553</v>
      </c>
      <c r="S10" s="45">
        <v>104919.50288516877</v>
      </c>
      <c r="T10" s="45">
        <v>142649.91351574362</v>
      </c>
      <c r="U10" s="45">
        <v>185478.24553508987</v>
      </c>
      <c r="V10" s="45">
        <v>217533.46476673291</v>
      </c>
      <c r="W10" s="45">
        <v>232419.46204626825</v>
      </c>
      <c r="X10" s="45">
        <v>253400.27834529046</v>
      </c>
      <c r="Y10" s="45">
        <v>283249.18044653052</v>
      </c>
      <c r="Z10" s="45">
        <v>313885.29651180119</v>
      </c>
      <c r="AA10" s="45"/>
      <c r="AB10" s="45"/>
      <c r="AC10" s="45"/>
      <c r="AD10" s="45"/>
      <c r="AE10" s="45"/>
      <c r="AF10" s="45"/>
      <c r="AG10" s="45"/>
      <c r="AH10" s="45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49" x14ac:dyDescent="0.25">
      <c r="A11" s="35" t="s">
        <v>31</v>
      </c>
      <c r="B11" s="33"/>
      <c r="C11" s="33"/>
      <c r="D11" s="48">
        <f>SUM(D5:D10)</f>
        <v>0.71203150918887492</v>
      </c>
      <c r="E11" s="48">
        <f t="shared" ref="E11:AW11" si="0">SUM(E5:E10)</f>
        <v>4696.1328003699246</v>
      </c>
      <c r="F11" s="48">
        <f t="shared" si="0"/>
        <v>44631.702922297307</v>
      </c>
      <c r="G11" s="48">
        <f t="shared" si="0"/>
        <v>336308.07648475753</v>
      </c>
      <c r="H11" s="48">
        <f t="shared" si="0"/>
        <v>881174.41106336564</v>
      </c>
      <c r="I11" s="48">
        <f t="shared" si="0"/>
        <v>1544215.3586297561</v>
      </c>
      <c r="J11" s="48">
        <f t="shared" si="0"/>
        <v>2091960.0350125048</v>
      </c>
      <c r="K11" s="48">
        <f>SUM(K5:K10)</f>
        <v>2362027.9257338243</v>
      </c>
      <c r="L11" s="48">
        <f t="shared" si="0"/>
        <v>2427711.6356578502</v>
      </c>
      <c r="M11" s="48">
        <f t="shared" si="0"/>
        <v>2645200.2353207711</v>
      </c>
      <c r="N11" s="48">
        <f t="shared" si="0"/>
        <v>2951767.5430087713</v>
      </c>
      <c r="O11" s="48">
        <f t="shared" si="0"/>
        <v>3271993.1491951388</v>
      </c>
      <c r="P11" s="48">
        <f t="shared" si="0"/>
        <v>3646914.8315848853</v>
      </c>
      <c r="Q11" s="48">
        <f t="shared" si="0"/>
        <v>4036197.6094157109</v>
      </c>
      <c r="R11" s="48">
        <f t="shared" si="0"/>
        <v>4551008.5674142893</v>
      </c>
      <c r="S11" s="48">
        <f t="shared" si="0"/>
        <v>5443283.0684287865</v>
      </c>
      <c r="T11" s="48">
        <f t="shared" si="0"/>
        <v>6840233.8594244476</v>
      </c>
      <c r="U11" s="48">
        <f t="shared" si="0"/>
        <v>8404516.0423565283</v>
      </c>
      <c r="V11" s="48">
        <f t="shared" si="0"/>
        <v>9600936.4917916507</v>
      </c>
      <c r="W11" s="48">
        <f t="shared" si="0"/>
        <v>10151229.843550978</v>
      </c>
      <c r="X11" s="48">
        <f t="shared" si="0"/>
        <v>10891499.806472274</v>
      </c>
      <c r="Y11" s="48">
        <f t="shared" si="0"/>
        <v>11953464.055179799</v>
      </c>
      <c r="Z11" s="48">
        <f t="shared" si="0"/>
        <v>13082384.169777732</v>
      </c>
      <c r="AA11" s="48">
        <f t="shared" si="0"/>
        <v>0</v>
      </c>
      <c r="AB11" s="48">
        <f t="shared" si="0"/>
        <v>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8">
        <f t="shared" si="0"/>
        <v>0</v>
      </c>
      <c r="AL11" s="48">
        <f t="shared" si="0"/>
        <v>0</v>
      </c>
      <c r="AM11" s="48">
        <f t="shared" si="0"/>
        <v>0</v>
      </c>
      <c r="AN11" s="48">
        <f t="shared" si="0"/>
        <v>0</v>
      </c>
      <c r="AO11" s="48">
        <f t="shared" si="0"/>
        <v>0</v>
      </c>
      <c r="AP11" s="48">
        <f t="shared" si="0"/>
        <v>0</v>
      </c>
      <c r="AQ11" s="48">
        <f t="shared" si="0"/>
        <v>0</v>
      </c>
      <c r="AR11" s="48">
        <f t="shared" si="0"/>
        <v>0</v>
      </c>
      <c r="AS11" s="48">
        <f t="shared" si="0"/>
        <v>0</v>
      </c>
      <c r="AT11" s="48">
        <f t="shared" si="0"/>
        <v>0</v>
      </c>
      <c r="AU11" s="48">
        <f t="shared" si="0"/>
        <v>0</v>
      </c>
      <c r="AV11" s="48">
        <f t="shared" si="0"/>
        <v>0</v>
      </c>
      <c r="AW11" s="48">
        <f t="shared" si="0"/>
        <v>0</v>
      </c>
    </row>
    <row r="12" spans="1:49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3542.7066619947968</v>
      </c>
      <c r="F14" s="49">
        <f>IF(F5="","",F5-E5)</f>
        <v>26593.748856903429</v>
      </c>
      <c r="G14" s="49">
        <f t="shared" ref="G14:AW19" si="1">IF(G5="","",G5-F5)</f>
        <v>243363.92907678595</v>
      </c>
      <c r="H14" s="49">
        <f t="shared" si="1"/>
        <v>441129.8099540461</v>
      </c>
      <c r="I14" s="49">
        <f t="shared" si="1"/>
        <v>537485.07750592032</v>
      </c>
      <c r="J14" s="49">
        <f t="shared" si="1"/>
        <v>373819.34593685856</v>
      </c>
      <c r="K14" s="49">
        <f t="shared" si="1"/>
        <v>137025.9400139912</v>
      </c>
      <c r="L14" s="49">
        <f t="shared" si="1"/>
        <v>37579.556367830373</v>
      </c>
      <c r="M14" s="49">
        <f t="shared" si="1"/>
        <v>123588.72740902426</v>
      </c>
      <c r="N14" s="49">
        <f t="shared" si="1"/>
        <v>164711.29261829145</v>
      </c>
      <c r="O14" s="49">
        <f t="shared" si="1"/>
        <v>180415.21943769604</v>
      </c>
      <c r="P14" s="49">
        <f t="shared" si="1"/>
        <v>212756.98027866613</v>
      </c>
      <c r="Q14" s="49">
        <f t="shared" si="1"/>
        <v>200944.43365850672</v>
      </c>
      <c r="R14" s="49">
        <f t="shared" si="1"/>
        <v>233276.47703703307</v>
      </c>
      <c r="S14" s="49">
        <f t="shared" si="1"/>
        <v>543423.25247855391</v>
      </c>
      <c r="T14" s="49">
        <f t="shared" si="1"/>
        <v>888028.85580119956</v>
      </c>
      <c r="U14" s="49">
        <f t="shared" si="1"/>
        <v>1039612.2777525494</v>
      </c>
      <c r="V14" s="49">
        <f t="shared" si="1"/>
        <v>697148.90598816797</v>
      </c>
      <c r="W14" s="49">
        <f t="shared" si="1"/>
        <v>244502.55939770024</v>
      </c>
      <c r="X14" s="49">
        <f>IF(X5="","",X5-W5)</f>
        <v>398852.15201919898</v>
      </c>
      <c r="Y14" s="49">
        <f t="shared" si="1"/>
        <v>623170.4971368527</v>
      </c>
      <c r="Z14" s="49">
        <f t="shared" si="1"/>
        <v>625479.9898031475</v>
      </c>
      <c r="AA14" s="49" t="str">
        <f t="shared" si="1"/>
        <v/>
      </c>
      <c r="AB14" s="49" t="str">
        <f t="shared" si="1"/>
        <v/>
      </c>
      <c r="AC14" s="49" t="str">
        <f t="shared" si="1"/>
        <v/>
      </c>
      <c r="AD14" s="49" t="str">
        <f t="shared" si="1"/>
        <v/>
      </c>
      <c r="AE14" s="49" t="str">
        <f t="shared" si="1"/>
        <v/>
      </c>
      <c r="AF14" s="49" t="str">
        <f t="shared" si="1"/>
        <v/>
      </c>
      <c r="AG14" s="49" t="str">
        <f t="shared" si="1"/>
        <v/>
      </c>
      <c r="AH14" s="49" t="str">
        <f t="shared" si="1"/>
        <v/>
      </c>
      <c r="AI14" s="49" t="str">
        <f t="shared" si="1"/>
        <v/>
      </c>
      <c r="AJ14" s="49" t="str">
        <f t="shared" si="1"/>
        <v/>
      </c>
      <c r="AK14" s="49" t="str">
        <f t="shared" si="1"/>
        <v/>
      </c>
      <c r="AL14" s="49" t="str">
        <f t="shared" si="1"/>
        <v/>
      </c>
      <c r="AM14" s="49" t="str">
        <f t="shared" si="1"/>
        <v/>
      </c>
      <c r="AN14" s="49" t="str">
        <f t="shared" si="1"/>
        <v/>
      </c>
      <c r="AO14" s="49" t="str">
        <f t="shared" si="1"/>
        <v/>
      </c>
      <c r="AP14" s="49" t="str">
        <f t="shared" si="1"/>
        <v/>
      </c>
      <c r="AQ14" s="49" t="str">
        <f t="shared" si="1"/>
        <v/>
      </c>
      <c r="AR14" s="49" t="str">
        <f t="shared" si="1"/>
        <v/>
      </c>
      <c r="AS14" s="49" t="str">
        <f t="shared" si="1"/>
        <v/>
      </c>
      <c r="AT14" s="49" t="str">
        <f t="shared" si="1"/>
        <v/>
      </c>
      <c r="AU14" s="49" t="str">
        <f t="shared" si="1"/>
        <v/>
      </c>
      <c r="AV14" s="49" t="str">
        <f t="shared" si="1"/>
        <v/>
      </c>
      <c r="AW14" s="49" t="str">
        <f t="shared" si="1"/>
        <v/>
      </c>
    </row>
    <row r="15" spans="1:49" x14ac:dyDescent="0.25">
      <c r="A15" s="42" t="s">
        <v>34</v>
      </c>
      <c r="B15" s="41"/>
      <c r="C15" s="41"/>
      <c r="D15" s="49">
        <f t="shared" ref="D15:D19" si="2">D6-C6</f>
        <v>0.34412602678174997</v>
      </c>
      <c r="E15" s="49">
        <f t="shared" ref="E15:T19" si="3">IF(E6="","",E6-D6)</f>
        <v>593.85341007321881</v>
      </c>
      <c r="F15" s="49">
        <f t="shared" si="3"/>
        <v>8368.5225960071712</v>
      </c>
      <c r="G15" s="49">
        <f t="shared" si="3"/>
        <v>23641.814181406706</v>
      </c>
      <c r="H15" s="49">
        <f t="shared" si="3"/>
        <v>47663.861231335664</v>
      </c>
      <c r="I15" s="49">
        <f t="shared" si="3"/>
        <v>53281.675633138075</v>
      </c>
      <c r="J15" s="49">
        <f t="shared" si="3"/>
        <v>71676.428272669378</v>
      </c>
      <c r="K15" s="49">
        <f t="shared" si="3"/>
        <v>61749.996111268818</v>
      </c>
      <c r="L15" s="49">
        <f t="shared" si="3"/>
        <v>5464.8510371278389</v>
      </c>
      <c r="M15" s="49">
        <f t="shared" si="3"/>
        <v>15920.131890911318</v>
      </c>
      <c r="N15" s="49">
        <f t="shared" si="3"/>
        <v>24146.070240726869</v>
      </c>
      <c r="O15" s="49">
        <f t="shared" si="3"/>
        <v>26088.26732013555</v>
      </c>
      <c r="P15" s="49">
        <f t="shared" si="3"/>
        <v>37143.728027187521</v>
      </c>
      <c r="Q15" s="49">
        <f t="shared" si="3"/>
        <v>46200.710974784452</v>
      </c>
      <c r="R15" s="49">
        <f t="shared" si="3"/>
        <v>67952.063972630247</v>
      </c>
      <c r="S15" s="49">
        <f t="shared" si="3"/>
        <v>69098.693281588203</v>
      </c>
      <c r="T15" s="49">
        <f t="shared" si="3"/>
        <v>103192.59918460296</v>
      </c>
      <c r="U15" s="49">
        <f t="shared" si="1"/>
        <v>96969.138809505617</v>
      </c>
      <c r="V15" s="49">
        <f t="shared" si="1"/>
        <v>118386.35175101506</v>
      </c>
      <c r="W15" s="49">
        <f t="shared" si="1"/>
        <v>102827.28513485682</v>
      </c>
      <c r="X15" s="49">
        <f t="shared" si="1"/>
        <v>112628.48672561231</v>
      </c>
      <c r="Y15" s="49">
        <f t="shared" si="1"/>
        <v>143762.52553125657</v>
      </c>
      <c r="Z15" s="49">
        <f t="shared" si="1"/>
        <v>159815.42921588197</v>
      </c>
      <c r="AA15" s="49" t="str">
        <f t="shared" si="1"/>
        <v/>
      </c>
      <c r="AB15" s="49" t="str">
        <f t="shared" si="1"/>
        <v/>
      </c>
      <c r="AC15" s="49" t="str">
        <f t="shared" si="1"/>
        <v/>
      </c>
      <c r="AD15" s="49" t="str">
        <f t="shared" si="1"/>
        <v/>
      </c>
      <c r="AE15" s="49" t="str">
        <f t="shared" si="1"/>
        <v/>
      </c>
      <c r="AF15" s="49" t="str">
        <f t="shared" si="1"/>
        <v/>
      </c>
      <c r="AG15" s="49" t="str">
        <f t="shared" si="1"/>
        <v/>
      </c>
      <c r="AH15" s="49" t="str">
        <f t="shared" si="1"/>
        <v/>
      </c>
      <c r="AI15" s="49" t="str">
        <f t="shared" si="1"/>
        <v/>
      </c>
      <c r="AJ15" s="49" t="str">
        <f t="shared" si="1"/>
        <v/>
      </c>
      <c r="AK15" s="49" t="str">
        <f t="shared" si="1"/>
        <v/>
      </c>
      <c r="AL15" s="49" t="str">
        <f t="shared" si="1"/>
        <v/>
      </c>
      <c r="AM15" s="49" t="str">
        <f t="shared" si="1"/>
        <v/>
      </c>
      <c r="AN15" s="49" t="str">
        <f t="shared" si="1"/>
        <v/>
      </c>
      <c r="AO15" s="49" t="str">
        <f t="shared" si="1"/>
        <v/>
      </c>
      <c r="AP15" s="49" t="str">
        <f t="shared" si="1"/>
        <v/>
      </c>
      <c r="AQ15" s="49" t="str">
        <f t="shared" si="1"/>
        <v/>
      </c>
      <c r="AR15" s="49" t="str">
        <f t="shared" si="1"/>
        <v/>
      </c>
      <c r="AS15" s="49" t="str">
        <f t="shared" si="1"/>
        <v/>
      </c>
      <c r="AT15" s="49" t="str">
        <f t="shared" si="1"/>
        <v/>
      </c>
      <c r="AU15" s="49" t="str">
        <f t="shared" si="1"/>
        <v/>
      </c>
      <c r="AV15" s="49" t="str">
        <f t="shared" si="1"/>
        <v/>
      </c>
      <c r="AW15" s="49" t="str">
        <f t="shared" si="1"/>
        <v/>
      </c>
    </row>
    <row r="16" spans="1:49" x14ac:dyDescent="0.25">
      <c r="A16" s="42" t="s">
        <v>35</v>
      </c>
      <c r="B16" s="41"/>
      <c r="C16" s="41"/>
      <c r="D16" s="49">
        <f t="shared" si="2"/>
        <v>0.36790548240712501</v>
      </c>
      <c r="E16" s="49">
        <f t="shared" si="3"/>
        <v>549.3842450882164</v>
      </c>
      <c r="F16" s="49">
        <f t="shared" si="3"/>
        <v>3822.5375931394819</v>
      </c>
      <c r="G16" s="49">
        <f t="shared" si="3"/>
        <v>16781.332362054229</v>
      </c>
      <c r="H16" s="49">
        <f t="shared" si="3"/>
        <v>40077.718380542559</v>
      </c>
      <c r="I16" s="49">
        <f t="shared" si="3"/>
        <v>53768.83317517324</v>
      </c>
      <c r="J16" s="49">
        <f t="shared" si="3"/>
        <v>78944.93348619208</v>
      </c>
      <c r="K16" s="49">
        <f t="shared" si="3"/>
        <v>55926.350991116371</v>
      </c>
      <c r="L16" s="49">
        <f t="shared" si="3"/>
        <v>16397.768665489333</v>
      </c>
      <c r="M16" s="49">
        <f t="shared" si="3"/>
        <v>54310.947418959578</v>
      </c>
      <c r="N16" s="49">
        <f t="shared" si="3"/>
        <v>78797.483079895261</v>
      </c>
      <c r="O16" s="49">
        <f t="shared" si="3"/>
        <v>74862.46865784179</v>
      </c>
      <c r="P16" s="49">
        <f t="shared" si="3"/>
        <v>79268.436436598829</v>
      </c>
      <c r="Q16" s="49">
        <f t="shared" si="3"/>
        <v>93284.274423836381</v>
      </c>
      <c r="R16" s="49">
        <f t="shared" si="3"/>
        <v>134873.48765933956</v>
      </c>
      <c r="S16" s="49">
        <f t="shared" si="3"/>
        <v>138642.2076532424</v>
      </c>
      <c r="T16" s="49">
        <f t="shared" si="3"/>
        <v>199173.93980449729</v>
      </c>
      <c r="U16" s="49">
        <f t="shared" si="1"/>
        <v>196366.75101059303</v>
      </c>
      <c r="V16" s="49">
        <f t="shared" si="1"/>
        <v>196758.25947977137</v>
      </c>
      <c r="W16" s="49">
        <f t="shared" si="1"/>
        <v>124389.81554117263</v>
      </c>
      <c r="X16" s="49">
        <f t="shared" si="1"/>
        <v>132738.16280514281</v>
      </c>
      <c r="Y16" s="49">
        <f t="shared" si="1"/>
        <v>174521.03537644166</v>
      </c>
      <c r="Z16" s="49">
        <f t="shared" si="1"/>
        <v>201949.07336468692</v>
      </c>
      <c r="AA16" s="49" t="str">
        <f t="shared" si="1"/>
        <v/>
      </c>
      <c r="AB16" s="49" t="str">
        <f t="shared" si="1"/>
        <v/>
      </c>
      <c r="AC16" s="49" t="str">
        <f t="shared" si="1"/>
        <v/>
      </c>
      <c r="AD16" s="49" t="str">
        <f t="shared" si="1"/>
        <v/>
      </c>
      <c r="AE16" s="49" t="str">
        <f t="shared" si="1"/>
        <v/>
      </c>
      <c r="AF16" s="49" t="str">
        <f t="shared" si="1"/>
        <v/>
      </c>
      <c r="AG16" s="49" t="str">
        <f t="shared" si="1"/>
        <v/>
      </c>
      <c r="AH16" s="49" t="str">
        <f t="shared" si="1"/>
        <v/>
      </c>
      <c r="AI16" s="49" t="str">
        <f t="shared" si="1"/>
        <v/>
      </c>
      <c r="AJ16" s="49" t="str">
        <f t="shared" si="1"/>
        <v/>
      </c>
      <c r="AK16" s="49" t="str">
        <f t="shared" si="1"/>
        <v/>
      </c>
      <c r="AL16" s="49" t="str">
        <f t="shared" si="1"/>
        <v/>
      </c>
      <c r="AM16" s="49" t="str">
        <f t="shared" si="1"/>
        <v/>
      </c>
      <c r="AN16" s="49" t="str">
        <f t="shared" si="1"/>
        <v/>
      </c>
      <c r="AO16" s="49" t="str">
        <f t="shared" si="1"/>
        <v/>
      </c>
      <c r="AP16" s="49" t="str">
        <f t="shared" si="1"/>
        <v/>
      </c>
      <c r="AQ16" s="49" t="str">
        <f t="shared" si="1"/>
        <v/>
      </c>
      <c r="AR16" s="49" t="str">
        <f t="shared" si="1"/>
        <v/>
      </c>
      <c r="AS16" s="49" t="str">
        <f t="shared" si="1"/>
        <v/>
      </c>
      <c r="AT16" s="49" t="str">
        <f t="shared" si="1"/>
        <v/>
      </c>
      <c r="AU16" s="49" t="str">
        <f t="shared" si="1"/>
        <v/>
      </c>
      <c r="AV16" s="49" t="str">
        <f t="shared" si="1"/>
        <v/>
      </c>
      <c r="AW16" s="49" t="str">
        <f t="shared" si="1"/>
        <v/>
      </c>
    </row>
    <row r="17" spans="1:49" x14ac:dyDescent="0.25">
      <c r="A17" s="42" t="s">
        <v>36</v>
      </c>
      <c r="B17" s="41"/>
      <c r="C17" s="41"/>
      <c r="D17" s="49">
        <f t="shared" si="2"/>
        <v>0</v>
      </c>
      <c r="E17" s="49">
        <f t="shared" si="3"/>
        <v>9.4764517045030008</v>
      </c>
      <c r="F17" s="49">
        <f t="shared" si="3"/>
        <v>992.38480063141662</v>
      </c>
      <c r="G17" s="49">
        <f t="shared" si="3"/>
        <v>7292.1248374502911</v>
      </c>
      <c r="H17" s="49">
        <f t="shared" si="3"/>
        <v>15994.94501268368</v>
      </c>
      <c r="I17" s="49">
        <f t="shared" si="3"/>
        <v>17164.241699319093</v>
      </c>
      <c r="J17" s="49">
        <f t="shared" si="3"/>
        <v>20320.430103720311</v>
      </c>
      <c r="K17" s="49">
        <f t="shared" si="3"/>
        <v>13070.873255390616</v>
      </c>
      <c r="L17" s="49">
        <f t="shared" si="3"/>
        <v>2533.3545707159501</v>
      </c>
      <c r="M17" s="49">
        <f t="shared" si="3"/>
        <v>12538.750833651386</v>
      </c>
      <c r="N17" s="49">
        <f t="shared" si="3"/>
        <v>23257.510747213368</v>
      </c>
      <c r="O17" s="49">
        <f t="shared" si="3"/>
        <v>21756.850598929363</v>
      </c>
      <c r="P17" s="49">
        <f t="shared" si="3"/>
        <v>26420.899643625336</v>
      </c>
      <c r="Q17" s="49">
        <f t="shared" si="3"/>
        <v>29585.160634047672</v>
      </c>
      <c r="R17" s="49">
        <f t="shared" si="3"/>
        <v>49053.30221092017</v>
      </c>
      <c r="S17" s="49">
        <f t="shared" si="3"/>
        <v>68252.057316057675</v>
      </c>
      <c r="T17" s="49">
        <f t="shared" si="3"/>
        <v>104691.15898907412</v>
      </c>
      <c r="U17" s="49">
        <f t="shared" si="1"/>
        <v>110051.87161293131</v>
      </c>
      <c r="V17" s="49">
        <f t="shared" si="1"/>
        <v>98986.311274782056</v>
      </c>
      <c r="W17" s="49">
        <f t="shared" si="1"/>
        <v>49147.948518191348</v>
      </c>
      <c r="X17" s="49">
        <f t="shared" si="1"/>
        <v>56786.165898819221</v>
      </c>
      <c r="Y17" s="49">
        <f t="shared" si="1"/>
        <v>67632.43606925616</v>
      </c>
      <c r="Z17" s="49">
        <f t="shared" si="1"/>
        <v>81887.234691167134</v>
      </c>
      <c r="AA17" s="49" t="str">
        <f t="shared" si="1"/>
        <v/>
      </c>
      <c r="AB17" s="49" t="str">
        <f t="shared" si="1"/>
        <v/>
      </c>
      <c r="AC17" s="49" t="str">
        <f t="shared" si="1"/>
        <v/>
      </c>
      <c r="AD17" s="49" t="str">
        <f t="shared" si="1"/>
        <v/>
      </c>
      <c r="AE17" s="49" t="str">
        <f t="shared" si="1"/>
        <v/>
      </c>
      <c r="AF17" s="49" t="str">
        <f t="shared" si="1"/>
        <v/>
      </c>
      <c r="AG17" s="49" t="str">
        <f t="shared" si="1"/>
        <v/>
      </c>
      <c r="AH17" s="49" t="str">
        <f t="shared" si="1"/>
        <v/>
      </c>
      <c r="AI17" s="49" t="str">
        <f t="shared" si="1"/>
        <v/>
      </c>
      <c r="AJ17" s="49" t="str">
        <f t="shared" si="1"/>
        <v/>
      </c>
      <c r="AK17" s="49" t="str">
        <f t="shared" si="1"/>
        <v/>
      </c>
      <c r="AL17" s="49" t="str">
        <f t="shared" si="1"/>
        <v/>
      </c>
      <c r="AM17" s="49" t="str">
        <f t="shared" si="1"/>
        <v/>
      </c>
      <c r="AN17" s="49" t="str">
        <f t="shared" si="1"/>
        <v/>
      </c>
      <c r="AO17" s="49" t="str">
        <f t="shared" si="1"/>
        <v/>
      </c>
      <c r="AP17" s="49" t="str">
        <f t="shared" si="1"/>
        <v/>
      </c>
      <c r="AQ17" s="49" t="str">
        <f t="shared" si="1"/>
        <v/>
      </c>
      <c r="AR17" s="49" t="str">
        <f t="shared" si="1"/>
        <v/>
      </c>
      <c r="AS17" s="49" t="str">
        <f t="shared" si="1"/>
        <v/>
      </c>
      <c r="AT17" s="49" t="str">
        <f t="shared" si="1"/>
        <v/>
      </c>
      <c r="AU17" s="49" t="str">
        <f t="shared" si="1"/>
        <v/>
      </c>
      <c r="AV17" s="49" t="str">
        <f t="shared" si="1"/>
        <v/>
      </c>
      <c r="AW17" s="49" t="str">
        <f t="shared" si="1"/>
        <v/>
      </c>
    </row>
    <row r="18" spans="1:49" x14ac:dyDescent="0.25">
      <c r="A18" s="42" t="s">
        <v>37</v>
      </c>
      <c r="B18" s="41"/>
      <c r="C18" s="41"/>
      <c r="D18" s="49">
        <f t="shared" si="2"/>
        <v>0</v>
      </c>
      <c r="E18" s="49">
        <f t="shared" si="3"/>
        <v>0</v>
      </c>
      <c r="F18" s="49">
        <f t="shared" si="3"/>
        <v>158.37627524588399</v>
      </c>
      <c r="G18" s="49">
        <f t="shared" si="3"/>
        <v>597.17310476301054</v>
      </c>
      <c r="H18" s="49">
        <f t="shared" si="3"/>
        <v>0</v>
      </c>
      <c r="I18" s="49">
        <f t="shared" si="3"/>
        <v>169.81270770721562</v>
      </c>
      <c r="J18" s="49">
        <f t="shared" si="3"/>
        <v>453.93840587905197</v>
      </c>
      <c r="K18" s="49">
        <f t="shared" si="3"/>
        <v>456.28021386938781</v>
      </c>
      <c r="L18" s="49">
        <f t="shared" si="3"/>
        <v>1127.1178827000203</v>
      </c>
      <c r="M18" s="49">
        <f t="shared" si="3"/>
        <v>2528.6310419224583</v>
      </c>
      <c r="N18" s="49">
        <f t="shared" si="3"/>
        <v>3491.0084675844519</v>
      </c>
      <c r="O18" s="49">
        <f t="shared" si="3"/>
        <v>4331.9141607253769</v>
      </c>
      <c r="P18" s="49">
        <f t="shared" si="3"/>
        <v>5879.0226392396617</v>
      </c>
      <c r="Q18" s="49">
        <f t="shared" si="3"/>
        <v>7358.9641381599213</v>
      </c>
      <c r="R18" s="49">
        <f t="shared" si="3"/>
        <v>14755.586325107251</v>
      </c>
      <c r="S18" s="49">
        <f t="shared" si="3"/>
        <v>49857.335731540923</v>
      </c>
      <c r="T18" s="49">
        <f t="shared" si="3"/>
        <v>64133.826585712712</v>
      </c>
      <c r="U18" s="49">
        <f t="shared" si="1"/>
        <v>78453.811727154505</v>
      </c>
      <c r="V18" s="49">
        <f t="shared" si="1"/>
        <v>53085.401709744066</v>
      </c>
      <c r="W18" s="49">
        <f t="shared" si="1"/>
        <v>14539.745887869212</v>
      </c>
      <c r="X18" s="49">
        <f t="shared" si="1"/>
        <v>18284.179173501791</v>
      </c>
      <c r="Y18" s="49">
        <f t="shared" si="1"/>
        <v>23028.852492477628</v>
      </c>
      <c r="Z18" s="49">
        <f t="shared" si="1"/>
        <v>29152.271457779803</v>
      </c>
      <c r="AA18" s="49" t="str">
        <f t="shared" si="1"/>
        <v/>
      </c>
      <c r="AB18" s="49" t="str">
        <f t="shared" si="1"/>
        <v/>
      </c>
      <c r="AC18" s="49" t="str">
        <f t="shared" si="1"/>
        <v/>
      </c>
      <c r="AD18" s="49" t="str">
        <f t="shared" si="1"/>
        <v/>
      </c>
      <c r="AE18" s="49" t="str">
        <f t="shared" si="1"/>
        <v/>
      </c>
      <c r="AF18" s="49" t="str">
        <f t="shared" si="1"/>
        <v/>
      </c>
      <c r="AG18" s="49" t="str">
        <f t="shared" si="1"/>
        <v/>
      </c>
      <c r="AH18" s="49" t="str">
        <f t="shared" si="1"/>
        <v/>
      </c>
      <c r="AI18" s="49" t="str">
        <f t="shared" si="1"/>
        <v/>
      </c>
      <c r="AJ18" s="49" t="str">
        <f t="shared" si="1"/>
        <v/>
      </c>
      <c r="AK18" s="49" t="str">
        <f t="shared" si="1"/>
        <v/>
      </c>
      <c r="AL18" s="49" t="str">
        <f t="shared" si="1"/>
        <v/>
      </c>
      <c r="AM18" s="49" t="str">
        <f t="shared" si="1"/>
        <v/>
      </c>
      <c r="AN18" s="49" t="str">
        <f t="shared" si="1"/>
        <v/>
      </c>
      <c r="AO18" s="49" t="str">
        <f t="shared" si="1"/>
        <v/>
      </c>
      <c r="AP18" s="49" t="str">
        <f t="shared" si="1"/>
        <v/>
      </c>
      <c r="AQ18" s="49" t="str">
        <f t="shared" si="1"/>
        <v/>
      </c>
      <c r="AR18" s="49" t="str">
        <f t="shared" si="1"/>
        <v/>
      </c>
      <c r="AS18" s="49" t="str">
        <f t="shared" si="1"/>
        <v/>
      </c>
      <c r="AT18" s="49" t="str">
        <f t="shared" si="1"/>
        <v/>
      </c>
      <c r="AU18" s="49" t="str">
        <f t="shared" si="1"/>
        <v/>
      </c>
      <c r="AV18" s="49" t="str">
        <f t="shared" si="1"/>
        <v/>
      </c>
      <c r="AW18" s="49" t="str">
        <f t="shared" si="1"/>
        <v/>
      </c>
    </row>
    <row r="19" spans="1:49" x14ac:dyDescent="0.25">
      <c r="A19" s="42" t="s">
        <v>29</v>
      </c>
      <c r="B19" s="41"/>
      <c r="C19" s="41"/>
      <c r="D19" s="49">
        <f t="shared" si="2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1171.3068451326408</v>
      </c>
      <c r="J19" s="49">
        <f t="shared" si="3"/>
        <v>2529.6001774291863</v>
      </c>
      <c r="K19" s="49">
        <f t="shared" si="3"/>
        <v>1838.4501356835217</v>
      </c>
      <c r="L19" s="49">
        <f t="shared" si="3"/>
        <v>2581.0614001620143</v>
      </c>
      <c r="M19" s="49">
        <f t="shared" si="3"/>
        <v>8601.4110684511252</v>
      </c>
      <c r="N19" s="49">
        <f t="shared" si="3"/>
        <v>12163.942534289312</v>
      </c>
      <c r="O19" s="49">
        <f t="shared" si="3"/>
        <v>12770.886011040016</v>
      </c>
      <c r="P19" s="49">
        <f t="shared" si="3"/>
        <v>13452.615364428901</v>
      </c>
      <c r="Q19" s="49">
        <f t="shared" si="3"/>
        <v>11909.234001489953</v>
      </c>
      <c r="R19" s="49">
        <f t="shared" si="3"/>
        <v>14900.040793548629</v>
      </c>
      <c r="S19" s="49">
        <f t="shared" si="3"/>
        <v>23000.954553513468</v>
      </c>
      <c r="T19" s="49">
        <f t="shared" si="3"/>
        <v>37730.410630574857</v>
      </c>
      <c r="U19" s="49">
        <f t="shared" si="1"/>
        <v>42828.332019346242</v>
      </c>
      <c r="V19" s="49">
        <f t="shared" si="1"/>
        <v>32055.219231643045</v>
      </c>
      <c r="W19" s="49">
        <f t="shared" si="1"/>
        <v>14885.997279535339</v>
      </c>
      <c r="X19" s="49">
        <f t="shared" si="1"/>
        <v>20980.816299022204</v>
      </c>
      <c r="Y19" s="49">
        <f t="shared" si="1"/>
        <v>29848.902101240063</v>
      </c>
      <c r="Z19" s="49">
        <f t="shared" si="1"/>
        <v>30636.116065270675</v>
      </c>
      <c r="AA19" s="49" t="str">
        <f t="shared" si="1"/>
        <v/>
      </c>
      <c r="AB19" s="49" t="str">
        <f t="shared" si="1"/>
        <v/>
      </c>
      <c r="AC19" s="49" t="str">
        <f t="shared" si="1"/>
        <v/>
      </c>
      <c r="AD19" s="49" t="str">
        <f t="shared" si="1"/>
        <v/>
      </c>
      <c r="AE19" s="49" t="str">
        <f t="shared" si="1"/>
        <v/>
      </c>
      <c r="AF19" s="49" t="str">
        <f t="shared" si="1"/>
        <v/>
      </c>
      <c r="AG19" s="49" t="str">
        <f t="shared" si="1"/>
        <v/>
      </c>
      <c r="AH19" s="49" t="str">
        <f t="shared" si="1"/>
        <v/>
      </c>
      <c r="AI19" s="49" t="str">
        <f t="shared" si="1"/>
        <v/>
      </c>
      <c r="AJ19" s="49" t="str">
        <f t="shared" si="1"/>
        <v/>
      </c>
      <c r="AK19" s="49" t="str">
        <f t="shared" si="1"/>
        <v/>
      </c>
      <c r="AL19" s="49" t="str">
        <f t="shared" si="1"/>
        <v/>
      </c>
      <c r="AM19" s="49" t="str">
        <f t="shared" si="1"/>
        <v/>
      </c>
      <c r="AN19" s="49" t="str">
        <f t="shared" si="1"/>
        <v/>
      </c>
      <c r="AO19" s="49" t="str">
        <f t="shared" si="1"/>
        <v/>
      </c>
      <c r="AP19" s="49" t="str">
        <f t="shared" si="1"/>
        <v/>
      </c>
      <c r="AQ19" s="49" t="str">
        <f t="shared" si="1"/>
        <v/>
      </c>
      <c r="AR19" s="49" t="str">
        <f t="shared" si="1"/>
        <v/>
      </c>
      <c r="AS19" s="49" t="str">
        <f t="shared" si="1"/>
        <v/>
      </c>
      <c r="AT19" s="49" t="str">
        <f t="shared" si="1"/>
        <v/>
      </c>
      <c r="AU19" s="49" t="str">
        <f t="shared" si="1"/>
        <v/>
      </c>
      <c r="AV19" s="49" t="str">
        <f t="shared" si="1"/>
        <v/>
      </c>
      <c r="AW19" s="49" t="str">
        <f t="shared" si="1"/>
        <v/>
      </c>
    </row>
    <row r="20" spans="1:49" x14ac:dyDescent="0.25">
      <c r="A20" s="38" t="s">
        <v>31</v>
      </c>
      <c r="B20" s="41"/>
      <c r="C20" s="41"/>
      <c r="D20" s="48">
        <f>SUM(D14:D19)</f>
        <v>0.71203150918887492</v>
      </c>
      <c r="E20" s="48">
        <f t="shared" ref="E20:AW20" si="4">SUM(E14:E19)</f>
        <v>4695.4207688607357</v>
      </c>
      <c r="F20" s="48">
        <f t="shared" si="4"/>
        <v>39935.570121927383</v>
      </c>
      <c r="G20" s="48">
        <f t="shared" si="4"/>
        <v>291676.37356246018</v>
      </c>
      <c r="H20" s="48">
        <f t="shared" si="4"/>
        <v>544866.33457860793</v>
      </c>
      <c r="I20" s="48">
        <f t="shared" si="4"/>
        <v>663040.9475663905</v>
      </c>
      <c r="J20" s="48">
        <f t="shared" si="4"/>
        <v>547744.67638274853</v>
      </c>
      <c r="K20" s="48">
        <f t="shared" si="4"/>
        <v>270067.89072131994</v>
      </c>
      <c r="L20" s="48">
        <f t="shared" si="4"/>
        <v>65683.709924025534</v>
      </c>
      <c r="M20" s="48">
        <f t="shared" si="4"/>
        <v>217488.59966292014</v>
      </c>
      <c r="N20" s="48">
        <f t="shared" si="4"/>
        <v>306567.30768800073</v>
      </c>
      <c r="O20" s="48">
        <f t="shared" si="4"/>
        <v>320225.60618636815</v>
      </c>
      <c r="P20" s="48">
        <f t="shared" si="4"/>
        <v>374921.68238974636</v>
      </c>
      <c r="Q20" s="48">
        <f t="shared" si="4"/>
        <v>389282.77783082513</v>
      </c>
      <c r="R20" s="48">
        <f t="shared" si="4"/>
        <v>514810.95799857896</v>
      </c>
      <c r="S20" s="48">
        <f t="shared" si="4"/>
        <v>892274.50101449643</v>
      </c>
      <c r="T20" s="48">
        <f t="shared" si="4"/>
        <v>1396950.7909956614</v>
      </c>
      <c r="U20" s="48">
        <f t="shared" si="4"/>
        <v>1564282.1829320802</v>
      </c>
      <c r="V20" s="48">
        <f t="shared" si="4"/>
        <v>1196420.4494351235</v>
      </c>
      <c r="W20" s="48">
        <f t="shared" si="4"/>
        <v>550293.35175932548</v>
      </c>
      <c r="X20" s="48">
        <f t="shared" si="4"/>
        <v>740269.96292129729</v>
      </c>
      <c r="Y20" s="48">
        <f t="shared" si="4"/>
        <v>1061964.2487075247</v>
      </c>
      <c r="Z20" s="48">
        <f t="shared" si="4"/>
        <v>1128920.1145979338</v>
      </c>
      <c r="AA20" s="48">
        <f t="shared" si="4"/>
        <v>0</v>
      </c>
      <c r="AB20" s="48">
        <f t="shared" si="4"/>
        <v>0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  <c r="AI20" s="48">
        <f t="shared" si="4"/>
        <v>0</v>
      </c>
      <c r="AJ20" s="48">
        <f t="shared" si="4"/>
        <v>0</v>
      </c>
      <c r="AK20" s="48">
        <f t="shared" si="4"/>
        <v>0</v>
      </c>
      <c r="AL20" s="48">
        <f t="shared" si="4"/>
        <v>0</v>
      </c>
      <c r="AM20" s="48">
        <f t="shared" si="4"/>
        <v>0</v>
      </c>
      <c r="AN20" s="48">
        <f t="shared" si="4"/>
        <v>0</v>
      </c>
      <c r="AO20" s="48">
        <f t="shared" si="4"/>
        <v>0</v>
      </c>
      <c r="AP20" s="48">
        <f t="shared" si="4"/>
        <v>0</v>
      </c>
      <c r="AQ20" s="48">
        <f t="shared" si="4"/>
        <v>0</v>
      </c>
      <c r="AR20" s="48">
        <f t="shared" si="4"/>
        <v>0</v>
      </c>
      <c r="AS20" s="48">
        <f t="shared" si="4"/>
        <v>0</v>
      </c>
      <c r="AT20" s="48">
        <f t="shared" si="4"/>
        <v>0</v>
      </c>
      <c r="AU20" s="48">
        <f t="shared" si="4"/>
        <v>0</v>
      </c>
      <c r="AV20" s="48">
        <f t="shared" si="4"/>
        <v>0</v>
      </c>
      <c r="AW20" s="48">
        <f t="shared" si="4"/>
        <v>0</v>
      </c>
    </row>
    <row r="21" spans="1:49" x14ac:dyDescent="0.25">
      <c r="A21" s="38"/>
      <c r="B21" s="41"/>
      <c r="C21" s="41"/>
    </row>
    <row r="22" spans="1:49" x14ac:dyDescent="0.25">
      <c r="A22" s="29" t="s">
        <v>32</v>
      </c>
      <c r="B22" s="41"/>
      <c r="C22" s="41"/>
      <c r="L22" s="119" t="s">
        <v>83</v>
      </c>
    </row>
    <row r="23" spans="1:49" x14ac:dyDescent="0.25">
      <c r="A23" s="40" t="s">
        <v>33</v>
      </c>
      <c r="B23" s="41"/>
      <c r="C23" s="41"/>
      <c r="D23" s="47">
        <v>1268128455</v>
      </c>
      <c r="E23" s="47">
        <v>872933544</v>
      </c>
      <c r="F23" s="47">
        <v>738196558</v>
      </c>
      <c r="G23" s="47">
        <v>978975302</v>
      </c>
      <c r="H23" s="47">
        <v>1243909773</v>
      </c>
      <c r="I23" s="47">
        <v>1310015315</v>
      </c>
      <c r="J23" s="47">
        <v>1208033233</v>
      </c>
      <c r="K23" s="113">
        <v>993546162</v>
      </c>
      <c r="L23" s="47">
        <v>822537995.55853176</v>
      </c>
      <c r="M23" s="47">
        <v>1183795801.0212228</v>
      </c>
      <c r="N23" s="47">
        <v>1547634380.0777879</v>
      </c>
      <c r="O23" s="47">
        <v>1378321534.8104868</v>
      </c>
      <c r="P23" s="47">
        <v>1162715300.8708148</v>
      </c>
      <c r="Q23" s="47">
        <v>907972115.89951456</v>
      </c>
      <c r="R23" s="47">
        <v>742655082.39919519</v>
      </c>
      <c r="S23" s="47">
        <v>865735476.56962812</v>
      </c>
      <c r="T23" s="47">
        <v>1157672218.9793582</v>
      </c>
      <c r="U23" s="47">
        <v>1191709621.1303957</v>
      </c>
      <c r="V23" s="47">
        <v>1081549178.5853434</v>
      </c>
      <c r="W23" s="47">
        <v>779725324.43459022</v>
      </c>
      <c r="X23" s="47">
        <v>816205893.56062257</v>
      </c>
      <c r="Y23" s="47">
        <v>1181311613.1590836</v>
      </c>
      <c r="Z23" s="47">
        <v>1545622498.8818939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x14ac:dyDescent="0.25">
      <c r="A24" s="40" t="s">
        <v>34</v>
      </c>
      <c r="B24" s="41"/>
      <c r="C24" s="41"/>
      <c r="D24" s="47">
        <v>290178959</v>
      </c>
      <c r="E24" s="47">
        <v>235096003</v>
      </c>
      <c r="F24" s="47">
        <v>221772499</v>
      </c>
      <c r="G24" s="47">
        <v>258735845</v>
      </c>
      <c r="H24" s="47">
        <v>295975497</v>
      </c>
      <c r="I24" s="47">
        <v>304175879</v>
      </c>
      <c r="J24" s="47">
        <v>293549572</v>
      </c>
      <c r="K24" s="113">
        <v>264736629</v>
      </c>
      <c r="L24" s="47">
        <v>230665248.98678535</v>
      </c>
      <c r="M24" s="47">
        <v>274848297.19308329</v>
      </c>
      <c r="N24" s="47">
        <v>332076513.08273435</v>
      </c>
      <c r="O24" s="47">
        <v>298411619.19462562</v>
      </c>
      <c r="P24" s="47">
        <v>265992257.39353359</v>
      </c>
      <c r="Q24" s="47">
        <v>234924352.37234098</v>
      </c>
      <c r="R24" s="47">
        <v>225288772.06365892</v>
      </c>
      <c r="S24" s="47">
        <v>258955186.48021546</v>
      </c>
      <c r="T24" s="47">
        <v>291933603.59266043</v>
      </c>
      <c r="U24" s="47">
        <v>292230070.06058669</v>
      </c>
      <c r="V24" s="47">
        <v>283528079.90412492</v>
      </c>
      <c r="W24" s="47">
        <v>237702031.65951854</v>
      </c>
      <c r="X24" s="47">
        <v>229171291.18662024</v>
      </c>
      <c r="Y24" s="47">
        <v>275029532.97835851</v>
      </c>
      <c r="Z24" s="47">
        <v>330954973.09618455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x14ac:dyDescent="0.25">
      <c r="A25" s="40" t="s">
        <v>35</v>
      </c>
      <c r="B25" s="41"/>
      <c r="C25" s="41"/>
      <c r="D25" s="47">
        <v>599641261</v>
      </c>
      <c r="E25" s="47">
        <v>546450417</v>
      </c>
      <c r="F25" s="47">
        <v>548775486</v>
      </c>
      <c r="G25" s="47">
        <v>609609142</v>
      </c>
      <c r="H25" s="47">
        <v>656813642</v>
      </c>
      <c r="I25" s="47">
        <v>671886437</v>
      </c>
      <c r="J25" s="47">
        <v>678219627</v>
      </c>
      <c r="K25" s="113">
        <v>622550219</v>
      </c>
      <c r="L25" s="47">
        <v>556188606.25652254</v>
      </c>
      <c r="M25" s="47">
        <v>604001084.67424202</v>
      </c>
      <c r="N25" s="47">
        <v>670079854.90516186</v>
      </c>
      <c r="O25" s="47">
        <v>615160017.33586729</v>
      </c>
      <c r="P25" s="47">
        <v>573811291.23380256</v>
      </c>
      <c r="Q25" s="47">
        <v>556692865.31394506</v>
      </c>
      <c r="R25" s="47">
        <v>543919102.26507175</v>
      </c>
      <c r="S25" s="47">
        <v>603758979.41089308</v>
      </c>
      <c r="T25" s="47">
        <v>674305116.554371</v>
      </c>
      <c r="U25" s="47">
        <v>682179842.18051767</v>
      </c>
      <c r="V25" s="47">
        <v>678909890.80967557</v>
      </c>
      <c r="W25" s="47">
        <v>579911419.2246418</v>
      </c>
      <c r="X25" s="47">
        <v>551036740.60934961</v>
      </c>
      <c r="Y25" s="47">
        <v>597919979.03082466</v>
      </c>
      <c r="Z25" s="47">
        <v>662866531.83424711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x14ac:dyDescent="0.25">
      <c r="A26" s="40" t="s">
        <v>36</v>
      </c>
      <c r="B26" s="41"/>
      <c r="C26" s="41"/>
      <c r="D26" s="47">
        <v>242499726</v>
      </c>
      <c r="E26" s="47">
        <v>232539680</v>
      </c>
      <c r="F26" s="47">
        <v>229224298</v>
      </c>
      <c r="G26" s="47">
        <v>266349220</v>
      </c>
      <c r="H26" s="47">
        <v>267674678</v>
      </c>
      <c r="I26" s="47">
        <v>281003685</v>
      </c>
      <c r="J26" s="47">
        <v>279302255</v>
      </c>
      <c r="K26" s="113">
        <v>258807768</v>
      </c>
      <c r="L26" s="47">
        <v>241751673.50793245</v>
      </c>
      <c r="M26" s="47">
        <v>248620430.51402155</v>
      </c>
      <c r="N26" s="47">
        <v>266362061.63859347</v>
      </c>
      <c r="O26" s="47">
        <v>254165103.41123843</v>
      </c>
      <c r="P26" s="47">
        <v>246316884.48273599</v>
      </c>
      <c r="Q26" s="47">
        <v>243990466.0844745</v>
      </c>
      <c r="R26" s="47">
        <v>248767351.18955135</v>
      </c>
      <c r="S26" s="47">
        <v>269142818.96581262</v>
      </c>
      <c r="T26" s="47">
        <v>283191564.25385141</v>
      </c>
      <c r="U26" s="47">
        <v>281264944.03107631</v>
      </c>
      <c r="V26" s="47">
        <v>283373905.70967376</v>
      </c>
      <c r="W26" s="47">
        <v>257635452.42072481</v>
      </c>
      <c r="X26" s="47">
        <v>246026530.66511434</v>
      </c>
      <c r="Y26" s="47">
        <v>254037786.42647198</v>
      </c>
      <c r="Z26" s="47">
        <v>271290509.59291726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x14ac:dyDescent="0.25">
      <c r="A27" s="40" t="s">
        <v>37</v>
      </c>
      <c r="B27" s="41"/>
      <c r="C27" s="41"/>
      <c r="D27" s="47">
        <v>99309923</v>
      </c>
      <c r="E27" s="47">
        <v>98876748</v>
      </c>
      <c r="F27" s="47">
        <v>96480454</v>
      </c>
      <c r="G27" s="47">
        <v>121526151</v>
      </c>
      <c r="H27" s="47">
        <v>113123855</v>
      </c>
      <c r="I27" s="47">
        <v>125262874</v>
      </c>
      <c r="J27" s="47">
        <v>126945040</v>
      </c>
      <c r="K27" s="113">
        <v>119752379</v>
      </c>
      <c r="L27" s="47">
        <v>112985699.2011641</v>
      </c>
      <c r="M27" s="47">
        <v>111456743.98203622</v>
      </c>
      <c r="N27" s="47">
        <v>112978465.12923987</v>
      </c>
      <c r="O27" s="47">
        <v>107843812.8891262</v>
      </c>
      <c r="P27" s="47">
        <v>103716430.37849057</v>
      </c>
      <c r="Q27" s="47">
        <v>110281923.80513839</v>
      </c>
      <c r="R27" s="47">
        <v>113787850.20193435</v>
      </c>
      <c r="S27" s="47">
        <v>122889956.14274465</v>
      </c>
      <c r="T27" s="47">
        <v>127145138.22055706</v>
      </c>
      <c r="U27" s="47">
        <v>127809920.42728978</v>
      </c>
      <c r="V27" s="47">
        <v>128839607.36991234</v>
      </c>
      <c r="W27" s="47">
        <v>120306656.53928144</v>
      </c>
      <c r="X27" s="47">
        <v>114620304.13509423</v>
      </c>
      <c r="Y27" s="47">
        <v>113416477.12031387</v>
      </c>
      <c r="Z27" s="47">
        <v>116419775.95176999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</row>
    <row r="28" spans="1:49" x14ac:dyDescent="0.25">
      <c r="A28" s="35" t="s">
        <v>31</v>
      </c>
      <c r="B28" s="33"/>
      <c r="C28" s="33"/>
      <c r="D28" s="37">
        <f>SUM(D23:D27)</f>
        <v>2499758324</v>
      </c>
      <c r="E28" s="37">
        <f t="shared" ref="E28:AW28" si="5">SUM(E23:E27)</f>
        <v>1985896392</v>
      </c>
      <c r="F28" s="37">
        <f t="shared" si="5"/>
        <v>1834449295</v>
      </c>
      <c r="G28" s="37">
        <f t="shared" si="5"/>
        <v>2235195660</v>
      </c>
      <c r="H28" s="37">
        <f t="shared" si="5"/>
        <v>2577497445</v>
      </c>
      <c r="I28" s="37">
        <f t="shared" si="5"/>
        <v>2692344190</v>
      </c>
      <c r="J28" s="37">
        <f t="shared" si="5"/>
        <v>2586049727</v>
      </c>
      <c r="K28" s="37">
        <f t="shared" si="5"/>
        <v>2259393157</v>
      </c>
      <c r="L28" s="37">
        <f t="shared" si="5"/>
        <v>1964129223.5109363</v>
      </c>
      <c r="M28" s="37">
        <f t="shared" si="5"/>
        <v>2422722357.3846059</v>
      </c>
      <c r="N28" s="37">
        <f t="shared" si="5"/>
        <v>2929131274.833518</v>
      </c>
      <c r="O28" s="37">
        <f t="shared" si="5"/>
        <v>2653902087.6413445</v>
      </c>
      <c r="P28" s="37">
        <f t="shared" si="5"/>
        <v>2352552164.3593774</v>
      </c>
      <c r="Q28" s="37">
        <f t="shared" si="5"/>
        <v>2053861723.4754136</v>
      </c>
      <c r="R28" s="37">
        <f t="shared" si="5"/>
        <v>1874418158.1194115</v>
      </c>
      <c r="S28" s="37">
        <f t="shared" si="5"/>
        <v>2120482417.569294</v>
      </c>
      <c r="T28" s="37">
        <f t="shared" si="5"/>
        <v>2534247641.6007981</v>
      </c>
      <c r="U28" s="37">
        <f t="shared" si="5"/>
        <v>2575194397.8298664</v>
      </c>
      <c r="V28" s="37">
        <f t="shared" si="5"/>
        <v>2456200662.3787298</v>
      </c>
      <c r="W28" s="37">
        <f t="shared" si="5"/>
        <v>1975280884.2787569</v>
      </c>
      <c r="X28" s="37">
        <f t="shared" si="5"/>
        <v>1957060760.156801</v>
      </c>
      <c r="Y28" s="37">
        <f t="shared" si="5"/>
        <v>2421715388.7150526</v>
      </c>
      <c r="Z28" s="37">
        <f t="shared" si="5"/>
        <v>2927154289.3570127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0</v>
      </c>
      <c r="AH28" s="37">
        <f t="shared" si="5"/>
        <v>0</v>
      </c>
      <c r="AI28" s="37">
        <f t="shared" si="5"/>
        <v>0</v>
      </c>
      <c r="AJ28" s="37">
        <f t="shared" si="5"/>
        <v>0</v>
      </c>
      <c r="AK28" s="37">
        <f t="shared" si="5"/>
        <v>0</v>
      </c>
      <c r="AL28" s="37">
        <f t="shared" si="5"/>
        <v>0</v>
      </c>
      <c r="AM28" s="37">
        <f t="shared" si="5"/>
        <v>0</v>
      </c>
      <c r="AN28" s="37">
        <f t="shared" si="5"/>
        <v>0</v>
      </c>
      <c r="AO28" s="37">
        <f t="shared" si="5"/>
        <v>0</v>
      </c>
      <c r="AP28" s="37">
        <f t="shared" si="5"/>
        <v>0</v>
      </c>
      <c r="AQ28" s="37">
        <f t="shared" si="5"/>
        <v>0</v>
      </c>
      <c r="AR28" s="37">
        <f t="shared" si="5"/>
        <v>0</v>
      </c>
      <c r="AS28" s="37">
        <f t="shared" si="5"/>
        <v>0</v>
      </c>
      <c r="AT28" s="37">
        <f t="shared" si="5"/>
        <v>0</v>
      </c>
      <c r="AU28" s="37">
        <f t="shared" si="5"/>
        <v>0</v>
      </c>
      <c r="AV28" s="37">
        <f t="shared" si="5"/>
        <v>0</v>
      </c>
      <c r="AW28" s="37">
        <f t="shared" si="5"/>
        <v>0</v>
      </c>
    </row>
    <row r="29" spans="1:49" x14ac:dyDescent="0.25">
      <c r="B29" s="41"/>
      <c r="C29" s="41"/>
    </row>
    <row r="30" spans="1:49" x14ac:dyDescent="0.25">
      <c r="A30" s="29" t="s">
        <v>40</v>
      </c>
      <c r="B30" s="41"/>
      <c r="C30" s="41"/>
    </row>
    <row r="31" spans="1:49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3542.7066619947968</v>
      </c>
      <c r="F31" s="121">
        <f t="shared" ref="E31:AW35" si="6">IF(F14="","",F14+(F$19*(F23/F$28)))</f>
        <v>26593.748856903429</v>
      </c>
      <c r="G31" s="120">
        <f t="shared" si="6"/>
        <v>243363.92907678595</v>
      </c>
      <c r="H31" s="120">
        <f t="shared" si="6"/>
        <v>441129.8099540461</v>
      </c>
      <c r="I31" s="121">
        <f t="shared" si="6"/>
        <v>538055.00088770315</v>
      </c>
      <c r="J31" s="120">
        <f>IF(J14="","",J14+(J$19*(J23/J$28)))</f>
        <v>375001.00963366695</v>
      </c>
      <c r="K31" s="120">
        <f t="shared" si="6"/>
        <v>137834.38057719183</v>
      </c>
      <c r="L31" s="125">
        <f t="shared" si="6"/>
        <v>38660.453207554492</v>
      </c>
      <c r="M31" s="125">
        <f t="shared" si="6"/>
        <v>127791.56735667802</v>
      </c>
      <c r="N31" s="125">
        <f t="shared" si="6"/>
        <v>171138.22739758933</v>
      </c>
      <c r="O31" s="124">
        <f t="shared" si="6"/>
        <v>187047.86323024475</v>
      </c>
      <c r="P31" s="124">
        <f t="shared" si="6"/>
        <v>219405.74325103179</v>
      </c>
      <c r="Q31" s="124">
        <f>IF(Q14="","",Q14+(Q$19*(Q23/Q$28)))</f>
        <v>206209.27319053607</v>
      </c>
      <c r="R31" s="124">
        <f t="shared" si="6"/>
        <v>239179.9575252856</v>
      </c>
      <c r="S31" s="124">
        <f t="shared" si="6"/>
        <v>552813.91857743543</v>
      </c>
      <c r="T31" s="124">
        <f t="shared" si="6"/>
        <v>905264.52270315599</v>
      </c>
      <c r="U31" s="124">
        <f t="shared" si="6"/>
        <v>1059431.7272540831</v>
      </c>
      <c r="V31" s="124">
        <f t="shared" si="6"/>
        <v>711263.91562902555</v>
      </c>
      <c r="W31" s="124">
        <f t="shared" si="6"/>
        <v>250378.68018168496</v>
      </c>
      <c r="X31" s="124">
        <f t="shared" si="6"/>
        <v>407602.34836650232</v>
      </c>
      <c r="Y31" s="124">
        <f t="shared" si="6"/>
        <v>637730.77736489079</v>
      </c>
      <c r="Z31" s="124">
        <f t="shared" si="6"/>
        <v>641656.74906760047</v>
      </c>
      <c r="AA31" s="49" t="str">
        <f t="shared" si="6"/>
        <v/>
      </c>
      <c r="AB31" s="49" t="str">
        <f t="shared" si="6"/>
        <v/>
      </c>
      <c r="AC31" s="49" t="str">
        <f t="shared" si="6"/>
        <v/>
      </c>
      <c r="AD31" s="49" t="str">
        <f t="shared" si="6"/>
        <v/>
      </c>
      <c r="AE31" s="49" t="str">
        <f t="shared" si="6"/>
        <v/>
      </c>
      <c r="AF31" s="49" t="str">
        <f t="shared" si="6"/>
        <v/>
      </c>
      <c r="AG31" s="49" t="str">
        <f t="shared" si="6"/>
        <v/>
      </c>
      <c r="AH31" s="49" t="str">
        <f t="shared" si="6"/>
        <v/>
      </c>
      <c r="AI31" s="49" t="str">
        <f t="shared" si="6"/>
        <v/>
      </c>
      <c r="AJ31" s="49" t="str">
        <f t="shared" si="6"/>
        <v/>
      </c>
      <c r="AK31" s="49" t="str">
        <f t="shared" si="6"/>
        <v/>
      </c>
      <c r="AL31" s="49" t="str">
        <f t="shared" si="6"/>
        <v/>
      </c>
      <c r="AM31" s="49" t="str">
        <f t="shared" si="6"/>
        <v/>
      </c>
      <c r="AN31" s="49" t="str">
        <f t="shared" si="6"/>
        <v/>
      </c>
      <c r="AO31" s="49" t="str">
        <f t="shared" si="6"/>
        <v/>
      </c>
      <c r="AP31" s="49" t="str">
        <f t="shared" si="6"/>
        <v/>
      </c>
      <c r="AQ31" s="49" t="str">
        <f t="shared" si="6"/>
        <v/>
      </c>
      <c r="AR31" s="49" t="str">
        <f t="shared" si="6"/>
        <v/>
      </c>
      <c r="AS31" s="49" t="str">
        <f t="shared" si="6"/>
        <v/>
      </c>
      <c r="AT31" s="49" t="str">
        <f t="shared" si="6"/>
        <v/>
      </c>
      <c r="AU31" s="49" t="str">
        <f t="shared" si="6"/>
        <v/>
      </c>
      <c r="AV31" s="49" t="str">
        <f t="shared" si="6"/>
        <v/>
      </c>
      <c r="AW31" s="49" t="str">
        <f t="shared" si="6"/>
        <v/>
      </c>
    </row>
    <row r="32" spans="1:49" x14ac:dyDescent="0.25">
      <c r="A32" s="40" t="s">
        <v>34</v>
      </c>
      <c r="B32" s="41"/>
      <c r="C32" s="41"/>
      <c r="D32" s="120">
        <f>D15+(D$19*(D24/D$28))</f>
        <v>0.34412602678174997</v>
      </c>
      <c r="E32" s="120">
        <f t="shared" si="6"/>
        <v>593.85341007321881</v>
      </c>
      <c r="F32" s="120">
        <f t="shared" si="6"/>
        <v>8368.5225960071712</v>
      </c>
      <c r="G32" s="120">
        <f t="shared" si="6"/>
        <v>23641.814181406706</v>
      </c>
      <c r="H32" s="120">
        <f t="shared" si="6"/>
        <v>47663.861231335664</v>
      </c>
      <c r="I32" s="121">
        <f t="shared" si="6"/>
        <v>53414.007632337976</v>
      </c>
      <c r="J32" s="120">
        <f t="shared" si="6"/>
        <v>71963.570102025027</v>
      </c>
      <c r="K32" s="120">
        <f t="shared" si="6"/>
        <v>61965.410188273323</v>
      </c>
      <c r="L32" s="125">
        <f t="shared" si="6"/>
        <v>5767.9681454076735</v>
      </c>
      <c r="M32" s="125">
        <f t="shared" si="6"/>
        <v>16895.928056087101</v>
      </c>
      <c r="N32" s="125">
        <f t="shared" si="6"/>
        <v>25525.100145200897</v>
      </c>
      <c r="O32" s="124">
        <f t="shared" si="6"/>
        <v>27524.25879504767</v>
      </c>
      <c r="P32" s="124">
        <f t="shared" si="6"/>
        <v>38664.753398204441</v>
      </c>
      <c r="Q32" s="124">
        <f t="shared" si="6"/>
        <v>47562.910315213507</v>
      </c>
      <c r="R32" s="124">
        <f t="shared" si="6"/>
        <v>69742.919379966275</v>
      </c>
      <c r="S32" s="124">
        <f t="shared" si="6"/>
        <v>71907.590175180769</v>
      </c>
      <c r="T32" s="124">
        <f t="shared" si="6"/>
        <v>107538.96792915741</v>
      </c>
      <c r="U32" s="124">
        <f t="shared" si="6"/>
        <v>101829.2481966411</v>
      </c>
      <c r="V32" s="124">
        <f t="shared" si="6"/>
        <v>122086.60104206916</v>
      </c>
      <c r="W32" s="124">
        <f t="shared" si="6"/>
        <v>104618.64140463393</v>
      </c>
      <c r="X32" s="124">
        <f t="shared" si="6"/>
        <v>115085.33469849332</v>
      </c>
      <c r="Y32" s="124">
        <f t="shared" si="6"/>
        <v>147152.40761363314</v>
      </c>
      <c r="Z32" s="124">
        <f t="shared" si="6"/>
        <v>163279.26267523147</v>
      </c>
      <c r="AA32" s="49" t="str">
        <f t="shared" si="6"/>
        <v/>
      </c>
      <c r="AB32" s="49" t="str">
        <f t="shared" si="6"/>
        <v/>
      </c>
      <c r="AC32" s="49" t="str">
        <f t="shared" si="6"/>
        <v/>
      </c>
      <c r="AD32" s="49" t="str">
        <f t="shared" si="6"/>
        <v/>
      </c>
      <c r="AE32" s="49" t="str">
        <f t="shared" si="6"/>
        <v/>
      </c>
      <c r="AF32" s="49" t="str">
        <f t="shared" si="6"/>
        <v/>
      </c>
      <c r="AG32" s="49" t="str">
        <f t="shared" si="6"/>
        <v/>
      </c>
      <c r="AH32" s="49" t="str">
        <f t="shared" si="6"/>
        <v/>
      </c>
      <c r="AI32" s="49" t="str">
        <f t="shared" si="6"/>
        <v/>
      </c>
      <c r="AJ32" s="49" t="str">
        <f t="shared" si="6"/>
        <v/>
      </c>
      <c r="AK32" s="49" t="str">
        <f t="shared" si="6"/>
        <v/>
      </c>
      <c r="AL32" s="49" t="str">
        <f t="shared" si="6"/>
        <v/>
      </c>
      <c r="AM32" s="49" t="str">
        <f t="shared" si="6"/>
        <v/>
      </c>
      <c r="AN32" s="49" t="str">
        <f t="shared" si="6"/>
        <v/>
      </c>
      <c r="AO32" s="49" t="str">
        <f t="shared" si="6"/>
        <v/>
      </c>
      <c r="AP32" s="49" t="str">
        <f t="shared" si="6"/>
        <v/>
      </c>
      <c r="AQ32" s="49" t="str">
        <f t="shared" si="6"/>
        <v/>
      </c>
      <c r="AR32" s="49" t="str">
        <f t="shared" si="6"/>
        <v/>
      </c>
      <c r="AS32" s="49" t="str">
        <f t="shared" si="6"/>
        <v/>
      </c>
      <c r="AT32" s="49" t="str">
        <f t="shared" si="6"/>
        <v/>
      </c>
      <c r="AU32" s="49" t="str">
        <f t="shared" si="6"/>
        <v/>
      </c>
      <c r="AV32" s="49" t="str">
        <f t="shared" si="6"/>
        <v/>
      </c>
      <c r="AW32" s="49" t="str">
        <f t="shared" si="6"/>
        <v/>
      </c>
    </row>
    <row r="33" spans="1:49" x14ac:dyDescent="0.25">
      <c r="A33" s="40" t="s">
        <v>35</v>
      </c>
      <c r="B33" s="41"/>
      <c r="C33" s="41"/>
      <c r="D33" s="120">
        <f>D16+(D$19*(D25/D$28))</f>
        <v>0.36790548240712501</v>
      </c>
      <c r="E33" s="120">
        <f t="shared" si="6"/>
        <v>549.3842450882164</v>
      </c>
      <c r="F33" s="120">
        <f t="shared" si="6"/>
        <v>3822.5375931394819</v>
      </c>
      <c r="G33" s="120">
        <f t="shared" si="6"/>
        <v>16781.332362054229</v>
      </c>
      <c r="H33" s="120">
        <f t="shared" si="6"/>
        <v>40077.718380542559</v>
      </c>
      <c r="I33" s="121">
        <f t="shared" si="6"/>
        <v>54061.137994792116</v>
      </c>
      <c r="J33" s="120">
        <f t="shared" si="6"/>
        <v>79608.348605740233</v>
      </c>
      <c r="K33" s="120">
        <f t="shared" si="6"/>
        <v>56432.915123633284</v>
      </c>
      <c r="L33" s="125">
        <f t="shared" si="6"/>
        <v>17128.655882905976</v>
      </c>
      <c r="M33" s="125">
        <f t="shared" si="6"/>
        <v>56455.337426852158</v>
      </c>
      <c r="N33" s="125">
        <f t="shared" si="6"/>
        <v>81580.155511985067</v>
      </c>
      <c r="O33" s="124">
        <f t="shared" si="6"/>
        <v>77822.690324093201</v>
      </c>
      <c r="P33" s="124">
        <f t="shared" si="6"/>
        <v>82549.665524599375</v>
      </c>
      <c r="Q33" s="124">
        <f t="shared" si="6"/>
        <v>96512.235451692337</v>
      </c>
      <c r="R33" s="124">
        <f t="shared" si="6"/>
        <v>139197.18500351757</v>
      </c>
      <c r="S33" s="124">
        <f t="shared" si="6"/>
        <v>145191.20458509354</v>
      </c>
      <c r="T33" s="124">
        <f t="shared" si="6"/>
        <v>209213.13586420965</v>
      </c>
      <c r="U33" s="124">
        <f t="shared" si="6"/>
        <v>207712.15654674731</v>
      </c>
      <c r="V33" s="124">
        <f t="shared" si="6"/>
        <v>205618.53124900002</v>
      </c>
      <c r="W33" s="124">
        <f t="shared" si="6"/>
        <v>128760.11035729523</v>
      </c>
      <c r="X33" s="124">
        <f t="shared" si="6"/>
        <v>138645.59340929554</v>
      </c>
      <c r="Y33" s="124">
        <f t="shared" si="6"/>
        <v>181890.71019522217</v>
      </c>
      <c r="Z33" s="124">
        <f t="shared" si="6"/>
        <v>208886.7520784107</v>
      </c>
      <c r="AA33" s="49" t="str">
        <f t="shared" si="6"/>
        <v/>
      </c>
      <c r="AB33" s="49" t="str">
        <f t="shared" si="6"/>
        <v/>
      </c>
      <c r="AC33" s="49" t="str">
        <f t="shared" si="6"/>
        <v/>
      </c>
      <c r="AD33" s="49" t="str">
        <f t="shared" si="6"/>
        <v/>
      </c>
      <c r="AE33" s="49" t="str">
        <f t="shared" si="6"/>
        <v/>
      </c>
      <c r="AF33" s="49" t="str">
        <f t="shared" si="6"/>
        <v/>
      </c>
      <c r="AG33" s="49" t="str">
        <f t="shared" si="6"/>
        <v/>
      </c>
      <c r="AH33" s="49" t="str">
        <f t="shared" si="6"/>
        <v/>
      </c>
      <c r="AI33" s="49" t="str">
        <f t="shared" si="6"/>
        <v/>
      </c>
      <c r="AJ33" s="49" t="str">
        <f t="shared" si="6"/>
        <v/>
      </c>
      <c r="AK33" s="49" t="str">
        <f t="shared" si="6"/>
        <v/>
      </c>
      <c r="AL33" s="49" t="str">
        <f t="shared" si="6"/>
        <v/>
      </c>
      <c r="AM33" s="49" t="str">
        <f t="shared" si="6"/>
        <v/>
      </c>
      <c r="AN33" s="49" t="str">
        <f t="shared" si="6"/>
        <v/>
      </c>
      <c r="AO33" s="49" t="str">
        <f t="shared" si="6"/>
        <v/>
      </c>
      <c r="AP33" s="49" t="str">
        <f t="shared" si="6"/>
        <v/>
      </c>
      <c r="AQ33" s="49" t="str">
        <f t="shared" si="6"/>
        <v/>
      </c>
      <c r="AR33" s="49" t="str">
        <f t="shared" si="6"/>
        <v/>
      </c>
      <c r="AS33" s="49" t="str">
        <f t="shared" si="6"/>
        <v/>
      </c>
      <c r="AT33" s="49" t="str">
        <f t="shared" si="6"/>
        <v/>
      </c>
      <c r="AU33" s="49" t="str">
        <f t="shared" si="6"/>
        <v/>
      </c>
      <c r="AV33" s="49" t="str">
        <f t="shared" si="6"/>
        <v/>
      </c>
      <c r="AW33" s="49" t="str">
        <f t="shared" si="6"/>
        <v/>
      </c>
    </row>
    <row r="34" spans="1:49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6"/>
        <v>9.4764517045030008</v>
      </c>
      <c r="F34" s="120">
        <f t="shared" si="6"/>
        <v>992.38480063141662</v>
      </c>
      <c r="G34" s="120">
        <f t="shared" si="6"/>
        <v>7292.1248374502911</v>
      </c>
      <c r="H34" s="120">
        <f t="shared" si="6"/>
        <v>15994.94501268368</v>
      </c>
      <c r="I34" s="121">
        <f t="shared" si="6"/>
        <v>17286.492613957165</v>
      </c>
      <c r="J34" s="120">
        <f t="shared" si="6"/>
        <v>20593.63561343183</v>
      </c>
      <c r="K34" s="120">
        <f t="shared" si="6"/>
        <v>13281.46306563299</v>
      </c>
      <c r="L34" s="125">
        <f t="shared" si="6"/>
        <v>2851.0403448731718</v>
      </c>
      <c r="M34" s="125">
        <f t="shared" si="6"/>
        <v>13421.429988507141</v>
      </c>
      <c r="N34" s="125">
        <f t="shared" si="6"/>
        <v>24363.645128736036</v>
      </c>
      <c r="O34" s="124">
        <f t="shared" si="6"/>
        <v>22979.922685410867</v>
      </c>
      <c r="P34" s="124">
        <f t="shared" si="6"/>
        <v>27829.415193210625</v>
      </c>
      <c r="Q34" s="124">
        <f t="shared" si="6"/>
        <v>30999.929467567632</v>
      </c>
      <c r="R34" s="124">
        <f t="shared" si="6"/>
        <v>51030.792486913975</v>
      </c>
      <c r="S34" s="124">
        <f t="shared" si="6"/>
        <v>71171.45985207746</v>
      </c>
      <c r="T34" s="124">
        <f t="shared" si="6"/>
        <v>108907.37441767498</v>
      </c>
      <c r="U34" s="124">
        <f t="shared" si="6"/>
        <v>114729.61882243017</v>
      </c>
      <c r="V34" s="124">
        <f t="shared" si="6"/>
        <v>102684.54847957681</v>
      </c>
      <c r="W34" s="124">
        <f t="shared" si="6"/>
        <v>51089.525877832086</v>
      </c>
      <c r="X34" s="124">
        <f t="shared" si="6"/>
        <v>59423.711727573638</v>
      </c>
      <c r="Y34" s="124">
        <f t="shared" si="6"/>
        <v>70763.583954096117</v>
      </c>
      <c r="Z34" s="124">
        <f t="shared" si="6"/>
        <v>84726.609291103479</v>
      </c>
      <c r="AA34" s="49" t="str">
        <f t="shared" si="6"/>
        <v/>
      </c>
      <c r="AB34" s="49" t="str">
        <f t="shared" si="6"/>
        <v/>
      </c>
      <c r="AC34" s="49" t="str">
        <f t="shared" si="6"/>
        <v/>
      </c>
      <c r="AD34" s="49" t="str">
        <f t="shared" si="6"/>
        <v/>
      </c>
      <c r="AE34" s="49" t="str">
        <f t="shared" si="6"/>
        <v/>
      </c>
      <c r="AF34" s="49" t="str">
        <f t="shared" si="6"/>
        <v/>
      </c>
      <c r="AG34" s="49" t="str">
        <f t="shared" si="6"/>
        <v/>
      </c>
      <c r="AH34" s="49" t="str">
        <f t="shared" si="6"/>
        <v/>
      </c>
      <c r="AI34" s="49" t="str">
        <f t="shared" si="6"/>
        <v/>
      </c>
      <c r="AJ34" s="49" t="str">
        <f t="shared" si="6"/>
        <v/>
      </c>
      <c r="AK34" s="49" t="str">
        <f t="shared" si="6"/>
        <v/>
      </c>
      <c r="AL34" s="49" t="str">
        <f t="shared" si="6"/>
        <v/>
      </c>
      <c r="AM34" s="49" t="str">
        <f t="shared" si="6"/>
        <v/>
      </c>
      <c r="AN34" s="49" t="str">
        <f t="shared" si="6"/>
        <v/>
      </c>
      <c r="AO34" s="49" t="str">
        <f t="shared" si="6"/>
        <v/>
      </c>
      <c r="AP34" s="49" t="str">
        <f t="shared" si="6"/>
        <v/>
      </c>
      <c r="AQ34" s="49" t="str">
        <f t="shared" si="6"/>
        <v/>
      </c>
      <c r="AR34" s="49" t="str">
        <f t="shared" si="6"/>
        <v/>
      </c>
      <c r="AS34" s="49" t="str">
        <f t="shared" si="6"/>
        <v/>
      </c>
      <c r="AT34" s="49" t="str">
        <f t="shared" si="6"/>
        <v/>
      </c>
      <c r="AU34" s="49" t="str">
        <f t="shared" si="6"/>
        <v/>
      </c>
      <c r="AV34" s="49" t="str">
        <f t="shared" si="6"/>
        <v/>
      </c>
      <c r="AW34" s="49" t="str">
        <f t="shared" si="6"/>
        <v/>
      </c>
    </row>
    <row r="35" spans="1:49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6"/>
        <v>0</v>
      </c>
      <c r="F35" s="120">
        <f t="shared" si="6"/>
        <v>158.37627524588399</v>
      </c>
      <c r="G35" s="120">
        <f t="shared" si="6"/>
        <v>597.17310476301054</v>
      </c>
      <c r="H35" s="120">
        <f t="shared" si="6"/>
        <v>0</v>
      </c>
      <c r="I35" s="121">
        <f t="shared" si="6"/>
        <v>224.30843760020062</v>
      </c>
      <c r="J35" s="120">
        <f t="shared" si="6"/>
        <v>578.11242788452876</v>
      </c>
      <c r="K35" s="120">
        <f t="shared" si="6"/>
        <v>553.72176658848127</v>
      </c>
      <c r="L35" s="125">
        <f t="shared" si="6"/>
        <v>1275.5923432842158</v>
      </c>
      <c r="M35" s="125">
        <f t="shared" si="6"/>
        <v>2924.3368347957021</v>
      </c>
      <c r="N35" s="125">
        <f t="shared" si="6"/>
        <v>3960.1795044893756</v>
      </c>
      <c r="O35" s="124">
        <f t="shared" si="6"/>
        <v>4850.8711515716368</v>
      </c>
      <c r="P35" s="124">
        <f t="shared" si="6"/>
        <v>6472.1050227001551</v>
      </c>
      <c r="Q35" s="124">
        <f t="shared" si="6"/>
        <v>7998.429405815561</v>
      </c>
      <c r="R35" s="124">
        <f t="shared" si="6"/>
        <v>15660.103602895495</v>
      </c>
      <c r="S35" s="124">
        <f t="shared" si="6"/>
        <v>51190.327824709348</v>
      </c>
      <c r="T35" s="124">
        <f t="shared" si="6"/>
        <v>66026.790081463492</v>
      </c>
      <c r="U35" s="124">
        <f t="shared" si="6"/>
        <v>80579.432112178285</v>
      </c>
      <c r="V35" s="124">
        <f t="shared" si="6"/>
        <v>54766.853035451975</v>
      </c>
      <c r="W35" s="124">
        <f t="shared" si="6"/>
        <v>15446.3939378794</v>
      </c>
      <c r="X35" s="124">
        <f t="shared" si="6"/>
        <v>19512.97471943251</v>
      </c>
      <c r="Y35" s="124">
        <f t="shared" si="6"/>
        <v>24426.76957968251</v>
      </c>
      <c r="Z35" s="124">
        <f t="shared" si="6"/>
        <v>30370.741485587834</v>
      </c>
      <c r="AA35" s="49" t="str">
        <f t="shared" si="6"/>
        <v/>
      </c>
      <c r="AB35" s="49" t="str">
        <f t="shared" si="6"/>
        <v/>
      </c>
      <c r="AC35" s="49" t="str">
        <f t="shared" si="6"/>
        <v/>
      </c>
      <c r="AD35" s="49" t="str">
        <f t="shared" si="6"/>
        <v/>
      </c>
      <c r="AE35" s="49" t="str">
        <f t="shared" si="6"/>
        <v/>
      </c>
      <c r="AF35" s="49" t="str">
        <f t="shared" si="6"/>
        <v/>
      </c>
      <c r="AG35" s="49" t="str">
        <f t="shared" si="6"/>
        <v/>
      </c>
      <c r="AH35" s="49" t="str">
        <f t="shared" si="6"/>
        <v/>
      </c>
      <c r="AI35" s="49" t="str">
        <f t="shared" si="6"/>
        <v/>
      </c>
      <c r="AJ35" s="49" t="str">
        <f t="shared" si="6"/>
        <v/>
      </c>
      <c r="AK35" s="49" t="str">
        <f t="shared" si="6"/>
        <v/>
      </c>
      <c r="AL35" s="49" t="str">
        <f t="shared" si="6"/>
        <v/>
      </c>
      <c r="AM35" s="49" t="str">
        <f t="shared" si="6"/>
        <v/>
      </c>
      <c r="AN35" s="49" t="str">
        <f t="shared" si="6"/>
        <v/>
      </c>
      <c r="AO35" s="49" t="str">
        <f t="shared" si="6"/>
        <v/>
      </c>
      <c r="AP35" s="49" t="str">
        <f t="shared" si="6"/>
        <v/>
      </c>
      <c r="AQ35" s="49" t="str">
        <f t="shared" si="6"/>
        <v/>
      </c>
      <c r="AR35" s="49" t="str">
        <f t="shared" si="6"/>
        <v/>
      </c>
      <c r="AS35" s="49" t="str">
        <f t="shared" si="6"/>
        <v/>
      </c>
      <c r="AT35" s="49" t="str">
        <f t="shared" si="6"/>
        <v/>
      </c>
      <c r="AU35" s="49" t="str">
        <f t="shared" si="6"/>
        <v/>
      </c>
      <c r="AV35" s="49" t="str">
        <f t="shared" si="6"/>
        <v/>
      </c>
      <c r="AW35" s="49" t="str">
        <f t="shared" si="6"/>
        <v/>
      </c>
    </row>
    <row r="36" spans="1:49" x14ac:dyDescent="0.25">
      <c r="A36" s="35" t="s">
        <v>31</v>
      </c>
      <c r="B36" s="33"/>
      <c r="C36" s="33"/>
      <c r="D36" s="48">
        <f>SUM(D31:D35)</f>
        <v>0.71203150918887492</v>
      </c>
      <c r="E36" s="48">
        <f t="shared" ref="E36:AW36" si="7">SUM(E31:E35)</f>
        <v>4695.4207688607357</v>
      </c>
      <c r="F36" s="48">
        <f t="shared" si="7"/>
        <v>39935.570121927383</v>
      </c>
      <c r="G36" s="48">
        <f t="shared" si="7"/>
        <v>291676.37356246018</v>
      </c>
      <c r="H36" s="48">
        <f t="shared" si="7"/>
        <v>544866.33457860793</v>
      </c>
      <c r="I36" s="48">
        <f t="shared" si="7"/>
        <v>663040.9475663905</v>
      </c>
      <c r="J36" s="48">
        <f t="shared" si="7"/>
        <v>547744.67638274853</v>
      </c>
      <c r="K36" s="48">
        <f t="shared" si="7"/>
        <v>270067.89072131988</v>
      </c>
      <c r="L36" s="48">
        <f t="shared" si="7"/>
        <v>65683.709924025534</v>
      </c>
      <c r="M36" s="48">
        <f t="shared" si="7"/>
        <v>217488.59966292014</v>
      </c>
      <c r="N36" s="48">
        <f t="shared" si="7"/>
        <v>306567.30768800067</v>
      </c>
      <c r="O36" s="48">
        <f t="shared" si="7"/>
        <v>320225.60618636815</v>
      </c>
      <c r="P36" s="48">
        <f t="shared" si="7"/>
        <v>374921.68238974642</v>
      </c>
      <c r="Q36" s="48">
        <f t="shared" si="7"/>
        <v>389282.77783082513</v>
      </c>
      <c r="R36" s="48">
        <f t="shared" si="7"/>
        <v>514810.9579985789</v>
      </c>
      <c r="S36" s="48">
        <f t="shared" si="7"/>
        <v>892274.50101449655</v>
      </c>
      <c r="T36" s="48">
        <f t="shared" si="7"/>
        <v>1396950.7909956616</v>
      </c>
      <c r="U36" s="48">
        <f t="shared" si="7"/>
        <v>1564282.1829320802</v>
      </c>
      <c r="V36" s="48">
        <f t="shared" si="7"/>
        <v>1196420.4494351235</v>
      </c>
      <c r="W36" s="48">
        <f t="shared" si="7"/>
        <v>550293.3517593256</v>
      </c>
      <c r="X36" s="48">
        <f t="shared" si="7"/>
        <v>740269.96292129741</v>
      </c>
      <c r="Y36" s="48">
        <f t="shared" si="7"/>
        <v>1061964.2487075247</v>
      </c>
      <c r="Z36" s="48">
        <f t="shared" si="7"/>
        <v>1128920.1145979338</v>
      </c>
      <c r="AA36" s="48">
        <f t="shared" si="7"/>
        <v>0</v>
      </c>
      <c r="AB36" s="48">
        <f t="shared" si="7"/>
        <v>0</v>
      </c>
      <c r="AC36" s="48">
        <f t="shared" si="7"/>
        <v>0</v>
      </c>
      <c r="AD36" s="48">
        <f t="shared" si="7"/>
        <v>0</v>
      </c>
      <c r="AE36" s="48">
        <f t="shared" si="7"/>
        <v>0</v>
      </c>
      <c r="AF36" s="48">
        <f t="shared" si="7"/>
        <v>0</v>
      </c>
      <c r="AG36" s="48">
        <f t="shared" si="7"/>
        <v>0</v>
      </c>
      <c r="AH36" s="48">
        <f t="shared" si="7"/>
        <v>0</v>
      </c>
      <c r="AI36" s="48">
        <f t="shared" si="7"/>
        <v>0</v>
      </c>
      <c r="AJ36" s="48">
        <f t="shared" si="7"/>
        <v>0</v>
      </c>
      <c r="AK36" s="48">
        <f t="shared" si="7"/>
        <v>0</v>
      </c>
      <c r="AL36" s="48">
        <f t="shared" si="7"/>
        <v>0</v>
      </c>
      <c r="AM36" s="48">
        <f t="shared" si="7"/>
        <v>0</v>
      </c>
      <c r="AN36" s="48">
        <f t="shared" si="7"/>
        <v>0</v>
      </c>
      <c r="AO36" s="48">
        <f t="shared" si="7"/>
        <v>0</v>
      </c>
      <c r="AP36" s="48">
        <f t="shared" si="7"/>
        <v>0</v>
      </c>
      <c r="AQ36" s="48">
        <f t="shared" si="7"/>
        <v>0</v>
      </c>
      <c r="AR36" s="48">
        <f t="shared" si="7"/>
        <v>0</v>
      </c>
      <c r="AS36" s="48">
        <f t="shared" si="7"/>
        <v>0</v>
      </c>
      <c r="AT36" s="48">
        <f t="shared" si="7"/>
        <v>0</v>
      </c>
      <c r="AU36" s="48">
        <f t="shared" si="7"/>
        <v>0</v>
      </c>
      <c r="AV36" s="48">
        <f t="shared" si="7"/>
        <v>0</v>
      </c>
      <c r="AW36" s="48">
        <f t="shared" si="7"/>
        <v>0</v>
      </c>
    </row>
    <row r="37" spans="1:49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x14ac:dyDescent="0.25">
      <c r="A38" s="35"/>
      <c r="B38" s="33"/>
      <c r="C38" s="33"/>
      <c r="D38" s="79"/>
      <c r="E38" s="79"/>
      <c r="F38" s="79"/>
      <c r="G38" s="79"/>
      <c r="H38" s="79"/>
      <c r="I38" s="79"/>
      <c r="K38" s="122" t="s">
        <v>84</v>
      </c>
      <c r="L38" s="79"/>
      <c r="N38" s="38" t="s">
        <v>85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Z38" s="38" t="s">
        <v>86</v>
      </c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40" t="s">
        <v>33</v>
      </c>
      <c r="K39" s="123">
        <f>SUM(D31:K31)</f>
        <v>1765520.5856482922</v>
      </c>
      <c r="L39" s="79"/>
      <c r="M39" s="40" t="s">
        <v>33</v>
      </c>
      <c r="N39" s="126">
        <f>SUM(L31:N31)</f>
        <v>337590.24796182185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40" t="s">
        <v>33</v>
      </c>
      <c r="Z39" s="127">
        <f>SUM(O31:Z31)</f>
        <v>6017985.4763414776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40" t="s">
        <v>34</v>
      </c>
      <c r="K40" s="123">
        <f t="shared" ref="K40:K44" si="8">SUM(D32:K32)</f>
        <v>267611.3834674859</v>
      </c>
      <c r="L40" s="79"/>
      <c r="M40" s="40" t="s">
        <v>34</v>
      </c>
      <c r="N40" s="126">
        <f t="shared" ref="N40:N44" si="9">SUM(L32:N32)</f>
        <v>48188.996346695669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40" t="s">
        <v>34</v>
      </c>
      <c r="Z40" s="127">
        <f t="shared" ref="Z40:Z43" si="10">SUM(O32:Z32)</f>
        <v>1116992.8956234725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40" t="s">
        <v>35</v>
      </c>
      <c r="K41" s="123">
        <f t="shared" si="8"/>
        <v>251333.74221047253</v>
      </c>
      <c r="L41" s="79"/>
      <c r="M41" s="40" t="s">
        <v>35</v>
      </c>
      <c r="N41" s="126">
        <f t="shared" si="9"/>
        <v>155164.14882174321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40" t="s">
        <v>35</v>
      </c>
      <c r="Z41" s="127">
        <f t="shared" si="10"/>
        <v>1821999.9705891765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40" t="s">
        <v>36</v>
      </c>
      <c r="K42" s="123">
        <f t="shared" si="8"/>
        <v>75450.522395491891</v>
      </c>
      <c r="L42" s="79"/>
      <c r="M42" s="40" t="s">
        <v>36</v>
      </c>
      <c r="N42" s="126">
        <f t="shared" si="9"/>
        <v>40636.115462116351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40" t="s">
        <v>36</v>
      </c>
      <c r="Z42" s="127">
        <f t="shared" si="10"/>
        <v>796336.49225546781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40" t="s">
        <v>37</v>
      </c>
      <c r="K43" s="123">
        <f t="shared" si="8"/>
        <v>2111.6920120821051</v>
      </c>
      <c r="L43" s="79"/>
      <c r="M43" s="40" t="s">
        <v>37</v>
      </c>
      <c r="N43" s="126">
        <f t="shared" si="9"/>
        <v>8160.1086825692928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40" t="s">
        <v>37</v>
      </c>
      <c r="Z43" s="127">
        <f t="shared" si="10"/>
        <v>377301.79195936822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35" t="s">
        <v>31</v>
      </c>
      <c r="K44" s="123">
        <f t="shared" si="8"/>
        <v>2362027.9257338243</v>
      </c>
      <c r="L44" s="79"/>
      <c r="M44" s="35" t="s">
        <v>31</v>
      </c>
      <c r="N44" s="126">
        <f t="shared" si="9"/>
        <v>589739.6172749463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35" t="s">
        <v>31</v>
      </c>
      <c r="Z44" s="127">
        <f>SUM(O36:Z36)</f>
        <v>10130616.626768962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x14ac:dyDescent="0.25">
      <c r="A45" s="35"/>
      <c r="B45" s="33"/>
      <c r="C45" s="33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s="82" customFormat="1" ht="15.75" thickBot="1" x14ac:dyDescent="0.3"/>
    <row r="47" spans="1:49" ht="15.75" x14ac:dyDescent="0.25">
      <c r="A47" s="78" t="s">
        <v>55</v>
      </c>
    </row>
    <row r="49" spans="1:49" x14ac:dyDescent="0.25">
      <c r="B49" s="12">
        <v>42370</v>
      </c>
      <c r="C49" s="12">
        <v>43497</v>
      </c>
      <c r="D49" s="12">
        <v>43525</v>
      </c>
      <c r="E49" s="12">
        <v>43556</v>
      </c>
      <c r="F49" s="12">
        <v>43586</v>
      </c>
      <c r="G49" s="12">
        <v>43617</v>
      </c>
      <c r="H49" s="12">
        <v>43647</v>
      </c>
      <c r="I49" s="12">
        <v>43678</v>
      </c>
      <c r="J49" s="12">
        <v>43709</v>
      </c>
      <c r="K49" s="12">
        <v>43739</v>
      </c>
      <c r="L49" s="12">
        <v>43770</v>
      </c>
      <c r="M49" s="12">
        <v>43800</v>
      </c>
      <c r="N49" s="12">
        <v>43831</v>
      </c>
      <c r="O49" s="12">
        <v>43862</v>
      </c>
      <c r="P49" s="12">
        <v>43891</v>
      </c>
      <c r="Q49" s="12">
        <v>43922</v>
      </c>
      <c r="R49" s="12">
        <v>43952</v>
      </c>
      <c r="S49" s="12">
        <v>43983</v>
      </c>
      <c r="T49" s="12">
        <v>44013</v>
      </c>
      <c r="U49" s="12">
        <v>44044</v>
      </c>
      <c r="V49" s="12">
        <v>44075</v>
      </c>
      <c r="W49" s="12">
        <v>44105</v>
      </c>
      <c r="X49" s="12">
        <v>44136</v>
      </c>
      <c r="Y49" s="12">
        <v>44166</v>
      </c>
      <c r="Z49" s="12">
        <v>44197</v>
      </c>
      <c r="AA49" s="12">
        <v>44228</v>
      </c>
      <c r="AB49" s="12">
        <v>44256</v>
      </c>
      <c r="AC49" s="12">
        <v>44287</v>
      </c>
      <c r="AD49" s="12">
        <v>44317</v>
      </c>
      <c r="AE49" s="12">
        <v>44348</v>
      </c>
      <c r="AF49" s="12">
        <v>44378</v>
      </c>
      <c r="AG49" s="12">
        <v>44409</v>
      </c>
      <c r="AH49" s="12">
        <v>44440</v>
      </c>
      <c r="AI49" s="12">
        <v>44470</v>
      </c>
      <c r="AJ49" s="12">
        <v>44501</v>
      </c>
      <c r="AK49" s="12">
        <v>44531</v>
      </c>
      <c r="AL49" s="12">
        <v>44562</v>
      </c>
      <c r="AM49" s="12">
        <v>44593</v>
      </c>
      <c r="AN49" s="12">
        <v>44621</v>
      </c>
      <c r="AO49" s="12">
        <v>44652</v>
      </c>
      <c r="AP49" s="12">
        <v>44682</v>
      </c>
      <c r="AQ49" s="12">
        <v>44713</v>
      </c>
      <c r="AR49" s="12">
        <v>44743</v>
      </c>
      <c r="AS49" s="12">
        <v>44774</v>
      </c>
      <c r="AT49" s="12">
        <v>44805</v>
      </c>
      <c r="AU49" s="12">
        <v>44835</v>
      </c>
      <c r="AV49" s="12">
        <v>44866</v>
      </c>
      <c r="AW49" s="12">
        <v>44896</v>
      </c>
    </row>
    <row r="50" spans="1:49" s="2" customFormat="1" x14ac:dyDescent="0.25">
      <c r="A50" s="39" t="s">
        <v>56</v>
      </c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119" t="s">
        <v>87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x14ac:dyDescent="0.25">
      <c r="A51" s="40" t="s">
        <v>33</v>
      </c>
      <c r="B51" s="41"/>
      <c r="C51" s="41"/>
      <c r="D51" s="45">
        <v>0</v>
      </c>
      <c r="E51" s="45">
        <v>0</v>
      </c>
      <c r="F51" s="45">
        <v>28084.31</v>
      </c>
      <c r="G51" s="45">
        <v>338961.47</v>
      </c>
      <c r="H51" s="45">
        <v>431295.26</v>
      </c>
      <c r="I51" s="45">
        <v>454282.99</v>
      </c>
      <c r="J51" s="45">
        <v>419095.06</v>
      </c>
      <c r="K51" s="45">
        <v>344369.99</v>
      </c>
      <c r="L51" s="45">
        <v>283824.37774138723</v>
      </c>
      <c r="M51" s="45">
        <v>408479.740038716</v>
      </c>
      <c r="N51" s="45">
        <v>534025.62224312266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2" spans="1:49" x14ac:dyDescent="0.25">
      <c r="A52" s="40" t="s">
        <v>34</v>
      </c>
      <c r="B52" s="41"/>
      <c r="C52" s="41"/>
      <c r="D52" s="45">
        <v>0</v>
      </c>
      <c r="E52" s="45">
        <v>0</v>
      </c>
      <c r="F52" s="45">
        <v>4774.55</v>
      </c>
      <c r="G52" s="45">
        <v>61751.54</v>
      </c>
      <c r="H52" s="45">
        <v>70665.5</v>
      </c>
      <c r="I52" s="45">
        <v>72630.98</v>
      </c>
      <c r="J52" s="45">
        <v>70137.22</v>
      </c>
      <c r="K52" s="45">
        <v>63135.64</v>
      </c>
      <c r="L52" s="45">
        <v>55128.9945078417</v>
      </c>
      <c r="M52" s="45">
        <v>65688.743029146906</v>
      </c>
      <c r="N52" s="45">
        <v>79366.286626773508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x14ac:dyDescent="0.25">
      <c r="A53" s="40" t="s">
        <v>35</v>
      </c>
      <c r="B53" s="41"/>
      <c r="C53" s="41"/>
      <c r="D53" s="45">
        <v>0</v>
      </c>
      <c r="E53" s="45">
        <v>0</v>
      </c>
      <c r="F53" s="45">
        <v>7030.01</v>
      </c>
      <c r="G53" s="45">
        <v>109921.60000000001</v>
      </c>
      <c r="H53" s="45">
        <v>118808.51</v>
      </c>
      <c r="I53" s="45">
        <v>121642.28</v>
      </c>
      <c r="J53" s="45">
        <v>122769.41</v>
      </c>
      <c r="K53" s="45">
        <v>112787.98</v>
      </c>
      <c r="L53" s="45">
        <v>100670.13773243058</v>
      </c>
      <c r="M53" s="45">
        <v>109324.19632603781</v>
      </c>
      <c r="N53" s="45">
        <v>121284.45373783431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x14ac:dyDescent="0.25">
      <c r="A54" s="40" t="s">
        <v>36</v>
      </c>
      <c r="B54" s="41"/>
      <c r="C54" s="41"/>
      <c r="D54" s="45">
        <v>0</v>
      </c>
      <c r="E54" s="45">
        <v>0</v>
      </c>
      <c r="F54" s="45">
        <v>2496.56</v>
      </c>
      <c r="G54" s="45">
        <v>42291.09</v>
      </c>
      <c r="H54" s="45">
        <v>47913.74</v>
      </c>
      <c r="I54" s="45">
        <v>50299.83</v>
      </c>
      <c r="J54" s="45">
        <v>49993.73</v>
      </c>
      <c r="K54" s="45">
        <v>46326.65</v>
      </c>
      <c r="L54" s="45">
        <v>43273.549557919905</v>
      </c>
      <c r="M54" s="45">
        <v>44503.057062009852</v>
      </c>
      <c r="N54" s="45">
        <v>47678.809033308229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x14ac:dyDescent="0.25">
      <c r="A55" s="40" t="s">
        <v>37</v>
      </c>
      <c r="B55" s="41"/>
      <c r="C55" s="41"/>
      <c r="D55" s="45">
        <v>0</v>
      </c>
      <c r="E55" s="45">
        <v>0</v>
      </c>
      <c r="F55" s="45">
        <v>0</v>
      </c>
      <c r="G55" s="45">
        <v>4678.1400000000003</v>
      </c>
      <c r="H55" s="45">
        <v>7353.04</v>
      </c>
      <c r="I55" s="45">
        <v>8142.09</v>
      </c>
      <c r="J55" s="45">
        <v>8251.43</v>
      </c>
      <c r="K55" s="45">
        <v>7783.91</v>
      </c>
      <c r="L55" s="45">
        <v>7344.0704480756658</v>
      </c>
      <c r="M55" s="45">
        <v>7244.6883588323535</v>
      </c>
      <c r="N55" s="45">
        <v>7343.6002334005907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x14ac:dyDescent="0.25">
      <c r="A56" s="35" t="s">
        <v>31</v>
      </c>
      <c r="B56" s="33"/>
      <c r="C56" s="33"/>
      <c r="D56" s="48">
        <f>SUM(D51:D55)</f>
        <v>0</v>
      </c>
      <c r="E56" s="48">
        <f t="shared" ref="E56:AW56" si="11">SUM(E51:E55)</f>
        <v>0</v>
      </c>
      <c r="F56" s="48">
        <f t="shared" si="11"/>
        <v>42385.43</v>
      </c>
      <c r="G56" s="48">
        <f t="shared" si="11"/>
        <v>557603.83999999997</v>
      </c>
      <c r="H56" s="48">
        <f t="shared" si="11"/>
        <v>676036.05</v>
      </c>
      <c r="I56" s="48">
        <f t="shared" si="11"/>
        <v>706998.16999999993</v>
      </c>
      <c r="J56" s="48">
        <f t="shared" si="11"/>
        <v>670246.85000000009</v>
      </c>
      <c r="K56" s="48">
        <f t="shared" si="11"/>
        <v>574404.17000000004</v>
      </c>
      <c r="L56" s="48">
        <f t="shared" si="11"/>
        <v>490241.12998765509</v>
      </c>
      <c r="M56" s="48">
        <f t="shared" si="11"/>
        <v>635240.42481474299</v>
      </c>
      <c r="N56" s="48">
        <f t="shared" si="11"/>
        <v>789698.77187443932</v>
      </c>
      <c r="O56" s="48">
        <f t="shared" si="11"/>
        <v>0</v>
      </c>
      <c r="P56" s="48">
        <f t="shared" si="11"/>
        <v>0</v>
      </c>
      <c r="Q56" s="48">
        <f t="shared" si="11"/>
        <v>0</v>
      </c>
      <c r="R56" s="48">
        <f t="shared" si="11"/>
        <v>0</v>
      </c>
      <c r="S56" s="48">
        <f t="shared" si="11"/>
        <v>0</v>
      </c>
      <c r="T56" s="48">
        <f t="shared" si="11"/>
        <v>0</v>
      </c>
      <c r="U56" s="48">
        <f t="shared" si="11"/>
        <v>0</v>
      </c>
      <c r="V56" s="48">
        <f t="shared" si="11"/>
        <v>0</v>
      </c>
      <c r="W56" s="48">
        <f t="shared" si="11"/>
        <v>0</v>
      </c>
      <c r="X56" s="48">
        <f t="shared" si="11"/>
        <v>0</v>
      </c>
      <c r="Y56" s="48">
        <f t="shared" si="11"/>
        <v>0</v>
      </c>
      <c r="Z56" s="48">
        <f t="shared" si="11"/>
        <v>0</v>
      </c>
      <c r="AA56" s="48">
        <f t="shared" si="11"/>
        <v>0</v>
      </c>
      <c r="AB56" s="48">
        <f t="shared" si="11"/>
        <v>0</v>
      </c>
      <c r="AC56" s="48">
        <f t="shared" si="11"/>
        <v>0</v>
      </c>
      <c r="AD56" s="48">
        <f t="shared" si="11"/>
        <v>0</v>
      </c>
      <c r="AE56" s="48">
        <f t="shared" si="11"/>
        <v>0</v>
      </c>
      <c r="AF56" s="48">
        <f t="shared" si="11"/>
        <v>0</v>
      </c>
      <c r="AG56" s="48">
        <f t="shared" si="11"/>
        <v>0</v>
      </c>
      <c r="AH56" s="48">
        <f t="shared" si="11"/>
        <v>0</v>
      </c>
      <c r="AI56" s="48">
        <f t="shared" si="11"/>
        <v>0</v>
      </c>
      <c r="AJ56" s="48">
        <f t="shared" si="11"/>
        <v>0</v>
      </c>
      <c r="AK56" s="48">
        <f t="shared" si="11"/>
        <v>0</v>
      </c>
      <c r="AL56" s="48">
        <f t="shared" si="11"/>
        <v>0</v>
      </c>
      <c r="AM56" s="48">
        <f t="shared" si="11"/>
        <v>0</v>
      </c>
      <c r="AN56" s="48">
        <f t="shared" si="11"/>
        <v>0</v>
      </c>
      <c r="AO56" s="48">
        <f t="shared" si="11"/>
        <v>0</v>
      </c>
      <c r="AP56" s="48">
        <f t="shared" si="11"/>
        <v>0</v>
      </c>
      <c r="AQ56" s="48">
        <f t="shared" si="11"/>
        <v>0</v>
      </c>
      <c r="AR56" s="48">
        <f t="shared" si="11"/>
        <v>0</v>
      </c>
      <c r="AS56" s="48">
        <f t="shared" si="11"/>
        <v>0</v>
      </c>
      <c r="AT56" s="48">
        <f t="shared" si="11"/>
        <v>0</v>
      </c>
      <c r="AU56" s="48">
        <f t="shared" si="11"/>
        <v>0</v>
      </c>
      <c r="AV56" s="48">
        <f t="shared" si="11"/>
        <v>0</v>
      </c>
      <c r="AW56" s="48">
        <f t="shared" si="11"/>
        <v>0</v>
      </c>
    </row>
    <row r="57" spans="1:49" x14ac:dyDescent="0.25">
      <c r="A57" s="35"/>
      <c r="B57" s="33"/>
      <c r="C57" s="33"/>
      <c r="D57" s="79"/>
      <c r="E57" s="79"/>
      <c r="F57" s="79"/>
      <c r="G57" s="79"/>
      <c r="H57" s="79"/>
      <c r="I57" s="79"/>
      <c r="J57" s="79"/>
      <c r="K57" s="79"/>
      <c r="L57" s="119" t="s">
        <v>88</v>
      </c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x14ac:dyDescent="0.25">
      <c r="A58" s="39" t="s">
        <v>57</v>
      </c>
      <c r="B58" s="41"/>
      <c r="C58" s="41"/>
      <c r="D58" s="45">
        <v>0</v>
      </c>
      <c r="E58" s="45">
        <v>0</v>
      </c>
      <c r="F58" s="45">
        <v>-923.75</v>
      </c>
      <c r="G58" s="45">
        <v>-10157.06</v>
      </c>
      <c r="H58" s="45">
        <v>-12455.509999999998</v>
      </c>
      <c r="I58" s="45">
        <v>-13265.509999999998</v>
      </c>
      <c r="J58" s="45">
        <v>-12079.850000000002</v>
      </c>
      <c r="K58" s="114">
        <v>-10230.949999999997</v>
      </c>
      <c r="L58" s="45">
        <v>-9821.686673008604</v>
      </c>
      <c r="M58" s="45">
        <v>-14135.360925860501</v>
      </c>
      <c r="N58" s="45">
        <v>-18479.851444647684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x14ac:dyDescent="0.25">
      <c r="B59" s="41"/>
      <c r="C59" s="4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 x14ac:dyDescent="0.25">
      <c r="A60" s="29" t="s">
        <v>32</v>
      </c>
      <c r="B60" s="41"/>
      <c r="C60" s="41"/>
      <c r="S60" s="83"/>
    </row>
    <row r="61" spans="1:49" x14ac:dyDescent="0.25">
      <c r="A61" s="40" t="s">
        <v>33</v>
      </c>
      <c r="B61" s="41"/>
      <c r="C61" s="41"/>
      <c r="D61" s="80">
        <f t="shared" ref="D61:AW61" si="12">+D23</f>
        <v>1268128455</v>
      </c>
      <c r="E61" s="80">
        <f t="shared" si="12"/>
        <v>872933544</v>
      </c>
      <c r="F61" s="80">
        <f t="shared" si="12"/>
        <v>738196558</v>
      </c>
      <c r="G61" s="80">
        <f t="shared" si="12"/>
        <v>978975302</v>
      </c>
      <c r="H61" s="80">
        <f t="shared" si="12"/>
        <v>1243909773</v>
      </c>
      <c r="I61" s="80">
        <f t="shared" si="12"/>
        <v>1310015315</v>
      </c>
      <c r="J61" s="80">
        <f t="shared" si="12"/>
        <v>1208033233</v>
      </c>
      <c r="K61" s="80">
        <f t="shared" si="12"/>
        <v>993546162</v>
      </c>
      <c r="L61" s="80">
        <f t="shared" si="12"/>
        <v>822537995.55853176</v>
      </c>
      <c r="M61" s="80">
        <f t="shared" si="12"/>
        <v>1183795801.0212228</v>
      </c>
      <c r="N61" s="80">
        <f t="shared" si="12"/>
        <v>1547634380.0777879</v>
      </c>
      <c r="O61" s="80">
        <f t="shared" si="12"/>
        <v>1378321534.8104868</v>
      </c>
      <c r="P61" s="80">
        <f t="shared" si="12"/>
        <v>1162715300.8708148</v>
      </c>
      <c r="Q61" s="80">
        <f t="shared" si="12"/>
        <v>907972115.89951456</v>
      </c>
      <c r="R61" s="80">
        <f t="shared" si="12"/>
        <v>742655082.39919519</v>
      </c>
      <c r="S61" s="80">
        <f t="shared" si="12"/>
        <v>865735476.56962812</v>
      </c>
      <c r="T61" s="80">
        <f t="shared" si="12"/>
        <v>1157672218.9793582</v>
      </c>
      <c r="U61" s="80">
        <f t="shared" si="12"/>
        <v>1191709621.1303957</v>
      </c>
      <c r="V61" s="80">
        <f t="shared" si="12"/>
        <v>1081549178.5853434</v>
      </c>
      <c r="W61" s="80">
        <f t="shared" si="12"/>
        <v>779725324.43459022</v>
      </c>
      <c r="X61" s="80">
        <f t="shared" si="12"/>
        <v>816205893.56062257</v>
      </c>
      <c r="Y61" s="80">
        <f t="shared" si="12"/>
        <v>1181311613.1590836</v>
      </c>
      <c r="Z61" s="80">
        <f t="shared" si="12"/>
        <v>1545622498.8818939</v>
      </c>
      <c r="AA61" s="80">
        <f t="shared" si="12"/>
        <v>0</v>
      </c>
      <c r="AB61" s="80">
        <f t="shared" si="12"/>
        <v>0</v>
      </c>
      <c r="AC61" s="80">
        <f t="shared" si="12"/>
        <v>0</v>
      </c>
      <c r="AD61" s="80">
        <f t="shared" si="12"/>
        <v>0</v>
      </c>
      <c r="AE61" s="80">
        <f t="shared" si="12"/>
        <v>0</v>
      </c>
      <c r="AF61" s="80">
        <f t="shared" si="12"/>
        <v>0</v>
      </c>
      <c r="AG61" s="80">
        <f t="shared" si="12"/>
        <v>0</v>
      </c>
      <c r="AH61" s="80">
        <f t="shared" si="12"/>
        <v>0</v>
      </c>
      <c r="AI61" s="80">
        <f t="shared" si="12"/>
        <v>0</v>
      </c>
      <c r="AJ61" s="80">
        <f t="shared" si="12"/>
        <v>0</v>
      </c>
      <c r="AK61" s="80">
        <f t="shared" si="12"/>
        <v>0</v>
      </c>
      <c r="AL61" s="80">
        <f t="shared" si="12"/>
        <v>0</v>
      </c>
      <c r="AM61" s="80">
        <f t="shared" si="12"/>
        <v>0</v>
      </c>
      <c r="AN61" s="80">
        <f t="shared" si="12"/>
        <v>0</v>
      </c>
      <c r="AO61" s="80">
        <f t="shared" si="12"/>
        <v>0</v>
      </c>
      <c r="AP61" s="80">
        <f t="shared" si="12"/>
        <v>0</v>
      </c>
      <c r="AQ61" s="80">
        <f t="shared" si="12"/>
        <v>0</v>
      </c>
      <c r="AR61" s="80">
        <f t="shared" si="12"/>
        <v>0</v>
      </c>
      <c r="AS61" s="80">
        <f t="shared" si="12"/>
        <v>0</v>
      </c>
      <c r="AT61" s="80">
        <f t="shared" si="12"/>
        <v>0</v>
      </c>
      <c r="AU61" s="80">
        <f t="shared" si="12"/>
        <v>0</v>
      </c>
      <c r="AV61" s="80">
        <f t="shared" si="12"/>
        <v>0</v>
      </c>
      <c r="AW61" s="80">
        <f t="shared" si="12"/>
        <v>0</v>
      </c>
    </row>
    <row r="62" spans="1:49" x14ac:dyDescent="0.25">
      <c r="A62" s="40" t="s">
        <v>34</v>
      </c>
      <c r="B62" s="41"/>
      <c r="C62" s="41"/>
      <c r="D62" s="80">
        <f t="shared" ref="D62:AW62" si="13">+D24</f>
        <v>290178959</v>
      </c>
      <c r="E62" s="80">
        <f t="shared" si="13"/>
        <v>235096003</v>
      </c>
      <c r="F62" s="80">
        <f t="shared" si="13"/>
        <v>221772499</v>
      </c>
      <c r="G62" s="80">
        <f t="shared" si="13"/>
        <v>258735845</v>
      </c>
      <c r="H62" s="80">
        <f t="shared" si="13"/>
        <v>295975497</v>
      </c>
      <c r="I62" s="80">
        <f t="shared" si="13"/>
        <v>304175879</v>
      </c>
      <c r="J62" s="80">
        <f t="shared" si="13"/>
        <v>293549572</v>
      </c>
      <c r="K62" s="80">
        <f t="shared" si="13"/>
        <v>264736629</v>
      </c>
      <c r="L62" s="80">
        <f t="shared" si="13"/>
        <v>230665248.98678535</v>
      </c>
      <c r="M62" s="80">
        <f t="shared" si="13"/>
        <v>274848297.19308329</v>
      </c>
      <c r="N62" s="80">
        <f t="shared" si="13"/>
        <v>332076513.08273435</v>
      </c>
      <c r="O62" s="80">
        <f t="shared" si="13"/>
        <v>298411619.19462562</v>
      </c>
      <c r="P62" s="80">
        <f t="shared" si="13"/>
        <v>265992257.39353359</v>
      </c>
      <c r="Q62" s="80">
        <f t="shared" si="13"/>
        <v>234924352.37234098</v>
      </c>
      <c r="R62" s="80">
        <f t="shared" si="13"/>
        <v>225288772.06365892</v>
      </c>
      <c r="S62" s="80">
        <f t="shared" si="13"/>
        <v>258955186.48021546</v>
      </c>
      <c r="T62" s="80">
        <f t="shared" si="13"/>
        <v>291933603.59266043</v>
      </c>
      <c r="U62" s="80">
        <f t="shared" si="13"/>
        <v>292230070.06058669</v>
      </c>
      <c r="V62" s="80">
        <f t="shared" si="13"/>
        <v>283528079.90412492</v>
      </c>
      <c r="W62" s="80">
        <f t="shared" si="13"/>
        <v>237702031.65951854</v>
      </c>
      <c r="X62" s="80">
        <f t="shared" si="13"/>
        <v>229171291.18662024</v>
      </c>
      <c r="Y62" s="80">
        <f t="shared" si="13"/>
        <v>275029532.97835851</v>
      </c>
      <c r="Z62" s="80">
        <f t="shared" si="13"/>
        <v>330954973.09618455</v>
      </c>
      <c r="AA62" s="80">
        <f t="shared" si="13"/>
        <v>0</v>
      </c>
      <c r="AB62" s="80">
        <f t="shared" si="13"/>
        <v>0</v>
      </c>
      <c r="AC62" s="80">
        <f t="shared" si="13"/>
        <v>0</v>
      </c>
      <c r="AD62" s="80">
        <f t="shared" si="13"/>
        <v>0</v>
      </c>
      <c r="AE62" s="80">
        <f t="shared" si="13"/>
        <v>0</v>
      </c>
      <c r="AF62" s="80">
        <f t="shared" si="13"/>
        <v>0</v>
      </c>
      <c r="AG62" s="80">
        <f t="shared" si="13"/>
        <v>0</v>
      </c>
      <c r="AH62" s="80">
        <f t="shared" si="13"/>
        <v>0</v>
      </c>
      <c r="AI62" s="80">
        <f t="shared" si="13"/>
        <v>0</v>
      </c>
      <c r="AJ62" s="80">
        <f t="shared" si="13"/>
        <v>0</v>
      </c>
      <c r="AK62" s="80">
        <f t="shared" si="13"/>
        <v>0</v>
      </c>
      <c r="AL62" s="80">
        <f t="shared" si="13"/>
        <v>0</v>
      </c>
      <c r="AM62" s="80">
        <f t="shared" si="13"/>
        <v>0</v>
      </c>
      <c r="AN62" s="80">
        <f t="shared" si="13"/>
        <v>0</v>
      </c>
      <c r="AO62" s="80">
        <f t="shared" si="13"/>
        <v>0</v>
      </c>
      <c r="AP62" s="80">
        <f t="shared" si="13"/>
        <v>0</v>
      </c>
      <c r="AQ62" s="80">
        <f t="shared" si="13"/>
        <v>0</v>
      </c>
      <c r="AR62" s="80">
        <f t="shared" si="13"/>
        <v>0</v>
      </c>
      <c r="AS62" s="80">
        <f t="shared" si="13"/>
        <v>0</v>
      </c>
      <c r="AT62" s="80">
        <f t="shared" si="13"/>
        <v>0</v>
      </c>
      <c r="AU62" s="80">
        <f t="shared" si="13"/>
        <v>0</v>
      </c>
      <c r="AV62" s="80">
        <f t="shared" si="13"/>
        <v>0</v>
      </c>
      <c r="AW62" s="80">
        <f t="shared" si="13"/>
        <v>0</v>
      </c>
    </row>
    <row r="63" spans="1:49" x14ac:dyDescent="0.25">
      <c r="A63" s="40" t="s">
        <v>35</v>
      </c>
      <c r="B63" s="41"/>
      <c r="C63" s="41"/>
      <c r="D63" s="80">
        <f t="shared" ref="D63:AW63" si="14">+D25</f>
        <v>599641261</v>
      </c>
      <c r="E63" s="80">
        <f t="shared" si="14"/>
        <v>546450417</v>
      </c>
      <c r="F63" s="80">
        <f t="shared" si="14"/>
        <v>548775486</v>
      </c>
      <c r="G63" s="80">
        <f t="shared" si="14"/>
        <v>609609142</v>
      </c>
      <c r="H63" s="80">
        <f t="shared" si="14"/>
        <v>656813642</v>
      </c>
      <c r="I63" s="80">
        <f t="shared" si="14"/>
        <v>671886437</v>
      </c>
      <c r="J63" s="80">
        <f t="shared" si="14"/>
        <v>678219627</v>
      </c>
      <c r="K63" s="80">
        <f t="shared" si="14"/>
        <v>622550219</v>
      </c>
      <c r="L63" s="80">
        <f t="shared" si="14"/>
        <v>556188606.25652254</v>
      </c>
      <c r="M63" s="80">
        <f t="shared" si="14"/>
        <v>604001084.67424202</v>
      </c>
      <c r="N63" s="80">
        <f t="shared" si="14"/>
        <v>670079854.90516186</v>
      </c>
      <c r="O63" s="80">
        <f t="shared" si="14"/>
        <v>615160017.33586729</v>
      </c>
      <c r="P63" s="80">
        <f t="shared" si="14"/>
        <v>573811291.23380256</v>
      </c>
      <c r="Q63" s="80">
        <f t="shared" si="14"/>
        <v>556692865.31394506</v>
      </c>
      <c r="R63" s="80">
        <f t="shared" si="14"/>
        <v>543919102.26507175</v>
      </c>
      <c r="S63" s="80">
        <f t="shared" si="14"/>
        <v>603758979.41089308</v>
      </c>
      <c r="T63" s="80">
        <f t="shared" si="14"/>
        <v>674305116.554371</v>
      </c>
      <c r="U63" s="80">
        <f t="shared" si="14"/>
        <v>682179842.18051767</v>
      </c>
      <c r="V63" s="80">
        <f t="shared" si="14"/>
        <v>678909890.80967557</v>
      </c>
      <c r="W63" s="80">
        <f t="shared" si="14"/>
        <v>579911419.2246418</v>
      </c>
      <c r="X63" s="80">
        <f t="shared" si="14"/>
        <v>551036740.60934961</v>
      </c>
      <c r="Y63" s="80">
        <f t="shared" si="14"/>
        <v>597919979.03082466</v>
      </c>
      <c r="Z63" s="80">
        <f t="shared" si="14"/>
        <v>662866531.83424711</v>
      </c>
      <c r="AA63" s="80">
        <f t="shared" si="14"/>
        <v>0</v>
      </c>
      <c r="AB63" s="80">
        <f t="shared" si="14"/>
        <v>0</v>
      </c>
      <c r="AC63" s="80">
        <f t="shared" si="14"/>
        <v>0</v>
      </c>
      <c r="AD63" s="80">
        <f t="shared" si="14"/>
        <v>0</v>
      </c>
      <c r="AE63" s="80">
        <f t="shared" si="14"/>
        <v>0</v>
      </c>
      <c r="AF63" s="80">
        <f t="shared" si="14"/>
        <v>0</v>
      </c>
      <c r="AG63" s="80">
        <f t="shared" si="14"/>
        <v>0</v>
      </c>
      <c r="AH63" s="80">
        <f t="shared" si="14"/>
        <v>0</v>
      </c>
      <c r="AI63" s="80">
        <f t="shared" si="14"/>
        <v>0</v>
      </c>
      <c r="AJ63" s="80">
        <f t="shared" si="14"/>
        <v>0</v>
      </c>
      <c r="AK63" s="80">
        <f t="shared" si="14"/>
        <v>0</v>
      </c>
      <c r="AL63" s="80">
        <f t="shared" si="14"/>
        <v>0</v>
      </c>
      <c r="AM63" s="80">
        <f t="shared" si="14"/>
        <v>0</v>
      </c>
      <c r="AN63" s="80">
        <f t="shared" si="14"/>
        <v>0</v>
      </c>
      <c r="AO63" s="80">
        <f t="shared" si="14"/>
        <v>0</v>
      </c>
      <c r="AP63" s="80">
        <f t="shared" si="14"/>
        <v>0</v>
      </c>
      <c r="AQ63" s="80">
        <f t="shared" si="14"/>
        <v>0</v>
      </c>
      <c r="AR63" s="80">
        <f t="shared" si="14"/>
        <v>0</v>
      </c>
      <c r="AS63" s="80">
        <f t="shared" si="14"/>
        <v>0</v>
      </c>
      <c r="AT63" s="80">
        <f t="shared" si="14"/>
        <v>0</v>
      </c>
      <c r="AU63" s="80">
        <f t="shared" si="14"/>
        <v>0</v>
      </c>
      <c r="AV63" s="80">
        <f t="shared" si="14"/>
        <v>0</v>
      </c>
      <c r="AW63" s="80">
        <f t="shared" si="14"/>
        <v>0</v>
      </c>
    </row>
    <row r="64" spans="1:49" x14ac:dyDescent="0.25">
      <c r="A64" s="40" t="s">
        <v>36</v>
      </c>
      <c r="B64" s="41"/>
      <c r="C64" s="41"/>
      <c r="D64" s="80">
        <f t="shared" ref="D64:AW64" si="15">+D26</f>
        <v>242499726</v>
      </c>
      <c r="E64" s="80">
        <f t="shared" si="15"/>
        <v>232539680</v>
      </c>
      <c r="F64" s="80">
        <f t="shared" si="15"/>
        <v>229224298</v>
      </c>
      <c r="G64" s="80">
        <f t="shared" si="15"/>
        <v>266349220</v>
      </c>
      <c r="H64" s="80">
        <f t="shared" si="15"/>
        <v>267674678</v>
      </c>
      <c r="I64" s="80">
        <f t="shared" si="15"/>
        <v>281003685</v>
      </c>
      <c r="J64" s="80">
        <f t="shared" si="15"/>
        <v>279302255</v>
      </c>
      <c r="K64" s="80">
        <f t="shared" si="15"/>
        <v>258807768</v>
      </c>
      <c r="L64" s="80">
        <f t="shared" si="15"/>
        <v>241751673.50793245</v>
      </c>
      <c r="M64" s="80">
        <f t="shared" si="15"/>
        <v>248620430.51402155</v>
      </c>
      <c r="N64" s="80">
        <f t="shared" si="15"/>
        <v>266362061.63859347</v>
      </c>
      <c r="O64" s="80">
        <f t="shared" si="15"/>
        <v>254165103.41123843</v>
      </c>
      <c r="P64" s="80">
        <f t="shared" si="15"/>
        <v>246316884.48273599</v>
      </c>
      <c r="Q64" s="80">
        <f t="shared" si="15"/>
        <v>243990466.0844745</v>
      </c>
      <c r="R64" s="80">
        <f t="shared" si="15"/>
        <v>248767351.18955135</v>
      </c>
      <c r="S64" s="80">
        <f t="shared" si="15"/>
        <v>269142818.96581262</v>
      </c>
      <c r="T64" s="80">
        <f t="shared" si="15"/>
        <v>283191564.25385141</v>
      </c>
      <c r="U64" s="80">
        <f t="shared" si="15"/>
        <v>281264944.03107631</v>
      </c>
      <c r="V64" s="80">
        <f t="shared" si="15"/>
        <v>283373905.70967376</v>
      </c>
      <c r="W64" s="80">
        <f t="shared" si="15"/>
        <v>257635452.42072481</v>
      </c>
      <c r="X64" s="80">
        <f t="shared" si="15"/>
        <v>246026530.66511434</v>
      </c>
      <c r="Y64" s="80">
        <f t="shared" si="15"/>
        <v>254037786.42647198</v>
      </c>
      <c r="Z64" s="80">
        <f t="shared" si="15"/>
        <v>271290509.59291726</v>
      </c>
      <c r="AA64" s="80">
        <f t="shared" si="15"/>
        <v>0</v>
      </c>
      <c r="AB64" s="80">
        <f t="shared" si="15"/>
        <v>0</v>
      </c>
      <c r="AC64" s="80">
        <f t="shared" si="15"/>
        <v>0</v>
      </c>
      <c r="AD64" s="80">
        <f t="shared" si="15"/>
        <v>0</v>
      </c>
      <c r="AE64" s="80">
        <f t="shared" si="15"/>
        <v>0</v>
      </c>
      <c r="AF64" s="80">
        <f t="shared" si="15"/>
        <v>0</v>
      </c>
      <c r="AG64" s="80">
        <f t="shared" si="15"/>
        <v>0</v>
      </c>
      <c r="AH64" s="80">
        <f t="shared" si="15"/>
        <v>0</v>
      </c>
      <c r="AI64" s="80">
        <f t="shared" si="15"/>
        <v>0</v>
      </c>
      <c r="AJ64" s="80">
        <f t="shared" si="15"/>
        <v>0</v>
      </c>
      <c r="AK64" s="80">
        <f t="shared" si="15"/>
        <v>0</v>
      </c>
      <c r="AL64" s="80">
        <f t="shared" si="15"/>
        <v>0</v>
      </c>
      <c r="AM64" s="80">
        <f t="shared" si="15"/>
        <v>0</v>
      </c>
      <c r="AN64" s="80">
        <f t="shared" si="15"/>
        <v>0</v>
      </c>
      <c r="AO64" s="80">
        <f t="shared" si="15"/>
        <v>0</v>
      </c>
      <c r="AP64" s="80">
        <f t="shared" si="15"/>
        <v>0</v>
      </c>
      <c r="AQ64" s="80">
        <f t="shared" si="15"/>
        <v>0</v>
      </c>
      <c r="AR64" s="80">
        <f t="shared" si="15"/>
        <v>0</v>
      </c>
      <c r="AS64" s="80">
        <f t="shared" si="15"/>
        <v>0</v>
      </c>
      <c r="AT64" s="80">
        <f t="shared" si="15"/>
        <v>0</v>
      </c>
      <c r="AU64" s="80">
        <f t="shared" si="15"/>
        <v>0</v>
      </c>
      <c r="AV64" s="80">
        <f t="shared" si="15"/>
        <v>0</v>
      </c>
      <c r="AW64" s="80">
        <f t="shared" si="15"/>
        <v>0</v>
      </c>
    </row>
    <row r="65" spans="1:49" x14ac:dyDescent="0.25">
      <c r="A65" s="40" t="s">
        <v>37</v>
      </c>
      <c r="B65" s="41"/>
      <c r="C65" s="41"/>
      <c r="D65" s="80">
        <f t="shared" ref="D65:AW65" si="16">+D27</f>
        <v>99309923</v>
      </c>
      <c r="E65" s="80">
        <f t="shared" si="16"/>
        <v>98876748</v>
      </c>
      <c r="F65" s="80">
        <f t="shared" si="16"/>
        <v>96480454</v>
      </c>
      <c r="G65" s="80">
        <f t="shared" si="16"/>
        <v>121526151</v>
      </c>
      <c r="H65" s="80">
        <f t="shared" si="16"/>
        <v>113123855</v>
      </c>
      <c r="I65" s="80">
        <f t="shared" si="16"/>
        <v>125262874</v>
      </c>
      <c r="J65" s="80">
        <f t="shared" si="16"/>
        <v>126945040</v>
      </c>
      <c r="K65" s="80">
        <f t="shared" si="16"/>
        <v>119752379</v>
      </c>
      <c r="L65" s="80">
        <f t="shared" si="16"/>
        <v>112985699.2011641</v>
      </c>
      <c r="M65" s="80">
        <f t="shared" si="16"/>
        <v>111456743.98203622</v>
      </c>
      <c r="N65" s="80">
        <f t="shared" si="16"/>
        <v>112978465.12923987</v>
      </c>
      <c r="O65" s="80">
        <f t="shared" si="16"/>
        <v>107843812.8891262</v>
      </c>
      <c r="P65" s="80">
        <f t="shared" si="16"/>
        <v>103716430.37849057</v>
      </c>
      <c r="Q65" s="80">
        <f t="shared" si="16"/>
        <v>110281923.80513839</v>
      </c>
      <c r="R65" s="80">
        <f t="shared" si="16"/>
        <v>113787850.20193435</v>
      </c>
      <c r="S65" s="80">
        <f t="shared" si="16"/>
        <v>122889956.14274465</v>
      </c>
      <c r="T65" s="80">
        <f t="shared" si="16"/>
        <v>127145138.22055706</v>
      </c>
      <c r="U65" s="80">
        <f t="shared" si="16"/>
        <v>127809920.42728978</v>
      </c>
      <c r="V65" s="80">
        <f t="shared" si="16"/>
        <v>128839607.36991234</v>
      </c>
      <c r="W65" s="80">
        <f t="shared" si="16"/>
        <v>120306656.53928144</v>
      </c>
      <c r="X65" s="80">
        <f t="shared" si="16"/>
        <v>114620304.13509423</v>
      </c>
      <c r="Y65" s="80">
        <f t="shared" si="16"/>
        <v>113416477.12031387</v>
      </c>
      <c r="Z65" s="80">
        <f t="shared" si="16"/>
        <v>116419775.95176999</v>
      </c>
      <c r="AA65" s="80">
        <f t="shared" si="16"/>
        <v>0</v>
      </c>
      <c r="AB65" s="80">
        <f t="shared" si="16"/>
        <v>0</v>
      </c>
      <c r="AC65" s="80">
        <f t="shared" si="16"/>
        <v>0</v>
      </c>
      <c r="AD65" s="80">
        <f t="shared" si="16"/>
        <v>0</v>
      </c>
      <c r="AE65" s="80">
        <f t="shared" si="16"/>
        <v>0</v>
      </c>
      <c r="AF65" s="80">
        <f t="shared" si="16"/>
        <v>0</v>
      </c>
      <c r="AG65" s="80">
        <f t="shared" si="16"/>
        <v>0</v>
      </c>
      <c r="AH65" s="80">
        <f t="shared" si="16"/>
        <v>0</v>
      </c>
      <c r="AI65" s="80">
        <f t="shared" si="16"/>
        <v>0</v>
      </c>
      <c r="AJ65" s="80">
        <f t="shared" si="16"/>
        <v>0</v>
      </c>
      <c r="AK65" s="80">
        <f t="shared" si="16"/>
        <v>0</v>
      </c>
      <c r="AL65" s="80">
        <f t="shared" si="16"/>
        <v>0</v>
      </c>
      <c r="AM65" s="80">
        <f t="shared" si="16"/>
        <v>0</v>
      </c>
      <c r="AN65" s="80">
        <f t="shared" si="16"/>
        <v>0</v>
      </c>
      <c r="AO65" s="80">
        <f t="shared" si="16"/>
        <v>0</v>
      </c>
      <c r="AP65" s="80">
        <f t="shared" si="16"/>
        <v>0</v>
      </c>
      <c r="AQ65" s="80">
        <f t="shared" si="16"/>
        <v>0</v>
      </c>
      <c r="AR65" s="80">
        <f t="shared" si="16"/>
        <v>0</v>
      </c>
      <c r="AS65" s="80">
        <f t="shared" si="16"/>
        <v>0</v>
      </c>
      <c r="AT65" s="80">
        <f t="shared" si="16"/>
        <v>0</v>
      </c>
      <c r="AU65" s="80">
        <f t="shared" si="16"/>
        <v>0</v>
      </c>
      <c r="AV65" s="80">
        <f t="shared" si="16"/>
        <v>0</v>
      </c>
      <c r="AW65" s="80">
        <f t="shared" si="16"/>
        <v>0</v>
      </c>
    </row>
    <row r="66" spans="1:49" x14ac:dyDescent="0.25">
      <c r="A66" s="35" t="s">
        <v>31</v>
      </c>
      <c r="B66" s="33"/>
      <c r="C66" s="33"/>
      <c r="D66" s="37">
        <f>SUM(D61:D65)</f>
        <v>2499758324</v>
      </c>
      <c r="E66" s="37">
        <f t="shared" ref="E66:AW66" si="17">SUM(E61:E65)</f>
        <v>1985896392</v>
      </c>
      <c r="F66" s="37">
        <f t="shared" si="17"/>
        <v>1834449295</v>
      </c>
      <c r="G66" s="37">
        <f t="shared" si="17"/>
        <v>2235195660</v>
      </c>
      <c r="H66" s="37">
        <f t="shared" si="17"/>
        <v>2577497445</v>
      </c>
      <c r="I66" s="37">
        <f t="shared" si="17"/>
        <v>2692344190</v>
      </c>
      <c r="J66" s="37">
        <f t="shared" si="17"/>
        <v>2586049727</v>
      </c>
      <c r="K66" s="37">
        <f t="shared" si="17"/>
        <v>2259393157</v>
      </c>
      <c r="L66" s="37">
        <f t="shared" si="17"/>
        <v>1964129223.5109363</v>
      </c>
      <c r="M66" s="37">
        <f t="shared" si="17"/>
        <v>2422722357.3846059</v>
      </c>
      <c r="N66" s="37">
        <f t="shared" si="17"/>
        <v>2929131274.833518</v>
      </c>
      <c r="O66" s="37">
        <f t="shared" si="17"/>
        <v>2653902087.6413445</v>
      </c>
      <c r="P66" s="37">
        <f t="shared" si="17"/>
        <v>2352552164.3593774</v>
      </c>
      <c r="Q66" s="37">
        <f t="shared" si="17"/>
        <v>2053861723.4754136</v>
      </c>
      <c r="R66" s="37">
        <f t="shared" si="17"/>
        <v>1874418158.1194115</v>
      </c>
      <c r="S66" s="37">
        <f t="shared" si="17"/>
        <v>2120482417.569294</v>
      </c>
      <c r="T66" s="37">
        <f t="shared" si="17"/>
        <v>2534247641.6007981</v>
      </c>
      <c r="U66" s="37">
        <f t="shared" si="17"/>
        <v>2575194397.8298664</v>
      </c>
      <c r="V66" s="37">
        <f t="shared" si="17"/>
        <v>2456200662.3787298</v>
      </c>
      <c r="W66" s="37">
        <f t="shared" si="17"/>
        <v>1975280884.2787569</v>
      </c>
      <c r="X66" s="37">
        <f t="shared" si="17"/>
        <v>1957060760.156801</v>
      </c>
      <c r="Y66" s="37">
        <f t="shared" si="17"/>
        <v>2421715388.7150526</v>
      </c>
      <c r="Z66" s="37">
        <f t="shared" si="17"/>
        <v>2927154289.3570127</v>
      </c>
      <c r="AA66" s="37">
        <f t="shared" si="17"/>
        <v>0</v>
      </c>
      <c r="AB66" s="37">
        <f t="shared" si="17"/>
        <v>0</v>
      </c>
      <c r="AC66" s="37">
        <f t="shared" si="17"/>
        <v>0</v>
      </c>
      <c r="AD66" s="37">
        <f t="shared" si="17"/>
        <v>0</v>
      </c>
      <c r="AE66" s="37">
        <f t="shared" si="17"/>
        <v>0</v>
      </c>
      <c r="AF66" s="37">
        <f t="shared" si="17"/>
        <v>0</v>
      </c>
      <c r="AG66" s="37">
        <f t="shared" si="17"/>
        <v>0</v>
      </c>
      <c r="AH66" s="37">
        <f t="shared" si="17"/>
        <v>0</v>
      </c>
      <c r="AI66" s="37">
        <f t="shared" si="17"/>
        <v>0</v>
      </c>
      <c r="AJ66" s="37">
        <f t="shared" si="17"/>
        <v>0</v>
      </c>
      <c r="AK66" s="37">
        <f t="shared" si="17"/>
        <v>0</v>
      </c>
      <c r="AL66" s="37">
        <f t="shared" si="17"/>
        <v>0</v>
      </c>
      <c r="AM66" s="37">
        <f t="shared" si="17"/>
        <v>0</v>
      </c>
      <c r="AN66" s="37">
        <f t="shared" si="17"/>
        <v>0</v>
      </c>
      <c r="AO66" s="37">
        <f t="shared" si="17"/>
        <v>0</v>
      </c>
      <c r="AP66" s="37">
        <f t="shared" si="17"/>
        <v>0</v>
      </c>
      <c r="AQ66" s="37">
        <f t="shared" si="17"/>
        <v>0</v>
      </c>
      <c r="AR66" s="37">
        <f t="shared" si="17"/>
        <v>0</v>
      </c>
      <c r="AS66" s="37">
        <f t="shared" si="17"/>
        <v>0</v>
      </c>
      <c r="AT66" s="37">
        <f t="shared" si="17"/>
        <v>0</v>
      </c>
      <c r="AU66" s="37">
        <f t="shared" si="17"/>
        <v>0</v>
      </c>
      <c r="AV66" s="37">
        <f t="shared" si="17"/>
        <v>0</v>
      </c>
      <c r="AW66" s="37">
        <f t="shared" si="17"/>
        <v>0</v>
      </c>
    </row>
    <row r="67" spans="1:49" x14ac:dyDescent="0.25">
      <c r="B67" s="41"/>
      <c r="C67" s="41"/>
      <c r="O67" s="81"/>
    </row>
    <row r="68" spans="1:49" x14ac:dyDescent="0.25">
      <c r="A68" s="29" t="s">
        <v>58</v>
      </c>
      <c r="B68" s="41"/>
      <c r="C68" s="41"/>
      <c r="D68" s="81"/>
    </row>
    <row r="69" spans="1:49" x14ac:dyDescent="0.25">
      <c r="A69" s="40" t="s">
        <v>33</v>
      </c>
      <c r="B69" s="41"/>
      <c r="C69" s="41"/>
      <c r="D69" s="49">
        <f>IF(D51="","",+(D51-D58)+(D58*D61/D66))</f>
        <v>0</v>
      </c>
      <c r="E69" s="49">
        <f t="shared" ref="E69:AW69" si="18">IF(E51="","",+(E51-E58)+(E58*E61/E66))</f>
        <v>0</v>
      </c>
      <c r="F69" s="49">
        <f t="shared" si="18"/>
        <v>28636.335868779192</v>
      </c>
      <c r="G69" s="49">
        <f t="shared" si="18"/>
        <v>344669.92129031231</v>
      </c>
      <c r="H69" s="49">
        <f t="shared" si="18"/>
        <v>437739.69493695599</v>
      </c>
      <c r="I69" s="51">
        <f t="shared" si="18"/>
        <v>461093.89388914994</v>
      </c>
      <c r="J69" s="49">
        <f t="shared" si="18"/>
        <v>425531.99443758972</v>
      </c>
      <c r="K69" s="49">
        <f t="shared" si="18"/>
        <v>350101.97926152864</v>
      </c>
      <c r="L69" s="49">
        <f t="shared" si="18"/>
        <v>289532.93867281172</v>
      </c>
      <c r="M69" s="49">
        <f t="shared" si="18"/>
        <v>415708.25055353018</v>
      </c>
      <c r="N69" s="49">
        <f t="shared" si="18"/>
        <v>542741.46833908802</v>
      </c>
      <c r="O69" s="49" t="str">
        <f t="shared" si="18"/>
        <v/>
      </c>
      <c r="P69" s="49" t="str">
        <f t="shared" si="18"/>
        <v/>
      </c>
      <c r="Q69" s="49" t="str">
        <f t="shared" si="18"/>
        <v/>
      </c>
      <c r="R69" s="49" t="str">
        <f t="shared" si="18"/>
        <v/>
      </c>
      <c r="S69" s="49" t="str">
        <f t="shared" si="18"/>
        <v/>
      </c>
      <c r="T69" s="49" t="str">
        <f t="shared" si="18"/>
        <v/>
      </c>
      <c r="U69" s="49" t="str">
        <f t="shared" si="18"/>
        <v/>
      </c>
      <c r="V69" s="49" t="str">
        <f t="shared" si="18"/>
        <v/>
      </c>
      <c r="W69" s="49" t="str">
        <f t="shared" si="18"/>
        <v/>
      </c>
      <c r="X69" s="49" t="str">
        <f t="shared" si="18"/>
        <v/>
      </c>
      <c r="Y69" s="49" t="str">
        <f t="shared" si="18"/>
        <v/>
      </c>
      <c r="Z69" s="49" t="str">
        <f t="shared" si="18"/>
        <v/>
      </c>
      <c r="AA69" s="49" t="str">
        <f t="shared" si="18"/>
        <v/>
      </c>
      <c r="AB69" s="49" t="str">
        <f t="shared" si="18"/>
        <v/>
      </c>
      <c r="AC69" s="49" t="str">
        <f t="shared" si="18"/>
        <v/>
      </c>
      <c r="AD69" s="49" t="str">
        <f t="shared" si="18"/>
        <v/>
      </c>
      <c r="AE69" s="49" t="str">
        <f t="shared" si="18"/>
        <v/>
      </c>
      <c r="AF69" s="49" t="str">
        <f t="shared" si="18"/>
        <v/>
      </c>
      <c r="AG69" s="49" t="str">
        <f t="shared" si="18"/>
        <v/>
      </c>
      <c r="AH69" s="49" t="str">
        <f t="shared" si="18"/>
        <v/>
      </c>
      <c r="AI69" s="49" t="str">
        <f t="shared" si="18"/>
        <v/>
      </c>
      <c r="AJ69" s="49" t="str">
        <f t="shared" si="18"/>
        <v/>
      </c>
      <c r="AK69" s="49" t="str">
        <f t="shared" si="18"/>
        <v/>
      </c>
      <c r="AL69" s="49" t="str">
        <f t="shared" si="18"/>
        <v/>
      </c>
      <c r="AM69" s="49" t="str">
        <f t="shared" si="18"/>
        <v/>
      </c>
      <c r="AN69" s="49" t="str">
        <f t="shared" si="18"/>
        <v/>
      </c>
      <c r="AO69" s="49" t="str">
        <f t="shared" si="18"/>
        <v/>
      </c>
      <c r="AP69" s="49" t="str">
        <f t="shared" si="18"/>
        <v/>
      </c>
      <c r="AQ69" s="49" t="str">
        <f t="shared" si="18"/>
        <v/>
      </c>
      <c r="AR69" s="49" t="str">
        <f t="shared" si="18"/>
        <v/>
      </c>
      <c r="AS69" s="49" t="str">
        <f t="shared" si="18"/>
        <v/>
      </c>
      <c r="AT69" s="49" t="str">
        <f t="shared" si="18"/>
        <v/>
      </c>
      <c r="AU69" s="49" t="str">
        <f t="shared" si="18"/>
        <v/>
      </c>
      <c r="AV69" s="49" t="str">
        <f t="shared" si="18"/>
        <v/>
      </c>
      <c r="AW69" s="49" t="str">
        <f t="shared" si="18"/>
        <v/>
      </c>
    </row>
    <row r="70" spans="1:49" x14ac:dyDescent="0.25">
      <c r="A70" s="40" t="s">
        <v>34</v>
      </c>
      <c r="B70" s="41"/>
      <c r="C70" s="41"/>
      <c r="D70" s="49">
        <f>IF(D52="","",+D52+(D58*D62/D66))</f>
        <v>0</v>
      </c>
      <c r="E70" s="49">
        <f t="shared" ref="E70:AW70" si="19">IF(E52="","",+E52+(E58*E62/E66))</f>
        <v>0</v>
      </c>
      <c r="F70" s="49">
        <f t="shared" si="19"/>
        <v>4662.874879564878</v>
      </c>
      <c r="G70" s="49">
        <f>IF(G52="","",+G52+(G58*G62/G66))</f>
        <v>60575.806014450071</v>
      </c>
      <c r="H70" s="49">
        <f t="shared" si="19"/>
        <v>69235.226705339766</v>
      </c>
      <c r="I70" s="49">
        <f t="shared" si="19"/>
        <v>71132.268141530934</v>
      </c>
      <c r="J70" s="49">
        <f t="shared" si="19"/>
        <v>68766.003213137257</v>
      </c>
      <c r="K70" s="49">
        <f t="shared" si="19"/>
        <v>61936.863591354115</v>
      </c>
      <c r="L70" s="49">
        <f t="shared" si="19"/>
        <v>53975.546061180925</v>
      </c>
      <c r="M70" s="49">
        <f t="shared" si="19"/>
        <v>64085.142076342534</v>
      </c>
      <c r="N70" s="49">
        <f t="shared" si="19"/>
        <v>77271.220187535713</v>
      </c>
      <c r="O70" s="49" t="str">
        <f t="shared" si="19"/>
        <v/>
      </c>
      <c r="P70" s="49" t="str">
        <f t="shared" si="19"/>
        <v/>
      </c>
      <c r="Q70" s="49" t="str">
        <f t="shared" si="19"/>
        <v/>
      </c>
      <c r="R70" s="49" t="str">
        <f t="shared" si="19"/>
        <v/>
      </c>
      <c r="S70" s="49" t="str">
        <f t="shared" si="19"/>
        <v/>
      </c>
      <c r="T70" s="49" t="str">
        <f t="shared" si="19"/>
        <v/>
      </c>
      <c r="U70" s="49" t="str">
        <f t="shared" si="19"/>
        <v/>
      </c>
      <c r="V70" s="49" t="str">
        <f t="shared" si="19"/>
        <v/>
      </c>
      <c r="W70" s="49" t="str">
        <f t="shared" si="19"/>
        <v/>
      </c>
      <c r="X70" s="49" t="str">
        <f t="shared" si="19"/>
        <v/>
      </c>
      <c r="Y70" s="49" t="str">
        <f t="shared" si="19"/>
        <v/>
      </c>
      <c r="Z70" s="49" t="str">
        <f t="shared" si="19"/>
        <v/>
      </c>
      <c r="AA70" s="49" t="str">
        <f t="shared" si="19"/>
        <v/>
      </c>
      <c r="AB70" s="49" t="str">
        <f t="shared" si="19"/>
        <v/>
      </c>
      <c r="AC70" s="49" t="str">
        <f t="shared" si="19"/>
        <v/>
      </c>
      <c r="AD70" s="49" t="str">
        <f t="shared" si="19"/>
        <v/>
      </c>
      <c r="AE70" s="49" t="str">
        <f t="shared" si="19"/>
        <v/>
      </c>
      <c r="AF70" s="49" t="str">
        <f t="shared" si="19"/>
        <v/>
      </c>
      <c r="AG70" s="49" t="str">
        <f t="shared" si="19"/>
        <v/>
      </c>
      <c r="AH70" s="49" t="str">
        <f t="shared" si="19"/>
        <v/>
      </c>
      <c r="AI70" s="49" t="str">
        <f t="shared" si="19"/>
        <v/>
      </c>
      <c r="AJ70" s="49" t="str">
        <f t="shared" si="19"/>
        <v/>
      </c>
      <c r="AK70" s="49" t="str">
        <f t="shared" si="19"/>
        <v/>
      </c>
      <c r="AL70" s="49" t="str">
        <f t="shared" si="19"/>
        <v/>
      </c>
      <c r="AM70" s="49" t="str">
        <f t="shared" si="19"/>
        <v/>
      </c>
      <c r="AN70" s="49" t="str">
        <f t="shared" si="19"/>
        <v/>
      </c>
      <c r="AO70" s="49" t="str">
        <f t="shared" si="19"/>
        <v/>
      </c>
      <c r="AP70" s="49" t="str">
        <f t="shared" si="19"/>
        <v/>
      </c>
      <c r="AQ70" s="49" t="str">
        <f t="shared" si="19"/>
        <v/>
      </c>
      <c r="AR70" s="49" t="str">
        <f t="shared" si="19"/>
        <v/>
      </c>
      <c r="AS70" s="49" t="str">
        <f t="shared" si="19"/>
        <v/>
      </c>
      <c r="AT70" s="49" t="str">
        <f t="shared" si="19"/>
        <v/>
      </c>
      <c r="AU70" s="49" t="str">
        <f t="shared" si="19"/>
        <v/>
      </c>
      <c r="AV70" s="49" t="str">
        <f t="shared" si="19"/>
        <v/>
      </c>
      <c r="AW70" s="49" t="str">
        <f t="shared" si="19"/>
        <v/>
      </c>
    </row>
    <row r="71" spans="1:49" x14ac:dyDescent="0.25">
      <c r="A71" s="40" t="s">
        <v>35</v>
      </c>
      <c r="B71" s="41"/>
      <c r="C71" s="41"/>
      <c r="D71" s="49">
        <f>IF(D53="","",+D53+(D58*D63/D66))</f>
        <v>0</v>
      </c>
      <c r="E71" s="49">
        <f t="shared" ref="E71:AW71" si="20">IF(E53="","",+E53+(E58*E63/E66))</f>
        <v>0</v>
      </c>
      <c r="F71" s="49">
        <f t="shared" si="20"/>
        <v>6753.6701978728988</v>
      </c>
      <c r="G71" s="49">
        <f>IF(G53="","",+G53+(G58*G63/G66))</f>
        <v>107151.44580605239</v>
      </c>
      <c r="H71" s="49">
        <f t="shared" si="20"/>
        <v>115634.5208649429</v>
      </c>
      <c r="I71" s="49">
        <f t="shared" si="20"/>
        <v>118331.81312804784</v>
      </c>
      <c r="J71" s="49">
        <f t="shared" si="20"/>
        <v>119601.33814288217</v>
      </c>
      <c r="K71" s="49">
        <f t="shared" si="20"/>
        <v>109968.9574924099</v>
      </c>
      <c r="L71" s="49">
        <f t="shared" si="20"/>
        <v>97888.900043810398</v>
      </c>
      <c r="M71" s="49">
        <f t="shared" si="20"/>
        <v>105800.15515579889</v>
      </c>
      <c r="N71" s="49">
        <f t="shared" si="20"/>
        <v>117056.92857326064</v>
      </c>
      <c r="O71" s="49" t="str">
        <f t="shared" si="20"/>
        <v/>
      </c>
      <c r="P71" s="49" t="str">
        <f t="shared" si="20"/>
        <v/>
      </c>
      <c r="Q71" s="49" t="str">
        <f t="shared" si="20"/>
        <v/>
      </c>
      <c r="R71" s="49" t="str">
        <f t="shared" si="20"/>
        <v/>
      </c>
      <c r="S71" s="49" t="str">
        <f t="shared" si="20"/>
        <v/>
      </c>
      <c r="T71" s="49" t="str">
        <f t="shared" si="20"/>
        <v/>
      </c>
      <c r="U71" s="49" t="str">
        <f t="shared" si="20"/>
        <v/>
      </c>
      <c r="V71" s="49" t="str">
        <f t="shared" si="20"/>
        <v/>
      </c>
      <c r="W71" s="49" t="str">
        <f t="shared" si="20"/>
        <v/>
      </c>
      <c r="X71" s="49" t="str">
        <f t="shared" si="20"/>
        <v/>
      </c>
      <c r="Y71" s="49" t="str">
        <f t="shared" si="20"/>
        <v/>
      </c>
      <c r="Z71" s="49" t="str">
        <f t="shared" si="20"/>
        <v/>
      </c>
      <c r="AA71" s="49" t="str">
        <f t="shared" si="20"/>
        <v/>
      </c>
      <c r="AB71" s="49" t="str">
        <f t="shared" si="20"/>
        <v/>
      </c>
      <c r="AC71" s="49" t="str">
        <f t="shared" si="20"/>
        <v/>
      </c>
      <c r="AD71" s="49" t="str">
        <f t="shared" si="20"/>
        <v/>
      </c>
      <c r="AE71" s="49" t="str">
        <f t="shared" si="20"/>
        <v/>
      </c>
      <c r="AF71" s="49" t="str">
        <f t="shared" si="20"/>
        <v/>
      </c>
      <c r="AG71" s="49" t="str">
        <f t="shared" si="20"/>
        <v/>
      </c>
      <c r="AH71" s="49" t="str">
        <f t="shared" si="20"/>
        <v/>
      </c>
      <c r="AI71" s="49" t="str">
        <f t="shared" si="20"/>
        <v/>
      </c>
      <c r="AJ71" s="49" t="str">
        <f t="shared" si="20"/>
        <v/>
      </c>
      <c r="AK71" s="49" t="str">
        <f t="shared" si="20"/>
        <v/>
      </c>
      <c r="AL71" s="49" t="str">
        <f t="shared" si="20"/>
        <v/>
      </c>
      <c r="AM71" s="49" t="str">
        <f t="shared" si="20"/>
        <v/>
      </c>
      <c r="AN71" s="49" t="str">
        <f t="shared" si="20"/>
        <v/>
      </c>
      <c r="AO71" s="49" t="str">
        <f t="shared" si="20"/>
        <v/>
      </c>
      <c r="AP71" s="49" t="str">
        <f t="shared" si="20"/>
        <v/>
      </c>
      <c r="AQ71" s="49" t="str">
        <f t="shared" si="20"/>
        <v/>
      </c>
      <c r="AR71" s="49" t="str">
        <f t="shared" si="20"/>
        <v/>
      </c>
      <c r="AS71" s="49" t="str">
        <f t="shared" si="20"/>
        <v/>
      </c>
      <c r="AT71" s="49" t="str">
        <f t="shared" si="20"/>
        <v/>
      </c>
      <c r="AU71" s="49" t="str">
        <f t="shared" si="20"/>
        <v/>
      </c>
      <c r="AV71" s="49" t="str">
        <f t="shared" si="20"/>
        <v/>
      </c>
      <c r="AW71" s="49" t="str">
        <f t="shared" si="20"/>
        <v/>
      </c>
    </row>
    <row r="72" spans="1:49" x14ac:dyDescent="0.25">
      <c r="A72" s="40" t="s">
        <v>36</v>
      </c>
      <c r="B72" s="41"/>
      <c r="C72" s="41"/>
      <c r="D72" s="49">
        <f>IF(D54="","",+D54+(D58*D64/D66))</f>
        <v>0</v>
      </c>
      <c r="E72" s="49">
        <f t="shared" ref="E72:AW72" si="21">IF(E54="","",+E54+(E58*E64/E66))</f>
        <v>0</v>
      </c>
      <c r="F72" s="49">
        <f t="shared" si="21"/>
        <v>2381.1324731369587</v>
      </c>
      <c r="G72" s="49">
        <f>IF(G54="","",+G54+(G58*G64/G66))</f>
        <v>41080.759711289073</v>
      </c>
      <c r="H72" s="49">
        <f t="shared" si="21"/>
        <v>46620.227707662583</v>
      </c>
      <c r="I72" s="49">
        <f t="shared" si="21"/>
        <v>48915.290383093015</v>
      </c>
      <c r="J72" s="49">
        <f t="shared" si="21"/>
        <v>48689.064699160743</v>
      </c>
      <c r="K72" s="49">
        <f t="shared" si="21"/>
        <v>45154.720570269681</v>
      </c>
      <c r="L72" s="49">
        <f t="shared" si="21"/>
        <v>42064.663115292642</v>
      </c>
      <c r="M72" s="49">
        <f t="shared" si="21"/>
        <v>43052.482460200197</v>
      </c>
      <c r="N72" s="49">
        <f t="shared" si="21"/>
        <v>45998.334220908073</v>
      </c>
      <c r="O72" s="49" t="str">
        <f t="shared" si="21"/>
        <v/>
      </c>
      <c r="P72" s="49" t="str">
        <f t="shared" si="21"/>
        <v/>
      </c>
      <c r="Q72" s="49" t="str">
        <f t="shared" si="21"/>
        <v/>
      </c>
      <c r="R72" s="49" t="str">
        <f t="shared" si="21"/>
        <v/>
      </c>
      <c r="S72" s="49" t="str">
        <f t="shared" si="21"/>
        <v/>
      </c>
      <c r="T72" s="49" t="str">
        <f t="shared" si="21"/>
        <v/>
      </c>
      <c r="U72" s="49" t="str">
        <f t="shared" si="21"/>
        <v/>
      </c>
      <c r="V72" s="49" t="str">
        <f t="shared" si="21"/>
        <v/>
      </c>
      <c r="W72" s="49" t="str">
        <f t="shared" si="21"/>
        <v/>
      </c>
      <c r="X72" s="49" t="str">
        <f t="shared" si="21"/>
        <v/>
      </c>
      <c r="Y72" s="49" t="str">
        <f t="shared" si="21"/>
        <v/>
      </c>
      <c r="Z72" s="49" t="str">
        <f t="shared" si="21"/>
        <v/>
      </c>
      <c r="AA72" s="49" t="str">
        <f t="shared" si="21"/>
        <v/>
      </c>
      <c r="AB72" s="49" t="str">
        <f t="shared" si="21"/>
        <v/>
      </c>
      <c r="AC72" s="49" t="str">
        <f t="shared" si="21"/>
        <v/>
      </c>
      <c r="AD72" s="49" t="str">
        <f t="shared" si="21"/>
        <v/>
      </c>
      <c r="AE72" s="49" t="str">
        <f t="shared" si="21"/>
        <v/>
      </c>
      <c r="AF72" s="49" t="str">
        <f t="shared" si="21"/>
        <v/>
      </c>
      <c r="AG72" s="49" t="str">
        <f t="shared" si="21"/>
        <v/>
      </c>
      <c r="AH72" s="49" t="str">
        <f t="shared" si="21"/>
        <v/>
      </c>
      <c r="AI72" s="49" t="str">
        <f t="shared" si="21"/>
        <v/>
      </c>
      <c r="AJ72" s="49" t="str">
        <f t="shared" si="21"/>
        <v/>
      </c>
      <c r="AK72" s="49" t="str">
        <f t="shared" si="21"/>
        <v/>
      </c>
      <c r="AL72" s="49" t="str">
        <f t="shared" si="21"/>
        <v/>
      </c>
      <c r="AM72" s="49" t="str">
        <f t="shared" si="21"/>
        <v/>
      </c>
      <c r="AN72" s="49" t="str">
        <f t="shared" si="21"/>
        <v/>
      </c>
      <c r="AO72" s="49" t="str">
        <f t="shared" si="21"/>
        <v/>
      </c>
      <c r="AP72" s="49" t="str">
        <f t="shared" si="21"/>
        <v/>
      </c>
      <c r="AQ72" s="49" t="str">
        <f t="shared" si="21"/>
        <v/>
      </c>
      <c r="AR72" s="49" t="str">
        <f t="shared" si="21"/>
        <v/>
      </c>
      <c r="AS72" s="49" t="str">
        <f t="shared" si="21"/>
        <v/>
      </c>
      <c r="AT72" s="49" t="str">
        <f t="shared" si="21"/>
        <v/>
      </c>
      <c r="AU72" s="49" t="str">
        <f t="shared" si="21"/>
        <v/>
      </c>
      <c r="AV72" s="49" t="str">
        <f t="shared" si="21"/>
        <v/>
      </c>
      <c r="AW72" s="49" t="str">
        <f t="shared" si="21"/>
        <v/>
      </c>
    </row>
    <row r="73" spans="1:49" x14ac:dyDescent="0.25">
      <c r="A73" s="40" t="s">
        <v>37</v>
      </c>
      <c r="B73" s="41"/>
      <c r="C73" s="41"/>
      <c r="D73" s="49">
        <f>IF(D55="","",+D55+(D58*D65/D66))</f>
        <v>0</v>
      </c>
      <c r="E73" s="49">
        <f t="shared" ref="E73:AW73" si="22">IF(E55="","",+E55+(E58*E65/E66))</f>
        <v>0</v>
      </c>
      <c r="F73" s="49">
        <f>IF(F55="","",+F55+(F58*F65/F66))</f>
        <v>-48.583419353926594</v>
      </c>
      <c r="G73" s="49">
        <f>IF(G55="","",+G55+(G58*G65/G66))</f>
        <v>4125.9071778961579</v>
      </c>
      <c r="H73" s="49">
        <f t="shared" si="22"/>
        <v>6806.3797850987785</v>
      </c>
      <c r="I73" s="49">
        <f t="shared" si="22"/>
        <v>7524.9044581782691</v>
      </c>
      <c r="J73" s="49">
        <f t="shared" si="22"/>
        <v>7658.4495072300715</v>
      </c>
      <c r="K73" s="49">
        <f t="shared" si="22"/>
        <v>7241.6490844376849</v>
      </c>
      <c r="L73" s="49">
        <f t="shared" si="22"/>
        <v>6779.0820945593969</v>
      </c>
      <c r="M73" s="49">
        <f t="shared" si="22"/>
        <v>6594.3945688711765</v>
      </c>
      <c r="N73" s="49">
        <f t="shared" si="22"/>
        <v>6630.8205536467958</v>
      </c>
      <c r="O73" s="49" t="str">
        <f t="shared" si="22"/>
        <v/>
      </c>
      <c r="P73" s="49" t="str">
        <f t="shared" si="22"/>
        <v/>
      </c>
      <c r="Q73" s="49" t="str">
        <f t="shared" si="22"/>
        <v/>
      </c>
      <c r="R73" s="49" t="str">
        <f t="shared" si="22"/>
        <v/>
      </c>
      <c r="S73" s="49" t="str">
        <f t="shared" si="22"/>
        <v/>
      </c>
      <c r="T73" s="49" t="str">
        <f t="shared" si="22"/>
        <v/>
      </c>
      <c r="U73" s="49" t="str">
        <f t="shared" si="22"/>
        <v/>
      </c>
      <c r="V73" s="49" t="str">
        <f t="shared" si="22"/>
        <v/>
      </c>
      <c r="W73" s="49" t="str">
        <f t="shared" si="22"/>
        <v/>
      </c>
      <c r="X73" s="49" t="str">
        <f t="shared" si="22"/>
        <v/>
      </c>
      <c r="Y73" s="49" t="str">
        <f t="shared" si="22"/>
        <v/>
      </c>
      <c r="Z73" s="49" t="str">
        <f t="shared" si="22"/>
        <v/>
      </c>
      <c r="AA73" s="49" t="str">
        <f t="shared" si="22"/>
        <v/>
      </c>
      <c r="AB73" s="49" t="str">
        <f t="shared" si="22"/>
        <v/>
      </c>
      <c r="AC73" s="49" t="str">
        <f t="shared" si="22"/>
        <v/>
      </c>
      <c r="AD73" s="49" t="str">
        <f t="shared" si="22"/>
        <v/>
      </c>
      <c r="AE73" s="49" t="str">
        <f t="shared" si="22"/>
        <v/>
      </c>
      <c r="AF73" s="49" t="str">
        <f t="shared" si="22"/>
        <v/>
      </c>
      <c r="AG73" s="49" t="str">
        <f t="shared" si="22"/>
        <v/>
      </c>
      <c r="AH73" s="49" t="str">
        <f t="shared" si="22"/>
        <v/>
      </c>
      <c r="AI73" s="49" t="str">
        <f t="shared" si="22"/>
        <v/>
      </c>
      <c r="AJ73" s="49" t="str">
        <f t="shared" si="22"/>
        <v/>
      </c>
      <c r="AK73" s="49" t="str">
        <f t="shared" si="22"/>
        <v/>
      </c>
      <c r="AL73" s="49" t="str">
        <f t="shared" si="22"/>
        <v/>
      </c>
      <c r="AM73" s="49" t="str">
        <f t="shared" si="22"/>
        <v/>
      </c>
      <c r="AN73" s="49" t="str">
        <f t="shared" si="22"/>
        <v/>
      </c>
      <c r="AO73" s="49" t="str">
        <f t="shared" si="22"/>
        <v/>
      </c>
      <c r="AP73" s="49" t="str">
        <f t="shared" si="22"/>
        <v/>
      </c>
      <c r="AQ73" s="49" t="str">
        <f t="shared" si="22"/>
        <v/>
      </c>
      <c r="AR73" s="49" t="str">
        <f t="shared" si="22"/>
        <v/>
      </c>
      <c r="AS73" s="49" t="str">
        <f t="shared" si="22"/>
        <v/>
      </c>
      <c r="AT73" s="49" t="str">
        <f t="shared" si="22"/>
        <v/>
      </c>
      <c r="AU73" s="49" t="str">
        <f t="shared" si="22"/>
        <v/>
      </c>
      <c r="AV73" s="49" t="str">
        <f t="shared" si="22"/>
        <v/>
      </c>
      <c r="AW73" s="49" t="str">
        <f t="shared" si="22"/>
        <v/>
      </c>
    </row>
    <row r="74" spans="1:49" x14ac:dyDescent="0.25">
      <c r="A74" s="35" t="s">
        <v>31</v>
      </c>
      <c r="B74" s="33"/>
      <c r="C74" s="33"/>
      <c r="D74" s="48">
        <f>SUM(D69:D73)</f>
        <v>0</v>
      </c>
      <c r="E74" s="48">
        <f t="shared" ref="E74:AW74" si="23">SUM(E69:E73)</f>
        <v>0</v>
      </c>
      <c r="F74" s="48">
        <f t="shared" si="23"/>
        <v>42385.43</v>
      </c>
      <c r="G74" s="48">
        <f t="shared" si="23"/>
        <v>557603.83999999997</v>
      </c>
      <c r="H74" s="48">
        <f t="shared" si="23"/>
        <v>676036.05000000016</v>
      </c>
      <c r="I74" s="48">
        <f t="shared" si="23"/>
        <v>706998.17000000016</v>
      </c>
      <c r="J74" s="48">
        <f t="shared" si="23"/>
        <v>670246.85</v>
      </c>
      <c r="K74" s="48">
        <f t="shared" si="23"/>
        <v>574404.16999999993</v>
      </c>
      <c r="L74" s="48">
        <f t="shared" si="23"/>
        <v>490241.12998765515</v>
      </c>
      <c r="M74" s="48">
        <f t="shared" si="23"/>
        <v>635240.42481474299</v>
      </c>
      <c r="N74" s="48">
        <f t="shared" si="23"/>
        <v>789698.77187443932</v>
      </c>
      <c r="O74" s="48">
        <f t="shared" si="23"/>
        <v>0</v>
      </c>
      <c r="P74" s="48">
        <f t="shared" si="23"/>
        <v>0</v>
      </c>
      <c r="Q74" s="48">
        <f t="shared" si="23"/>
        <v>0</v>
      </c>
      <c r="R74" s="48">
        <f t="shared" si="23"/>
        <v>0</v>
      </c>
      <c r="S74" s="48">
        <f t="shared" si="23"/>
        <v>0</v>
      </c>
      <c r="T74" s="48">
        <f t="shared" si="23"/>
        <v>0</v>
      </c>
      <c r="U74" s="48">
        <f t="shared" si="23"/>
        <v>0</v>
      </c>
      <c r="V74" s="48">
        <f t="shared" si="23"/>
        <v>0</v>
      </c>
      <c r="W74" s="48">
        <f t="shared" si="23"/>
        <v>0</v>
      </c>
      <c r="X74" s="48">
        <f t="shared" si="23"/>
        <v>0</v>
      </c>
      <c r="Y74" s="48">
        <f t="shared" si="23"/>
        <v>0</v>
      </c>
      <c r="Z74" s="48">
        <f t="shared" si="23"/>
        <v>0</v>
      </c>
      <c r="AA74" s="48">
        <f t="shared" si="23"/>
        <v>0</v>
      </c>
      <c r="AB74" s="48">
        <f t="shared" si="23"/>
        <v>0</v>
      </c>
      <c r="AC74" s="48">
        <f t="shared" si="23"/>
        <v>0</v>
      </c>
      <c r="AD74" s="48">
        <f t="shared" si="23"/>
        <v>0</v>
      </c>
      <c r="AE74" s="48">
        <f t="shared" si="23"/>
        <v>0</v>
      </c>
      <c r="AF74" s="48">
        <f t="shared" si="23"/>
        <v>0</v>
      </c>
      <c r="AG74" s="48">
        <f t="shared" si="23"/>
        <v>0</v>
      </c>
      <c r="AH74" s="48">
        <f t="shared" si="23"/>
        <v>0</v>
      </c>
      <c r="AI74" s="48">
        <f t="shared" si="23"/>
        <v>0</v>
      </c>
      <c r="AJ74" s="48">
        <f t="shared" si="23"/>
        <v>0</v>
      </c>
      <c r="AK74" s="48">
        <f t="shared" si="23"/>
        <v>0</v>
      </c>
      <c r="AL74" s="48">
        <f t="shared" si="23"/>
        <v>0</v>
      </c>
      <c r="AM74" s="48">
        <f t="shared" si="23"/>
        <v>0</v>
      </c>
      <c r="AN74" s="48">
        <f t="shared" si="23"/>
        <v>0</v>
      </c>
      <c r="AO74" s="48">
        <f t="shared" si="23"/>
        <v>0</v>
      </c>
      <c r="AP74" s="48">
        <f t="shared" si="23"/>
        <v>0</v>
      </c>
      <c r="AQ74" s="48">
        <f t="shared" si="23"/>
        <v>0</v>
      </c>
      <c r="AR74" s="48">
        <f t="shared" si="23"/>
        <v>0</v>
      </c>
      <c r="AS74" s="48">
        <f t="shared" si="23"/>
        <v>0</v>
      </c>
      <c r="AT74" s="48">
        <f t="shared" si="23"/>
        <v>0</v>
      </c>
      <c r="AU74" s="48">
        <f t="shared" si="23"/>
        <v>0</v>
      </c>
      <c r="AV74" s="48">
        <f t="shared" si="23"/>
        <v>0</v>
      </c>
      <c r="AW74" s="48">
        <f t="shared" si="23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BJ184"/>
  <sheetViews>
    <sheetView tabSelected="1" zoomScale="85" zoomScaleNormal="85" zoomScaleSheetLayoutView="80" workbookViewId="0">
      <pane xSplit="2" ySplit="4" topLeftCell="AN17" activePane="bottomRight" state="frozen"/>
      <selection activeCell="AL26" sqref="AL26"/>
      <selection pane="topRight" activeCell="AL26" sqref="AL26"/>
      <selection pane="bottomLeft" activeCell="AL26" sqref="AL26"/>
      <selection pane="bottomRight" activeCell="AW89" sqref="AW89:AY89"/>
    </sheetView>
  </sheetViews>
  <sheetFormatPr defaultColWidth="9.140625" defaultRowHeight="15" zeroHeight="1" outlineLevelRow="1" outlineLevelCol="1" x14ac:dyDescent="0.25"/>
  <cols>
    <col min="1" max="1" width="3.140625" style="1" customWidth="1"/>
    <col min="2" max="2" width="50" style="40" customWidth="1"/>
    <col min="3" max="3" width="7.85546875" style="40" customWidth="1" outlineLevel="1"/>
    <col min="4" max="4" width="7.140625" style="40" customWidth="1" outlineLevel="1"/>
    <col min="5" max="14" width="18.7109375" style="40" customWidth="1" outlineLevel="1"/>
    <col min="15" max="15" width="17.85546875" style="40" customWidth="1" outlineLevel="1" collapsed="1"/>
    <col min="16" max="26" width="18.7109375" style="40" customWidth="1" outlineLevel="1"/>
    <col min="27" max="41" width="18.7109375" style="40" customWidth="1"/>
    <col min="42" max="50" width="16" style="40" customWidth="1"/>
    <col min="51" max="51" width="16.85546875" style="40" customWidth="1"/>
    <col min="52" max="55" width="12.7109375" style="40" bestFit="1" customWidth="1"/>
    <col min="56" max="62" width="11.28515625" style="40" bestFit="1" customWidth="1"/>
    <col min="63" max="16384" width="9.140625" style="40"/>
  </cols>
  <sheetData>
    <row r="1" spans="1:62" s="2" customFormat="1" ht="15.75" x14ac:dyDescent="0.25">
      <c r="A1" s="50" t="s">
        <v>1</v>
      </c>
    </row>
    <row r="2" spans="1:62" ht="15.75" x14ac:dyDescent="0.25">
      <c r="A2" s="50" t="s">
        <v>7</v>
      </c>
      <c r="B2" s="36"/>
      <c r="C2" s="36"/>
      <c r="D2" s="36"/>
      <c r="W2" s="43"/>
      <c r="X2" s="43"/>
      <c r="Y2" s="43"/>
    </row>
    <row r="3" spans="1:62" x14ac:dyDescent="0.25">
      <c r="A3" s="6"/>
      <c r="AH3" s="43"/>
    </row>
    <row r="4" spans="1:62" x14ac:dyDescent="0.25">
      <c r="A4" s="6"/>
      <c r="C4" s="12">
        <v>42370</v>
      </c>
      <c r="D4" s="12">
        <v>42401</v>
      </c>
      <c r="E4" s="12">
        <v>42430</v>
      </c>
      <c r="F4" s="12">
        <v>42461</v>
      </c>
      <c r="G4" s="12">
        <v>42491</v>
      </c>
      <c r="H4" s="12">
        <v>42522</v>
      </c>
      <c r="I4" s="12">
        <v>42552</v>
      </c>
      <c r="J4" s="12">
        <v>42583</v>
      </c>
      <c r="K4" s="12">
        <v>42614</v>
      </c>
      <c r="L4" s="12">
        <v>42644</v>
      </c>
      <c r="M4" s="12">
        <v>42675</v>
      </c>
      <c r="N4" s="12">
        <v>42705</v>
      </c>
      <c r="O4" s="12">
        <v>42736</v>
      </c>
      <c r="P4" s="12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2">
        <v>43160</v>
      </c>
      <c r="AD4" s="12">
        <v>43191</v>
      </c>
      <c r="AE4" s="12">
        <v>43221</v>
      </c>
      <c r="AF4" s="12">
        <v>43252</v>
      </c>
      <c r="AG4" s="12">
        <v>43282</v>
      </c>
      <c r="AH4" s="12">
        <v>43313</v>
      </c>
      <c r="AI4" s="12">
        <v>43344</v>
      </c>
      <c r="AJ4" s="12">
        <v>43374</v>
      </c>
      <c r="AK4" s="12">
        <v>43405</v>
      </c>
      <c r="AL4" s="12">
        <v>43435</v>
      </c>
      <c r="AM4" s="12">
        <v>43466</v>
      </c>
      <c r="AN4" s="12">
        <v>43497</v>
      </c>
      <c r="AO4" s="12">
        <v>43525</v>
      </c>
      <c r="AP4" s="12">
        <v>43556</v>
      </c>
      <c r="AQ4" s="12">
        <v>43586</v>
      </c>
      <c r="AR4" s="12">
        <v>43617</v>
      </c>
      <c r="AS4" s="12">
        <v>43647</v>
      </c>
      <c r="AT4" s="12">
        <v>43678</v>
      </c>
      <c r="AU4" s="12">
        <v>43709</v>
      </c>
      <c r="AV4" s="12">
        <v>43739</v>
      </c>
      <c r="AW4" s="12">
        <v>43770</v>
      </c>
      <c r="AX4" s="12">
        <v>43800</v>
      </c>
      <c r="AY4" s="12">
        <v>43831</v>
      </c>
      <c r="AZ4" s="12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</row>
    <row r="5" spans="1:62" s="2" customFormat="1" ht="15" customHeight="1" x14ac:dyDescent="0.25">
      <c r="A5" s="131" t="s">
        <v>0</v>
      </c>
      <c r="B5" s="7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67">
        <v>2696725.74</v>
      </c>
      <c r="Q5" s="31"/>
      <c r="R5" s="31"/>
      <c r="S5" s="31"/>
      <c r="T5" s="31"/>
      <c r="U5" s="31"/>
      <c r="V5" s="31"/>
      <c r="W5" s="31"/>
      <c r="X5" s="31"/>
      <c r="Y5" s="67">
        <f>+'MEEIA 2 adjs'!Q12</f>
        <v>-3196.0980622343154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s="4" customFormat="1" ht="15" customHeight="1" x14ac:dyDescent="0.25">
      <c r="A6" s="131"/>
      <c r="B6" s="7" t="s">
        <v>9</v>
      </c>
      <c r="C6" s="26"/>
      <c r="D6" s="26"/>
      <c r="E6" s="23">
        <v>489577.71</v>
      </c>
      <c r="F6" s="23">
        <v>596039.34</v>
      </c>
      <c r="G6" s="23">
        <v>1517252.46</v>
      </c>
      <c r="H6" s="23">
        <v>1813501.32</v>
      </c>
      <c r="I6" s="23">
        <v>2186924.08</v>
      </c>
      <c r="J6" s="23">
        <v>3901790.85</v>
      </c>
      <c r="K6" s="23">
        <v>2101305.48</v>
      </c>
      <c r="L6" s="23">
        <v>3473901.82</v>
      </c>
      <c r="M6" s="24">
        <v>3971572.65</v>
      </c>
      <c r="N6" s="23">
        <v>3484429.82</v>
      </c>
      <c r="O6" s="23">
        <v>3674638.82</v>
      </c>
      <c r="P6" s="24">
        <v>4414025.79</v>
      </c>
      <c r="Q6" s="24">
        <v>2991594.54</v>
      </c>
      <c r="R6" s="23">
        <v>2590304.3199999998</v>
      </c>
      <c r="S6" s="23">
        <v>4657810.8899999997</v>
      </c>
      <c r="T6" s="23">
        <v>4977110.7899999982</v>
      </c>
      <c r="U6" s="23">
        <v>3348927.8400000003</v>
      </c>
      <c r="V6" s="23">
        <v>5546241.8499999996</v>
      </c>
      <c r="W6" s="23">
        <v>4343353.6899999995</v>
      </c>
      <c r="X6" s="23">
        <v>4663448.7899999991</v>
      </c>
      <c r="Y6" s="23">
        <v>3579807.37</v>
      </c>
      <c r="Z6" s="23">
        <v>5420569.8299999982</v>
      </c>
      <c r="AA6" s="23">
        <v>3574752.5799999991</v>
      </c>
      <c r="AB6" s="23">
        <v>3331489.5699999994</v>
      </c>
      <c r="AC6" s="23">
        <v>4263249.9299999988</v>
      </c>
      <c r="AD6" s="23">
        <v>4115174.5300000017</v>
      </c>
      <c r="AE6" s="23">
        <v>4740998.6900000004</v>
      </c>
      <c r="AF6" s="23">
        <v>5145804.7499999991</v>
      </c>
      <c r="AG6" s="23">
        <v>6107814.71</v>
      </c>
      <c r="AH6" s="23">
        <v>6553231.54</v>
      </c>
      <c r="AI6" s="23">
        <v>5114734.95</v>
      </c>
      <c r="AJ6" s="23">
        <v>4801059.09</v>
      </c>
      <c r="AK6" s="23">
        <v>6475373.9700000007</v>
      </c>
      <c r="AL6" s="23">
        <v>8029360.29</v>
      </c>
      <c r="AM6" s="23">
        <v>1571431.2300000002</v>
      </c>
      <c r="AN6" s="23">
        <v>9564900.9000000004</v>
      </c>
      <c r="AO6" s="23">
        <v>7004423.3000000007</v>
      </c>
      <c r="AP6" s="23">
        <v>197376.2899999998</v>
      </c>
      <c r="AQ6" s="23">
        <v>257011.13999999996</v>
      </c>
      <c r="AR6" s="23">
        <v>211431.85000000024</v>
      </c>
      <c r="AS6" s="23">
        <v>1180808.6699999997</v>
      </c>
      <c r="AT6" s="23">
        <v>-1350523.8200000005</v>
      </c>
      <c r="AU6" s="23">
        <v>85629.37000000001</v>
      </c>
      <c r="AV6" s="23">
        <v>459064.35000000003</v>
      </c>
      <c r="AW6" s="116">
        <v>384968</v>
      </c>
      <c r="AX6" s="116">
        <v>155703</v>
      </c>
      <c r="AY6" s="116">
        <v>36661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s="4" customFormat="1" x14ac:dyDescent="0.25">
      <c r="A7" s="131"/>
      <c r="B7" s="7" t="s">
        <v>10</v>
      </c>
      <c r="C7" s="26"/>
      <c r="D7" s="26"/>
      <c r="E7" s="24">
        <v>0</v>
      </c>
      <c r="F7" s="24">
        <v>0</v>
      </c>
      <c r="G7" s="24">
        <v>261356.59</v>
      </c>
      <c r="H7" s="24">
        <v>3948687.99</v>
      </c>
      <c r="I7" s="24">
        <v>5065072.49</v>
      </c>
      <c r="J7" s="24">
        <v>5065949.9800000004</v>
      </c>
      <c r="K7" s="24">
        <v>4872398.21</v>
      </c>
      <c r="L7" s="24">
        <v>3865806.8</v>
      </c>
      <c r="M7" s="23">
        <v>3385376.18</v>
      </c>
      <c r="N7" s="24">
        <v>4206736.6500000004</v>
      </c>
      <c r="O7" s="24">
        <v>5036008.79</v>
      </c>
      <c r="P7" s="23">
        <f>3600039.75-11959.19</f>
        <v>3588080.56</v>
      </c>
      <c r="Q7" s="24">
        <v>2991302.79</v>
      </c>
      <c r="R7" s="24">
        <v>2782459.66</v>
      </c>
      <c r="S7" s="24">
        <v>2731333.13</v>
      </c>
      <c r="T7" s="24">
        <v>3426060.95</v>
      </c>
      <c r="U7" s="24">
        <v>4159412.58</v>
      </c>
      <c r="V7" s="24">
        <v>4243344.03</v>
      </c>
      <c r="W7" s="24">
        <v>3595829.47</v>
      </c>
      <c r="X7" s="24">
        <v>3284010.57</v>
      </c>
      <c r="Y7" s="24">
        <v>2912003.78</v>
      </c>
      <c r="Z7" s="24">
        <v>3426009.82</v>
      </c>
      <c r="AA7" s="24">
        <v>5038749.5</v>
      </c>
      <c r="AB7" s="24">
        <v>6592700.7599999998</v>
      </c>
      <c r="AC7" s="24">
        <v>6048408.1600000001</v>
      </c>
      <c r="AD7" s="24">
        <v>5896451.8300000001</v>
      </c>
      <c r="AE7" s="24">
        <v>5602655.8799999999</v>
      </c>
      <c r="AF7" s="24">
        <v>7075374.6299999999</v>
      </c>
      <c r="AG7" s="24">
        <v>7704127.9100000001</v>
      </c>
      <c r="AH7" s="24">
        <v>7271988.1200000001</v>
      </c>
      <c r="AI7" s="24">
        <v>7138278.0300000003</v>
      </c>
      <c r="AJ7" s="24">
        <v>6192975.21</v>
      </c>
      <c r="AK7" s="24">
        <v>5652712.79</v>
      </c>
      <c r="AL7" s="24">
        <v>6720370.3499999996</v>
      </c>
      <c r="AM7" s="24">
        <v>6281361.5700000003</v>
      </c>
      <c r="AN7" s="24">
        <v>111085.01</v>
      </c>
      <c r="AO7" s="24">
        <v>-36362.01</v>
      </c>
      <c r="AP7" s="24">
        <v>124962.2</v>
      </c>
      <c r="AQ7" s="24">
        <v>216142.69</v>
      </c>
      <c r="AR7" s="24">
        <v>164533.09</v>
      </c>
      <c r="AS7" s="24">
        <v>52414.7</v>
      </c>
      <c r="AT7" s="24">
        <v>41132.15</v>
      </c>
      <c r="AU7" s="24">
        <v>99790.34</v>
      </c>
      <c r="AV7" s="23">
        <v>162041.60999999999</v>
      </c>
      <c r="AW7" s="117">
        <v>194053.87117711431</v>
      </c>
      <c r="AX7" s="117">
        <v>36479.197356986435</v>
      </c>
      <c r="AY7" s="117">
        <v>-95771.120583809636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s="4" customFormat="1" x14ac:dyDescent="0.25">
      <c r="A8" s="131"/>
      <c r="B8" s="7" t="s">
        <v>11</v>
      </c>
      <c r="C8" s="26"/>
      <c r="D8" s="26"/>
      <c r="E8" s="9">
        <f t="shared" ref="E8:AX8" si="0">IF(OR(E6="",E7=""),"",E6-E7)</f>
        <v>489577.71</v>
      </c>
      <c r="F8" s="9">
        <f t="shared" si="0"/>
        <v>596039.34</v>
      </c>
      <c r="G8" s="9">
        <f t="shared" si="0"/>
        <v>1255895.8699999999</v>
      </c>
      <c r="H8" s="9">
        <f t="shared" si="0"/>
        <v>-2135186.67</v>
      </c>
      <c r="I8" s="9">
        <f>IF(OR(I6="",I7=""),"",I6-I7)</f>
        <v>-2878148.41</v>
      </c>
      <c r="J8" s="10">
        <f t="shared" si="0"/>
        <v>-1164159.1300000004</v>
      </c>
      <c r="K8" s="10">
        <f t="shared" si="0"/>
        <v>-2771092.73</v>
      </c>
      <c r="L8" s="10">
        <f t="shared" si="0"/>
        <v>-391904.98</v>
      </c>
      <c r="M8" s="10">
        <f t="shared" si="0"/>
        <v>586196.46999999974</v>
      </c>
      <c r="N8" s="10">
        <f t="shared" si="0"/>
        <v>-722306.83000000054</v>
      </c>
      <c r="O8" s="10">
        <f t="shared" si="0"/>
        <v>-1361369.9700000002</v>
      </c>
      <c r="P8" s="10">
        <f>IF(OR(P6="",P7=""),"",P6-P7)</f>
        <v>825945.23</v>
      </c>
      <c r="Q8" s="10">
        <f t="shared" si="0"/>
        <v>291.75</v>
      </c>
      <c r="R8" s="10">
        <f t="shared" si="0"/>
        <v>-192155.34000000032</v>
      </c>
      <c r="S8" s="10">
        <f t="shared" si="0"/>
        <v>1926477.7599999998</v>
      </c>
      <c r="T8" s="10">
        <f t="shared" si="0"/>
        <v>1551049.839999998</v>
      </c>
      <c r="U8" s="10">
        <f t="shared" si="0"/>
        <v>-810484.73999999976</v>
      </c>
      <c r="V8" s="10">
        <f t="shared" si="0"/>
        <v>1302897.8199999994</v>
      </c>
      <c r="W8" s="10">
        <f t="shared" si="0"/>
        <v>747524.21999999927</v>
      </c>
      <c r="X8" s="10">
        <f>IF(OR(X6="",X7=""),"",X6-X7)</f>
        <v>1379438.2199999993</v>
      </c>
      <c r="Y8" s="10">
        <f>IF(OR(Y6="",Y7=""),"",Y6-Y7)</f>
        <v>667803.59000000032</v>
      </c>
      <c r="Z8" s="10">
        <f t="shared" si="0"/>
        <v>1994560.0099999984</v>
      </c>
      <c r="AA8" s="10">
        <f t="shared" si="0"/>
        <v>-1463996.9200000009</v>
      </c>
      <c r="AB8" s="10">
        <f t="shared" si="0"/>
        <v>-3261211.1900000004</v>
      </c>
      <c r="AC8" s="10">
        <f t="shared" si="0"/>
        <v>-1785158.2300000014</v>
      </c>
      <c r="AD8" s="10">
        <f t="shared" si="0"/>
        <v>-1781277.2999999984</v>
      </c>
      <c r="AE8" s="10">
        <f t="shared" si="0"/>
        <v>-861657.18999999948</v>
      </c>
      <c r="AF8" s="10">
        <f t="shared" si="0"/>
        <v>-1929569.8800000008</v>
      </c>
      <c r="AG8" s="10">
        <f t="shared" si="0"/>
        <v>-1596313.2000000002</v>
      </c>
      <c r="AH8" s="10">
        <f t="shared" si="0"/>
        <v>-718756.58000000007</v>
      </c>
      <c r="AI8" s="10">
        <f t="shared" si="0"/>
        <v>-2023543.08</v>
      </c>
      <c r="AJ8" s="10">
        <f t="shared" si="0"/>
        <v>-1391916.12</v>
      </c>
      <c r="AK8" s="10">
        <f t="shared" si="0"/>
        <v>822661.18000000063</v>
      </c>
      <c r="AL8" s="10">
        <f t="shared" si="0"/>
        <v>1308989.9400000004</v>
      </c>
      <c r="AM8" s="10">
        <f t="shared" si="0"/>
        <v>-4709930.34</v>
      </c>
      <c r="AN8" s="10">
        <f t="shared" si="0"/>
        <v>9453815.8900000006</v>
      </c>
      <c r="AO8" s="10">
        <f t="shared" si="0"/>
        <v>7040785.3100000005</v>
      </c>
      <c r="AP8" s="10">
        <f t="shared" si="0"/>
        <v>72414.089999999807</v>
      </c>
      <c r="AQ8" s="10">
        <f t="shared" si="0"/>
        <v>40868.449999999953</v>
      </c>
      <c r="AR8" s="10">
        <f t="shared" si="0"/>
        <v>46898.760000000242</v>
      </c>
      <c r="AS8" s="10">
        <f t="shared" si="0"/>
        <v>1128393.9699999997</v>
      </c>
      <c r="AT8" s="10">
        <f t="shared" si="0"/>
        <v>-1391655.9700000004</v>
      </c>
      <c r="AU8" s="10">
        <f t="shared" si="0"/>
        <v>-14160.969999999987</v>
      </c>
      <c r="AV8" s="10">
        <f t="shared" si="0"/>
        <v>297022.74000000005</v>
      </c>
      <c r="AW8" s="10">
        <f t="shared" si="0"/>
        <v>190914.12882288569</v>
      </c>
      <c r="AX8" s="10">
        <f t="shared" si="0"/>
        <v>119223.80264301357</v>
      </c>
      <c r="AY8" s="10">
        <f t="shared" ref="AY8:BJ8" si="1">IF(OR(AY6="",AY7=""),"",AY6-AY7)</f>
        <v>132432.12058380962</v>
      </c>
      <c r="AZ8" s="10" t="str">
        <f t="shared" si="1"/>
        <v/>
      </c>
      <c r="BA8" s="10" t="str">
        <f t="shared" si="1"/>
        <v/>
      </c>
      <c r="BB8" s="10" t="str">
        <f t="shared" si="1"/>
        <v/>
      </c>
      <c r="BC8" s="10" t="str">
        <f t="shared" si="1"/>
        <v/>
      </c>
      <c r="BD8" s="10" t="str">
        <f t="shared" si="1"/>
        <v/>
      </c>
      <c r="BE8" s="10" t="str">
        <f t="shared" si="1"/>
        <v/>
      </c>
      <c r="BF8" s="10" t="str">
        <f t="shared" si="1"/>
        <v/>
      </c>
      <c r="BG8" s="10" t="str">
        <f t="shared" si="1"/>
        <v/>
      </c>
      <c r="BH8" s="10" t="str">
        <f t="shared" si="1"/>
        <v/>
      </c>
      <c r="BI8" s="10" t="str">
        <f t="shared" si="1"/>
        <v/>
      </c>
      <c r="BJ8" s="10" t="str">
        <f t="shared" si="1"/>
        <v/>
      </c>
    </row>
    <row r="9" spans="1:62" s="4" customFormat="1" x14ac:dyDescent="0.25">
      <c r="A9" s="131"/>
      <c r="B9" s="7" t="s">
        <v>4</v>
      </c>
      <c r="C9" s="26"/>
      <c r="D9" s="26"/>
      <c r="E9" s="25">
        <v>7.31972E-3</v>
      </c>
      <c r="F9" s="25">
        <v>7.4556900000000001E-3</v>
      </c>
      <c r="G9" s="25">
        <v>7.55794E-3</v>
      </c>
      <c r="H9" s="25">
        <v>6.2632199999999999E-3</v>
      </c>
      <c r="I9" s="25">
        <v>6.2904299999999996E-3</v>
      </c>
      <c r="J9" s="25">
        <v>7.6456600000000003E-3</v>
      </c>
      <c r="K9" s="25">
        <v>7.5545970550536697E-3</v>
      </c>
      <c r="L9" s="25">
        <v>7.6017000000000003E-3</v>
      </c>
      <c r="M9" s="25">
        <v>7.6414500000000002E-3</v>
      </c>
      <c r="N9" s="25">
        <v>9.6220400000000001E-3</v>
      </c>
      <c r="O9" s="25">
        <v>8.9999999999999993E-3</v>
      </c>
      <c r="P9" s="25">
        <v>8.9999999999999993E-3</v>
      </c>
      <c r="Q9" s="25">
        <v>1.15E-2</v>
      </c>
      <c r="R9" s="25">
        <v>1.15E-2</v>
      </c>
      <c r="S9" s="25">
        <v>1.15E-2</v>
      </c>
      <c r="T9" s="25">
        <v>1.41E-2</v>
      </c>
      <c r="U9" s="25">
        <v>1.39185E-2</v>
      </c>
      <c r="V9" s="25">
        <v>1.466976E-2</v>
      </c>
      <c r="W9" s="25">
        <v>1.4482760000000001E-2</v>
      </c>
      <c r="X9" s="25">
        <v>1.45083E-2</v>
      </c>
      <c r="Y9" s="25">
        <v>1.4428689E-2</v>
      </c>
      <c r="Z9" s="25">
        <v>1.773541E-2</v>
      </c>
      <c r="AA9" s="25">
        <v>1.715386E-2</v>
      </c>
      <c r="AB9" s="25">
        <v>1.8275659999999999E-2</v>
      </c>
      <c r="AC9" s="25">
        <v>2.0539459999999999E-2</v>
      </c>
      <c r="AD9" s="25">
        <v>2.3111960000000001E-2</v>
      </c>
      <c r="AE9" s="25">
        <v>2.1987949999999999E-2</v>
      </c>
      <c r="AF9" s="25">
        <v>2.2795610000000001E-2</v>
      </c>
      <c r="AG9" s="25">
        <v>2.347169E-2</v>
      </c>
      <c r="AH9" s="25">
        <v>2.3254460000000001E-2</v>
      </c>
      <c r="AI9" s="25">
        <v>2.328962E-2</v>
      </c>
      <c r="AJ9" s="25">
        <v>2.457413E-2</v>
      </c>
      <c r="AK9" s="25">
        <v>2.5271160000000001E-2</v>
      </c>
      <c r="AL9" s="25">
        <v>2.7545790000000001E-2</v>
      </c>
      <c r="AM9" s="25">
        <v>2.8696949999999999E-2</v>
      </c>
      <c r="AN9" s="25">
        <v>2.8403910000000001E-2</v>
      </c>
      <c r="AO9" s="25">
        <v>2.7878150000000001E-2</v>
      </c>
      <c r="AP9" s="25">
        <v>2.6622739999999999E-2</v>
      </c>
      <c r="AQ9" s="25">
        <v>2.677361E-2</v>
      </c>
      <c r="AR9" s="25">
        <v>2.6500570000000001E-2</v>
      </c>
      <c r="AS9" s="25">
        <v>2.594869E-2</v>
      </c>
      <c r="AT9" s="25">
        <v>2.3511899999999999E-2</v>
      </c>
      <c r="AU9" s="25">
        <v>2.21687E-2</v>
      </c>
      <c r="AV9" s="25">
        <v>2.113932E-2</v>
      </c>
      <c r="AW9" s="118">
        <f>+AV9</f>
        <v>2.113932E-2</v>
      </c>
      <c r="AX9" s="118">
        <f t="shared" ref="AX9:AY9" si="2">+AW9</f>
        <v>2.113932E-2</v>
      </c>
      <c r="AY9" s="118">
        <f t="shared" si="2"/>
        <v>2.113932E-2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4" customFormat="1" x14ac:dyDescent="0.25">
      <c r="A10" s="131"/>
      <c r="B10" s="7" t="s">
        <v>5</v>
      </c>
      <c r="C10" s="26"/>
      <c r="D10" s="26"/>
      <c r="E10" s="10">
        <f>IF(OR(E9="",E8=""),"",(E9*E8)/12)</f>
        <v>298.63097962010005</v>
      </c>
      <c r="F10" s="10">
        <f>IF(OR(F9="",F8="",E13=""),"",((E13+F8)*F9)/12)</f>
        <v>674.68755696024539</v>
      </c>
      <c r="G10" s="10">
        <f>IF(OR(G9="",G8="",F13=""),"",((F13+G8)*G9)/12)</f>
        <v>1475.3642034737634</v>
      </c>
      <c r="H10" s="10">
        <f>IF(OR(H9="",H8="",G13=""),"",((G13+H8)*H9)/12)</f>
        <v>108.96694451968013</v>
      </c>
      <c r="I10" s="10">
        <f t="shared" ref="I10:AL10" si="3">IF(OR(I9="",I8="",H13=""),"",((H13+I8)*I9)/12)</f>
        <v>-1399.2351294686221</v>
      </c>
      <c r="J10" s="10">
        <f t="shared" si="3"/>
        <v>-2443.3126554895016</v>
      </c>
      <c r="K10" s="10">
        <f t="shared" si="3"/>
        <v>-4160.2907351182357</v>
      </c>
      <c r="L10" s="10">
        <f>IF(OR(L9="",L8="",K13=""),"",((K13+L8)*L9)/12)</f>
        <v>-4437.1276130225706</v>
      </c>
      <c r="M10" s="10">
        <f t="shared" si="3"/>
        <v>-4089.8726909078409</v>
      </c>
      <c r="N10" s="10">
        <f>IF(OR(N9="",N8="",M13=""),"",((M13+N8)*N9)/12)</f>
        <v>-5732.3796823568009</v>
      </c>
      <c r="O10" s="10">
        <f>IF(OR(O9="",O8="",N13=""),"",((N13+O8)*O9)/12)</f>
        <v>-6387.1229241163428</v>
      </c>
      <c r="P10" s="10">
        <f>IF(OR(P9="",P8="",O13=""),"",((O13+P5+P8)*P9)/12)</f>
        <v>-3749.9100388094298</v>
      </c>
      <c r="Q10" s="10">
        <f t="shared" si="3"/>
        <v>-4794.8657862936871</v>
      </c>
      <c r="R10" s="10">
        <f t="shared" si="3"/>
        <v>-4983.609733505551</v>
      </c>
      <c r="S10" s="10">
        <f t="shared" si="3"/>
        <v>-3142.1778395001616</v>
      </c>
      <c r="T10" s="10">
        <f t="shared" si="3"/>
        <v>-2033.7917610442216</v>
      </c>
      <c r="U10" s="10">
        <f t="shared" si="3"/>
        <v>-2950.032033167759</v>
      </c>
      <c r="V10" s="10">
        <f t="shared" si="3"/>
        <v>-1520.1017399300081</v>
      </c>
      <c r="W10" s="10">
        <f t="shared" si="3"/>
        <v>-600.37464592803713</v>
      </c>
      <c r="X10" s="10">
        <f t="shared" si="3"/>
        <v>1065.6160337585422</v>
      </c>
      <c r="Y10" s="10">
        <f>IF(OR(Y9="",Y8="",X13=""),"",((X13+Y8)*Y9)/12)</f>
        <v>1864.0108541734644</v>
      </c>
      <c r="Z10" s="10">
        <f t="shared" si="3"/>
        <v>5237.0917957096526</v>
      </c>
      <c r="AA10" s="10">
        <f t="shared" si="3"/>
        <v>2980.0856561618343</v>
      </c>
      <c r="AB10" s="10">
        <f t="shared" si="3"/>
        <v>-1787.2212454908315</v>
      </c>
      <c r="AC10" s="10">
        <f t="shared" si="3"/>
        <v>-5067.1783055076858</v>
      </c>
      <c r="AD10" s="10">
        <f t="shared" si="3"/>
        <v>-9142.3192797550983</v>
      </c>
      <c r="AE10" s="10">
        <f t="shared" si="3"/>
        <v>-10293.28981248618</v>
      </c>
      <c r="AF10" s="10">
        <f t="shared" si="3"/>
        <v>-14356.412644169563</v>
      </c>
      <c r="AG10" s="10">
        <f t="shared" si="3"/>
        <v>-17932.628195218407</v>
      </c>
      <c r="AH10" s="10">
        <f t="shared" si="3"/>
        <v>-19194.271240063452</v>
      </c>
      <c r="AI10" s="10">
        <f t="shared" si="3"/>
        <v>-23187.840420324708</v>
      </c>
      <c r="AJ10" s="10">
        <f t="shared" si="3"/>
        <v>-27364.649284877389</v>
      </c>
      <c r="AK10" s="10">
        <f t="shared" si="3"/>
        <v>-26465.991815715159</v>
      </c>
      <c r="AL10" s="10">
        <f t="shared" si="3"/>
        <v>-25904.156066711101</v>
      </c>
      <c r="AM10" s="10">
        <f>IF(OR(AM9="",AM8="",AL13=""),"",((AL13+AM8)*AM9)/12)</f>
        <v>-38312.044718958496</v>
      </c>
      <c r="AN10" s="10">
        <f>IF(OR(AN9="",AN8="",AM13=""),"",((AM13+AN8)*AN9)/12)</f>
        <v>-15634.392826822654</v>
      </c>
      <c r="AO10" s="10">
        <f t="shared" ref="AO10:AX10" si="4">IF(OR(AO9="",AO8="",AN13=""),"",((AN13+AO8)*AO9)/12)</f>
        <v>975.68603367557773</v>
      </c>
      <c r="AP10" s="10">
        <f>IF(OR(AP9="",AP8="",AO13=""),"",((AO13+AP8)*AP9)/12)</f>
        <v>1094.5686438206917</v>
      </c>
      <c r="AQ10" s="10">
        <f>IF(OR(AQ9="",AQ8="",AP13=""),"",((AP13+AQ8)*AQ9)/12)</f>
        <v>1194.3966450653857</v>
      </c>
      <c r="AR10" s="10">
        <f t="shared" si="4"/>
        <v>1288.4240718537685</v>
      </c>
      <c r="AS10" s="10">
        <f t="shared" si="4"/>
        <v>3704.4072203651453</v>
      </c>
      <c r="AT10" s="10">
        <f>IF(OR(AT9="",AT8="",AS13=""),"",((AS13+AT8)*AT9)/12)</f>
        <v>637.0854914873712</v>
      </c>
      <c r="AU10" s="10">
        <f t="shared" si="4"/>
        <v>575.7058300414684</v>
      </c>
      <c r="AV10" s="10">
        <f t="shared" si="4"/>
        <v>1073.2259404553306</v>
      </c>
      <c r="AW10" s="10">
        <f t="shared" si="4"/>
        <v>1411.4327844799798</v>
      </c>
      <c r="AX10" s="10">
        <f t="shared" si="4"/>
        <v>1623.9450215614067</v>
      </c>
      <c r="AY10" s="10">
        <f t="shared" ref="AY10" si="5">IF(OR(AY9="",AY8="",AX13=""),"",((AX13+AY8)*AY9)/12)</f>
        <v>1860.0995272924845</v>
      </c>
      <c r="AZ10" s="10" t="str">
        <f t="shared" ref="AZ10" si="6">IF(OR(AZ9="",AZ8="",AY13=""),"",((AY13+AZ8)*AZ9)/12)</f>
        <v/>
      </c>
      <c r="BA10" s="10" t="str">
        <f t="shared" ref="BA10" si="7">IF(OR(BA9="",BA8="",AZ13=""),"",((AZ13+BA8)*BA9)/12)</f>
        <v/>
      </c>
      <c r="BB10" s="10" t="str">
        <f t="shared" ref="BB10" si="8">IF(OR(BB9="",BB8="",BA13=""),"",((BA13+BB8)*BB9)/12)</f>
        <v/>
      </c>
      <c r="BC10" s="10" t="str">
        <f t="shared" ref="BC10" si="9">IF(OR(BC9="",BC8="",BB13=""),"",((BB13+BC8)*BC9)/12)</f>
        <v/>
      </c>
      <c r="BD10" s="10" t="str">
        <f t="shared" ref="BD10" si="10">IF(OR(BD9="",BD8="",BC13=""),"",((BC13+BD8)*BD9)/12)</f>
        <v/>
      </c>
      <c r="BE10" s="10" t="str">
        <f t="shared" ref="BE10" si="11">IF(OR(BE9="",BE8="",BD13=""),"",((BD13+BE8)*BE9)/12)</f>
        <v/>
      </c>
      <c r="BF10" s="10" t="str">
        <f t="shared" ref="BF10" si="12">IF(OR(BF9="",BF8="",BE13=""),"",((BE13+BF8)*BF9)/12)</f>
        <v/>
      </c>
      <c r="BG10" s="10" t="str">
        <f t="shared" ref="BG10" si="13">IF(OR(BG9="",BG8="",BF13=""),"",((BF13+BG8)*BG9)/12)</f>
        <v/>
      </c>
      <c r="BH10" s="10" t="str">
        <f t="shared" ref="BH10" si="14">IF(OR(BH9="",BH8="",BG13=""),"",((BG13+BH8)*BH9)/12)</f>
        <v/>
      </c>
      <c r="BI10" s="10" t="str">
        <f t="shared" ref="BI10" si="15">IF(OR(BI9="",BI8="",BH13=""),"",((BH13+BI8)*BI9)/12)</f>
        <v/>
      </c>
      <c r="BJ10" s="10" t="str">
        <f t="shared" ref="BJ10" si="16">IF(OR(BJ9="",BJ8="",BI13=""),"",((BI13+BJ8)*BJ9)/12)</f>
        <v/>
      </c>
    </row>
    <row r="11" spans="1:62" s="4" customFormat="1" x14ac:dyDescent="0.25">
      <c r="A11" s="131"/>
      <c r="B11" s="8" t="s">
        <v>6</v>
      </c>
      <c r="C11" s="30"/>
      <c r="D11" s="30"/>
      <c r="E11" s="10">
        <f>E10</f>
        <v>298.63097962010005</v>
      </c>
      <c r="F11" s="10">
        <f>IF(OR(E11="",F10=""),"",E11+F10)</f>
        <v>973.31853658034538</v>
      </c>
      <c r="G11" s="10">
        <f t="shared" ref="G11:AX11" si="17">IF(OR(F11="",G10=""),"",F11+G10)</f>
        <v>2448.6827400541088</v>
      </c>
      <c r="H11" s="10">
        <f t="shared" si="17"/>
        <v>2557.6496845737888</v>
      </c>
      <c r="I11" s="10">
        <f t="shared" si="17"/>
        <v>1158.4145551051668</v>
      </c>
      <c r="J11" s="10">
        <f t="shared" si="17"/>
        <v>-1284.8981003843348</v>
      </c>
      <c r="K11" s="10">
        <f t="shared" si="17"/>
        <v>-5445.1888355025703</v>
      </c>
      <c r="L11" s="10">
        <f t="shared" si="17"/>
        <v>-9882.31644852514</v>
      </c>
      <c r="M11" s="10">
        <f t="shared" si="17"/>
        <v>-13972.189139432981</v>
      </c>
      <c r="N11" s="10">
        <f t="shared" si="17"/>
        <v>-19704.568821789784</v>
      </c>
      <c r="O11" s="10">
        <f t="shared" si="17"/>
        <v>-26091.691745906126</v>
      </c>
      <c r="P11" s="10">
        <f>IF(OR(O11="",P10=""),"",O11+P10)</f>
        <v>-29841.601784715556</v>
      </c>
      <c r="Q11" s="10">
        <f t="shared" si="17"/>
        <v>-34636.467571009242</v>
      </c>
      <c r="R11" s="10">
        <f t="shared" si="17"/>
        <v>-39620.077304514794</v>
      </c>
      <c r="S11" s="10">
        <f t="shared" si="17"/>
        <v>-42762.255144014955</v>
      </c>
      <c r="T11" s="10">
        <f t="shared" si="17"/>
        <v>-44796.046905059178</v>
      </c>
      <c r="U11" s="10">
        <f t="shared" si="17"/>
        <v>-47746.078938226936</v>
      </c>
      <c r="V11" s="10">
        <f t="shared" si="17"/>
        <v>-49266.180678156947</v>
      </c>
      <c r="W11" s="10">
        <f t="shared" si="17"/>
        <v>-49866.555324084984</v>
      </c>
      <c r="X11" s="10">
        <f t="shared" si="17"/>
        <v>-48800.939290326445</v>
      </c>
      <c r="Y11" s="10">
        <f>IF(OR(X11="",Y10=""),"",X11+Y10+Y5)</f>
        <v>-50133.026498387291</v>
      </c>
      <c r="Z11" s="10">
        <f t="shared" si="17"/>
        <v>-44895.934702677638</v>
      </c>
      <c r="AA11" s="10">
        <f t="shared" si="17"/>
        <v>-41915.849046515803</v>
      </c>
      <c r="AB11" s="10">
        <f t="shared" si="17"/>
        <v>-43703.070292006632</v>
      </c>
      <c r="AC11" s="10">
        <f t="shared" si="17"/>
        <v>-48770.248597514321</v>
      </c>
      <c r="AD11" s="10">
        <f t="shared" si="17"/>
        <v>-57912.567877269423</v>
      </c>
      <c r="AE11" s="10">
        <f t="shared" si="17"/>
        <v>-68205.857689755605</v>
      </c>
      <c r="AF11" s="10">
        <f t="shared" si="17"/>
        <v>-82562.270333925175</v>
      </c>
      <c r="AG11" s="10">
        <f t="shared" si="17"/>
        <v>-100494.89852914358</v>
      </c>
      <c r="AH11" s="10">
        <f t="shared" si="17"/>
        <v>-119689.16976920703</v>
      </c>
      <c r="AI11" s="10">
        <f t="shared" si="17"/>
        <v>-142877.01018953175</v>
      </c>
      <c r="AJ11" s="10">
        <f t="shared" si="17"/>
        <v>-170241.65947440913</v>
      </c>
      <c r="AK11" s="10">
        <f t="shared" si="17"/>
        <v>-196707.65129012428</v>
      </c>
      <c r="AL11" s="10">
        <f t="shared" si="17"/>
        <v>-222611.80735683537</v>
      </c>
      <c r="AM11" s="10">
        <f t="shared" si="17"/>
        <v>-260923.85207579387</v>
      </c>
      <c r="AN11" s="10">
        <f>IF(OR(AM11="",AN10=""),"",AM11+AN10)</f>
        <v>-276558.24490261654</v>
      </c>
      <c r="AO11" s="10">
        <f t="shared" si="17"/>
        <v>-275582.55886894098</v>
      </c>
      <c r="AP11" s="10">
        <f t="shared" si="17"/>
        <v>-274487.99022512027</v>
      </c>
      <c r="AQ11" s="10">
        <f>IF(OR(AP11="",AQ10=""),"",AP11+AQ10)</f>
        <v>-273293.59358005488</v>
      </c>
      <c r="AR11" s="10">
        <f t="shared" si="17"/>
        <v>-272005.16950820113</v>
      </c>
      <c r="AS11" s="10">
        <f t="shared" si="17"/>
        <v>-268300.762287836</v>
      </c>
      <c r="AT11" s="10">
        <f t="shared" si="17"/>
        <v>-267663.67679634865</v>
      </c>
      <c r="AU11" s="10">
        <f t="shared" si="17"/>
        <v>-267087.97096630716</v>
      </c>
      <c r="AV11" s="10">
        <f t="shared" si="17"/>
        <v>-266014.74502585182</v>
      </c>
      <c r="AW11" s="10">
        <f t="shared" si="17"/>
        <v>-264603.31224137184</v>
      </c>
      <c r="AX11" s="10">
        <f t="shared" si="17"/>
        <v>-262979.36721981043</v>
      </c>
      <c r="AY11" s="10">
        <f t="shared" ref="AY11" si="18">IF(OR(AX11="",AY10=""),"",AX11+AY10)</f>
        <v>-261119.26769251795</v>
      </c>
      <c r="AZ11" s="10" t="str">
        <f t="shared" ref="AZ11" si="19">IF(OR(AY11="",AZ10=""),"",AY11+AZ10)</f>
        <v/>
      </c>
      <c r="BA11" s="10" t="str">
        <f t="shared" ref="BA11" si="20">IF(OR(AZ11="",BA10=""),"",AZ11+BA10)</f>
        <v/>
      </c>
      <c r="BB11" s="10" t="str">
        <f t="shared" ref="BB11" si="21">IF(OR(BA11="",BB10=""),"",BA11+BB10)</f>
        <v/>
      </c>
      <c r="BC11" s="10" t="str">
        <f t="shared" ref="BC11" si="22">IF(OR(BB11="",BC10=""),"",BB11+BC10)</f>
        <v/>
      </c>
      <c r="BD11" s="10" t="str">
        <f t="shared" ref="BD11" si="23">IF(OR(BC11="",BD10=""),"",BC11+BD10)</f>
        <v/>
      </c>
      <c r="BE11" s="10" t="str">
        <f t="shared" ref="BE11" si="24">IF(OR(BD11="",BE10=""),"",BD11+BE10)</f>
        <v/>
      </c>
      <c r="BF11" s="10" t="str">
        <f t="shared" ref="BF11" si="25">IF(OR(BE11="",BF10=""),"",BE11+BF10)</f>
        <v/>
      </c>
      <c r="BG11" s="10" t="str">
        <f t="shared" ref="BG11" si="26">IF(OR(BF11="",BG10=""),"",BF11+BG10)</f>
        <v/>
      </c>
      <c r="BH11" s="10" t="str">
        <f t="shared" ref="BH11" si="27">IF(OR(BG11="",BH10=""),"",BG11+BH10)</f>
        <v/>
      </c>
      <c r="BI11" s="10" t="str">
        <f t="shared" ref="BI11" si="28">IF(OR(BH11="",BI10=""),"",BH11+BI10)</f>
        <v/>
      </c>
      <c r="BJ11" s="10" t="str">
        <f t="shared" ref="BJ11" si="29">IF(OR(BI11="",BJ10=""),"",BI11+BJ10)</f>
        <v/>
      </c>
    </row>
    <row r="12" spans="1:62" s="4" customFormat="1" x14ac:dyDescent="0.25">
      <c r="A12" s="131"/>
      <c r="B12" s="7" t="s">
        <v>12</v>
      </c>
      <c r="C12" s="26"/>
      <c r="D12" s="26"/>
      <c r="E12" s="10">
        <f>IF(OR(E10="",E8=""),"",E8+E10)</f>
        <v>489876.34097962012</v>
      </c>
      <c r="F12" s="10">
        <f>IF(OR(F10="",F8=""),"",F8+F10)</f>
        <v>596714.02755696024</v>
      </c>
      <c r="G12" s="10">
        <f t="shared" ref="G12:I12" si="30">IF(OR(G10="",G8=""),"",G8+G10)</f>
        <v>1257371.2342034737</v>
      </c>
      <c r="H12" s="10">
        <f>IF(OR(H10="",H8=""),"",H8+H10)</f>
        <v>-2135077.70305548</v>
      </c>
      <c r="I12" s="10">
        <f t="shared" si="30"/>
        <v>-2879547.6451294688</v>
      </c>
      <c r="J12" s="10">
        <f>IF(OR(J10="",J8=""),"",J8+J10)</f>
        <v>-1166602.4426554898</v>
      </c>
      <c r="K12" s="10">
        <f t="shared" ref="K12:N12" si="31">IF(OR(K10="",K8=""),"",K8+K10)</f>
        <v>-2775253.0207351181</v>
      </c>
      <c r="L12" s="10">
        <f>IF(OR(L10="",L8=""),"",L8+L10)</f>
        <v>-396342.10761302256</v>
      </c>
      <c r="M12" s="10">
        <f t="shared" si="31"/>
        <v>582106.59730909194</v>
      </c>
      <c r="N12" s="10">
        <f t="shared" si="31"/>
        <v>-728039.20968235738</v>
      </c>
      <c r="O12" s="10">
        <f>IF(OR(O10="",O8=""),"",O8+O10)</f>
        <v>-1367757.0929241166</v>
      </c>
      <c r="P12" s="10">
        <f>IF(OR(P10="",P8=""),"",P8+P10)</f>
        <v>822195.31996119057</v>
      </c>
      <c r="Q12" s="10">
        <f t="shared" ref="Q12:X12" si="32">IF(OR(Q10="",Q8=""),"",Q8+Q10)</f>
        <v>-4503.1157862936871</v>
      </c>
      <c r="R12" s="10">
        <f t="shared" si="32"/>
        <v>-197138.94973350587</v>
      </c>
      <c r="S12" s="10">
        <f t="shared" si="32"/>
        <v>1923335.5821604996</v>
      </c>
      <c r="T12" s="10">
        <f t="shared" si="32"/>
        <v>1549016.0482389538</v>
      </c>
      <c r="U12" s="10">
        <f>IF(OR(U10="",U8=""),"",U8+U10)</f>
        <v>-813434.77203316754</v>
      </c>
      <c r="V12" s="10">
        <f t="shared" si="32"/>
        <v>1301377.7182600694</v>
      </c>
      <c r="W12" s="10">
        <f>IF(OR(W10="",W8=""),"",W8+W10)</f>
        <v>746923.84535407124</v>
      </c>
      <c r="X12" s="10">
        <f t="shared" si="32"/>
        <v>1380503.8360337578</v>
      </c>
      <c r="Y12" s="10">
        <f>IF(OR(Y10="",Y8=""),"",Y8+Y10)</f>
        <v>669667.60085417377</v>
      </c>
      <c r="Z12" s="10">
        <f>IF(OR(Z10="",Z8=""),"",Z8+Z10)</f>
        <v>1999797.1017957081</v>
      </c>
      <c r="AA12" s="10">
        <f t="shared" ref="AA12:AX12" si="33">IF(OR(AA10="",AA8=""),"",AA8+AA10)</f>
        <v>-1461016.834343839</v>
      </c>
      <c r="AB12" s="10">
        <f t="shared" si="33"/>
        <v>-3262998.4112454914</v>
      </c>
      <c r="AC12" s="10">
        <f t="shared" si="33"/>
        <v>-1790225.408305509</v>
      </c>
      <c r="AD12" s="10">
        <f t="shared" si="33"/>
        <v>-1790419.6192797534</v>
      </c>
      <c r="AE12" s="10">
        <f t="shared" si="33"/>
        <v>-871950.47981248563</v>
      </c>
      <c r="AF12" s="10">
        <f t="shared" si="33"/>
        <v>-1943926.2926441703</v>
      </c>
      <c r="AG12" s="10">
        <f t="shared" si="33"/>
        <v>-1614245.8281952187</v>
      </c>
      <c r="AH12" s="10">
        <f t="shared" si="33"/>
        <v>-737950.85124006355</v>
      </c>
      <c r="AI12" s="10">
        <f t="shared" si="33"/>
        <v>-2046730.9204203249</v>
      </c>
      <c r="AJ12" s="10">
        <f t="shared" si="33"/>
        <v>-1419280.7692848775</v>
      </c>
      <c r="AK12" s="10">
        <f t="shared" si="33"/>
        <v>796195.18818428542</v>
      </c>
      <c r="AL12" s="10">
        <f t="shared" si="33"/>
        <v>1283085.7839332893</v>
      </c>
      <c r="AM12" s="10">
        <f t="shared" si="33"/>
        <v>-4748242.3847189583</v>
      </c>
      <c r="AN12" s="10">
        <f>IF(OR(AN10="",AN8=""),"",AN8+AN10)</f>
        <v>9438181.4971731771</v>
      </c>
      <c r="AO12" s="10">
        <f t="shared" si="33"/>
        <v>7041760.996033676</v>
      </c>
      <c r="AP12" s="10">
        <f t="shared" si="33"/>
        <v>73508.658643820498</v>
      </c>
      <c r="AQ12" s="10">
        <f t="shared" si="33"/>
        <v>42062.846645065336</v>
      </c>
      <c r="AR12" s="10">
        <f t="shared" si="33"/>
        <v>48187.184071854012</v>
      </c>
      <c r="AS12" s="10">
        <f t="shared" si="33"/>
        <v>1132098.377220365</v>
      </c>
      <c r="AT12" s="10">
        <f t="shared" si="33"/>
        <v>-1391018.8845085131</v>
      </c>
      <c r="AU12" s="10">
        <f t="shared" si="33"/>
        <v>-13585.264169958518</v>
      </c>
      <c r="AV12" s="10">
        <f t="shared" si="33"/>
        <v>298095.96594045538</v>
      </c>
      <c r="AW12" s="10">
        <f t="shared" si="33"/>
        <v>192325.56160736567</v>
      </c>
      <c r="AX12" s="10">
        <f t="shared" si="33"/>
        <v>120847.74766457497</v>
      </c>
      <c r="AY12" s="10">
        <f t="shared" ref="AY12:BJ12" si="34">IF(OR(AY10="",AY8=""),"",AY8+AY10)</f>
        <v>134292.2201111021</v>
      </c>
      <c r="AZ12" s="10" t="str">
        <f t="shared" si="34"/>
        <v/>
      </c>
      <c r="BA12" s="10" t="str">
        <f t="shared" si="34"/>
        <v/>
      </c>
      <c r="BB12" s="10" t="str">
        <f t="shared" si="34"/>
        <v/>
      </c>
      <c r="BC12" s="10" t="str">
        <f t="shared" si="34"/>
        <v/>
      </c>
      <c r="BD12" s="10" t="str">
        <f t="shared" si="34"/>
        <v/>
      </c>
      <c r="BE12" s="10" t="str">
        <f t="shared" si="34"/>
        <v/>
      </c>
      <c r="BF12" s="10" t="str">
        <f t="shared" si="34"/>
        <v/>
      </c>
      <c r="BG12" s="10" t="str">
        <f t="shared" si="34"/>
        <v/>
      </c>
      <c r="BH12" s="10" t="str">
        <f t="shared" si="34"/>
        <v/>
      </c>
      <c r="BI12" s="10" t="str">
        <f t="shared" si="34"/>
        <v/>
      </c>
      <c r="BJ12" s="10" t="str">
        <f t="shared" si="34"/>
        <v/>
      </c>
    </row>
    <row r="13" spans="1:62" s="4" customFormat="1" x14ac:dyDescent="0.25">
      <c r="A13" s="131"/>
      <c r="B13" s="11" t="s">
        <v>3</v>
      </c>
      <c r="C13" s="28"/>
      <c r="D13" s="28"/>
      <c r="E13" s="10">
        <f>E12</f>
        <v>489876.34097962012</v>
      </c>
      <c r="F13" s="10">
        <f>IF(OR(F12="",E13=""),"",F12+E13)</f>
        <v>1086590.3685365804</v>
      </c>
      <c r="G13" s="10">
        <f t="shared" ref="G13:AM13" si="35">IF(OR(G12="",F13=""),"",G12+F13)</f>
        <v>2343961.602740054</v>
      </c>
      <c r="H13" s="10">
        <f t="shared" si="35"/>
        <v>208883.89968457399</v>
      </c>
      <c r="I13" s="10">
        <f t="shared" si="35"/>
        <v>-2670663.7454448948</v>
      </c>
      <c r="J13" s="10">
        <f t="shared" si="35"/>
        <v>-3837266.1881003845</v>
      </c>
      <c r="K13" s="10">
        <f t="shared" si="35"/>
        <v>-6612519.2088355031</v>
      </c>
      <c r="L13" s="10">
        <f>IF(OR(L12="",K13=""),"",L12+K13)</f>
        <v>-7008861.3164485255</v>
      </c>
      <c r="M13" s="10">
        <f t="shared" si="35"/>
        <v>-6426754.7191394335</v>
      </c>
      <c r="N13" s="10">
        <f t="shared" si="35"/>
        <v>-7154793.928821791</v>
      </c>
      <c r="O13" s="10">
        <f>IF(OR(O12="",N13=""),"",O12+N13)</f>
        <v>-8522551.0217459071</v>
      </c>
      <c r="P13" s="10">
        <f>IF(OR(P12="",O13=""),"",P12+O13+P5)</f>
        <v>-5003629.9617847167</v>
      </c>
      <c r="Q13" s="10">
        <f t="shared" si="35"/>
        <v>-5008133.0775710102</v>
      </c>
      <c r="R13" s="10">
        <f t="shared" si="35"/>
        <v>-5205272.0273045162</v>
      </c>
      <c r="S13" s="10">
        <f t="shared" si="35"/>
        <v>-3281936.4451440163</v>
      </c>
      <c r="T13" s="10">
        <f t="shared" si="35"/>
        <v>-1732920.3969050625</v>
      </c>
      <c r="U13" s="10">
        <f t="shared" si="35"/>
        <v>-2546355.1689382298</v>
      </c>
      <c r="V13" s="10">
        <f t="shared" si="35"/>
        <v>-1244977.4506781604</v>
      </c>
      <c r="W13" s="10">
        <f>IF(OR(W12="",V13=""),"",W12+V13)</f>
        <v>-498053.60532408918</v>
      </c>
      <c r="X13" s="10">
        <f t="shared" si="35"/>
        <v>882450.2307096686</v>
      </c>
      <c r="Y13" s="10">
        <f>IF(OR(Y12="",X13=""),"",Y12+X13+Y5)</f>
        <v>1548921.7335016083</v>
      </c>
      <c r="Z13" s="10">
        <f t="shared" si="35"/>
        <v>3548718.8352973163</v>
      </c>
      <c r="AA13" s="10">
        <f t="shared" si="35"/>
        <v>2087702.0009534773</v>
      </c>
      <c r="AB13" s="10">
        <f t="shared" si="35"/>
        <v>-1175296.410292014</v>
      </c>
      <c r="AC13" s="10">
        <f t="shared" si="35"/>
        <v>-2965521.818597523</v>
      </c>
      <c r="AD13" s="10">
        <f t="shared" si="35"/>
        <v>-4755941.4378772769</v>
      </c>
      <c r="AE13" s="10">
        <f t="shared" si="35"/>
        <v>-5627891.917689763</v>
      </c>
      <c r="AF13" s="10">
        <f t="shared" si="35"/>
        <v>-7571818.2103339331</v>
      </c>
      <c r="AG13" s="10">
        <f t="shared" si="35"/>
        <v>-9186064.0385291521</v>
      </c>
      <c r="AH13" s="10">
        <f t="shared" si="35"/>
        <v>-9924014.8897692151</v>
      </c>
      <c r="AI13" s="10">
        <f t="shared" si="35"/>
        <v>-11970745.81018954</v>
      </c>
      <c r="AJ13" s="10">
        <f t="shared" si="35"/>
        <v>-13390026.579474417</v>
      </c>
      <c r="AK13" s="10">
        <f t="shared" si="35"/>
        <v>-12593831.391290132</v>
      </c>
      <c r="AL13" s="10">
        <f t="shared" si="35"/>
        <v>-11310745.607356843</v>
      </c>
      <c r="AM13" s="10">
        <f t="shared" si="35"/>
        <v>-16058987.992075801</v>
      </c>
      <c r="AN13" s="10">
        <f>IF(OR(AN12="",AM13=""),"",AN12+AM13)</f>
        <v>-6620806.4949026238</v>
      </c>
      <c r="AO13" s="10">
        <f t="shared" ref="AO13:AX13" si="36">IF(OR(AO12="",AN13=""),"",AO12+AN13)</f>
        <v>420954.50113105215</v>
      </c>
      <c r="AP13" s="10">
        <f t="shared" si="36"/>
        <v>494463.15977487265</v>
      </c>
      <c r="AQ13" s="10">
        <f t="shared" si="36"/>
        <v>536526.00641993794</v>
      </c>
      <c r="AR13" s="10">
        <f t="shared" si="36"/>
        <v>584713.19049179193</v>
      </c>
      <c r="AS13" s="10">
        <f t="shared" si="36"/>
        <v>1716811.567712157</v>
      </c>
      <c r="AT13" s="10">
        <f t="shared" si="36"/>
        <v>325792.68320364389</v>
      </c>
      <c r="AU13" s="10">
        <f t="shared" si="36"/>
        <v>312207.41903368535</v>
      </c>
      <c r="AV13" s="10">
        <f t="shared" si="36"/>
        <v>610303.38497414067</v>
      </c>
      <c r="AW13" s="10">
        <f t="shared" si="36"/>
        <v>802628.9465815064</v>
      </c>
      <c r="AX13" s="10">
        <f t="shared" si="36"/>
        <v>923476.6942460814</v>
      </c>
      <c r="AY13" s="10">
        <f t="shared" ref="AY13" si="37">IF(OR(AY12="",AX13=""),"",AY12+AX13)</f>
        <v>1057768.9143571835</v>
      </c>
      <c r="AZ13" s="10" t="str">
        <f t="shared" ref="AZ13" si="38">IF(OR(AZ12="",AY13=""),"",AZ12+AY13)</f>
        <v/>
      </c>
      <c r="BA13" s="10" t="str">
        <f t="shared" ref="BA13" si="39">IF(OR(BA12="",AZ13=""),"",BA12+AZ13)</f>
        <v/>
      </c>
      <c r="BB13" s="10" t="str">
        <f t="shared" ref="BB13" si="40">IF(OR(BB12="",BA13=""),"",BB12+BA13)</f>
        <v/>
      </c>
      <c r="BC13" s="10" t="str">
        <f t="shared" ref="BC13" si="41">IF(OR(BC12="",BB13=""),"",BC12+BB13)</f>
        <v/>
      </c>
      <c r="BD13" s="10" t="str">
        <f t="shared" ref="BD13" si="42">IF(OR(BD12="",BC13=""),"",BD12+BC13)</f>
        <v/>
      </c>
      <c r="BE13" s="10" t="str">
        <f t="shared" ref="BE13" si="43">IF(OR(BE12="",BD13=""),"",BE12+BD13)</f>
        <v/>
      </c>
      <c r="BF13" s="10" t="str">
        <f t="shared" ref="BF13" si="44">IF(OR(BF12="",BE13=""),"",BF12+BE13)</f>
        <v/>
      </c>
      <c r="BG13" s="10" t="str">
        <f t="shared" ref="BG13" si="45">IF(OR(BG12="",BF13=""),"",BG12+BF13)</f>
        <v/>
      </c>
      <c r="BH13" s="10" t="str">
        <f t="shared" ref="BH13" si="46">IF(OR(BH12="",BG13=""),"",BH12+BG13)</f>
        <v/>
      </c>
      <c r="BI13" s="10" t="str">
        <f t="shared" ref="BI13" si="47">IF(OR(BI12="",BH13=""),"",BI12+BH13)</f>
        <v/>
      </c>
      <c r="BJ13" s="10" t="str">
        <f t="shared" ref="BJ13" si="48">IF(OR(BJ12="",BI13=""),"",BJ12+BI13)</f>
        <v/>
      </c>
    </row>
    <row r="14" spans="1:62" s="5" customFormat="1" ht="8.25" customHeight="1" x14ac:dyDescent="0.25">
      <c r="A14" s="4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5" customFormat="1" ht="15" customHeight="1" x14ac:dyDescent="0.25">
      <c r="A15" s="128" t="s">
        <v>25</v>
      </c>
      <c r="B15" s="17"/>
      <c r="C15" s="32"/>
      <c r="D15" s="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67">
        <f>+SUM(P26,P36,P46,P56,P66)</f>
        <v>13541921.743700374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66"/>
      <c r="AQ15" s="66"/>
      <c r="AR15" s="66"/>
      <c r="AS15" s="67">
        <f>+'MEEIA 2 adjs'!AT37</f>
        <v>-9652.3205640208907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s="3" customFormat="1" ht="15" customHeight="1" x14ac:dyDescent="0.25">
      <c r="A16" s="128"/>
      <c r="B16" s="17" t="s">
        <v>28</v>
      </c>
      <c r="C16" s="32"/>
      <c r="D16" s="32"/>
      <c r="E16" s="21">
        <f t="shared" ref="E16:AX16" si="49">IF(E67="","",SUM(E67,E57,E47,E37,E27))</f>
        <v>0</v>
      </c>
      <c r="F16" s="21">
        <f t="shared" si="49"/>
        <v>1328.78</v>
      </c>
      <c r="G16" s="21">
        <f t="shared" si="49"/>
        <v>9526.5299999999988</v>
      </c>
      <c r="H16" s="21">
        <f t="shared" si="49"/>
        <v>131900.43</v>
      </c>
      <c r="I16" s="21">
        <f t="shared" si="49"/>
        <v>295999.55000000005</v>
      </c>
      <c r="J16" s="21">
        <f t="shared" si="49"/>
        <v>425553.79999999993</v>
      </c>
      <c r="K16" s="21">
        <f t="shared" si="49"/>
        <v>758519.65</v>
      </c>
      <c r="L16" s="21">
        <f t="shared" si="49"/>
        <v>199350.73000000013</v>
      </c>
      <c r="M16" s="21">
        <f t="shared" si="49"/>
        <v>279108.34999999986</v>
      </c>
      <c r="N16" s="21">
        <f t="shared" si="49"/>
        <v>438307.65</v>
      </c>
      <c r="O16" s="21">
        <f t="shared" si="49"/>
        <v>509660.87999999995</v>
      </c>
      <c r="P16" s="21">
        <f t="shared" si="49"/>
        <v>486201.49000000022</v>
      </c>
      <c r="Q16" s="21">
        <f t="shared" si="49"/>
        <v>514839.35999999993</v>
      </c>
      <c r="R16" s="21">
        <f t="shared" si="49"/>
        <v>312695.84999999969</v>
      </c>
      <c r="S16" s="21">
        <f t="shared" si="49"/>
        <v>392474.24999999977</v>
      </c>
      <c r="T16" s="21">
        <f t="shared" si="49"/>
        <v>1348848.3600000003</v>
      </c>
      <c r="U16" s="21">
        <f t="shared" si="49"/>
        <v>1958770.0699999998</v>
      </c>
      <c r="V16" s="21">
        <f t="shared" si="49"/>
        <v>2119352.19</v>
      </c>
      <c r="W16" s="21">
        <f t="shared" si="49"/>
        <v>1653005.4399999997</v>
      </c>
      <c r="X16" s="21">
        <f>IF(X67="","",SUM(X67,X57,X47,X37,X27))</f>
        <v>750637.88000000059</v>
      </c>
      <c r="Y16" s="21">
        <f t="shared" si="49"/>
        <v>825052.10999999894</v>
      </c>
      <c r="Z16" s="21">
        <f t="shared" si="49"/>
        <v>1097101.9800000007</v>
      </c>
      <c r="AA16" s="21">
        <f t="shared" si="49"/>
        <v>1233427.4099999992</v>
      </c>
      <c r="AB16" s="21">
        <f t="shared" si="49"/>
        <v>1062738.5799999998</v>
      </c>
      <c r="AC16" s="21">
        <f t="shared" si="49"/>
        <v>1116457.6900000016</v>
      </c>
      <c r="AD16" s="21">
        <f t="shared" si="49"/>
        <v>959793.47999999963</v>
      </c>
      <c r="AE16" s="21">
        <f t="shared" si="49"/>
        <v>1424231.0999999994</v>
      </c>
      <c r="AF16" s="21">
        <f t="shared" si="49"/>
        <v>3804569.2400000021</v>
      </c>
      <c r="AG16" s="21">
        <f t="shared" si="49"/>
        <v>5112749.5900000017</v>
      </c>
      <c r="AH16" s="21">
        <f t="shared" si="49"/>
        <v>4713867.5500000026</v>
      </c>
      <c r="AI16" s="21">
        <f t="shared" si="49"/>
        <v>3598339.959999999</v>
      </c>
      <c r="AJ16" s="21">
        <f t="shared" si="49"/>
        <v>1714525.5399999977</v>
      </c>
      <c r="AK16" s="21">
        <f t="shared" si="49"/>
        <v>1571421.2499999984</v>
      </c>
      <c r="AL16" s="21">
        <f t="shared" si="49"/>
        <v>1919519.9299999997</v>
      </c>
      <c r="AM16" s="21">
        <f t="shared" si="49"/>
        <v>2060434.7699999972</v>
      </c>
      <c r="AN16" s="21">
        <f t="shared" si="49"/>
        <v>1799627.3200000026</v>
      </c>
      <c r="AO16" s="21">
        <f t="shared" si="49"/>
        <v>2312591.7700000047</v>
      </c>
      <c r="AP16" s="21">
        <f t="shared" si="49"/>
        <v>2109913.9999999995</v>
      </c>
      <c r="AQ16" s="21">
        <f t="shared" si="49"/>
        <v>1887985.9599999981</v>
      </c>
      <c r="AR16" s="21">
        <f t="shared" si="49"/>
        <v>6123794.6400000015</v>
      </c>
      <c r="AS16" s="21">
        <f t="shared" si="49"/>
        <v>7375311.7899999972</v>
      </c>
      <c r="AT16" s="21">
        <f t="shared" si="49"/>
        <v>6969272.2200000016</v>
      </c>
      <c r="AU16" s="21">
        <f t="shared" si="49"/>
        <v>5125287.4899999984</v>
      </c>
      <c r="AV16" s="21">
        <f t="shared" si="49"/>
        <v>2223308.9999999981</v>
      </c>
      <c r="AW16" s="21">
        <f t="shared" si="49"/>
        <v>2282102.5700000045</v>
      </c>
      <c r="AX16" s="21">
        <f t="shared" si="49"/>
        <v>2576846.3400000008</v>
      </c>
      <c r="AY16" s="21">
        <f t="shared" ref="AY16:BJ16" si="50">IF(AY67="","",SUM(AY67,AY57,AY47,AY37,AY27))</f>
        <v>2666798.0400000019</v>
      </c>
      <c r="AZ16" s="21">
        <f t="shared" si="50"/>
        <v>2268607.4200000027</v>
      </c>
      <c r="BA16" s="21">
        <f t="shared" si="50"/>
        <v>2362633.2199999988</v>
      </c>
      <c r="BB16" s="21">
        <f t="shared" si="50"/>
        <v>2249047.9700000002</v>
      </c>
      <c r="BC16" s="21">
        <f t="shared" si="50"/>
        <v>2841860.5900000026</v>
      </c>
      <c r="BD16" s="21">
        <f t="shared" si="50"/>
        <v>474649.06999999983</v>
      </c>
      <c r="BE16" s="21">
        <f t="shared" si="50"/>
        <v>574200.60999999894</v>
      </c>
      <c r="BF16" s="21">
        <f t="shared" si="50"/>
        <v>659562.75999999885</v>
      </c>
      <c r="BG16" s="21">
        <f t="shared" si="50"/>
        <v>727713.5</v>
      </c>
      <c r="BH16" s="21">
        <f t="shared" si="50"/>
        <v>760430.85999999987</v>
      </c>
      <c r="BI16" s="21">
        <f t="shared" si="50"/>
        <v>788211.61000000127</v>
      </c>
      <c r="BJ16" s="21">
        <f t="shared" si="50"/>
        <v>828198.52999999793</v>
      </c>
    </row>
    <row r="17" spans="1:62" s="5" customFormat="1" ht="15" customHeight="1" x14ac:dyDescent="0.25">
      <c r="A17" s="128"/>
      <c r="B17" s="18" t="s">
        <v>26</v>
      </c>
      <c r="C17" s="26"/>
      <c r="D17" s="26"/>
      <c r="E17" s="21">
        <f t="shared" ref="E17:AX17" si="51">IF(E68="","",SUM(E68,E58,E48,E38,E28))</f>
        <v>0</v>
      </c>
      <c r="F17" s="21">
        <f t="shared" si="51"/>
        <v>0</v>
      </c>
      <c r="G17" s="21">
        <f t="shared" si="51"/>
        <v>17393.11</v>
      </c>
      <c r="H17" s="21">
        <f t="shared" si="51"/>
        <v>264954.01</v>
      </c>
      <c r="I17" s="21">
        <f t="shared" si="51"/>
        <v>347680.79</v>
      </c>
      <c r="J17" s="21">
        <f t="shared" si="51"/>
        <v>348292.31</v>
      </c>
      <c r="K17" s="21">
        <f t="shared" si="51"/>
        <v>325763.31</v>
      </c>
      <c r="L17" s="21">
        <f t="shared" si="51"/>
        <v>246495.91999999998</v>
      </c>
      <c r="M17" s="21">
        <f t="shared" si="51"/>
        <v>210020.45</v>
      </c>
      <c r="N17" s="21">
        <f t="shared" si="51"/>
        <v>286405.52</v>
      </c>
      <c r="O17" s="21">
        <f t="shared" si="51"/>
        <v>537350.65</v>
      </c>
      <c r="P17" s="21">
        <f t="shared" si="51"/>
        <v>2380685.19</v>
      </c>
      <c r="Q17" s="21">
        <f t="shared" si="51"/>
        <v>1978228.74</v>
      </c>
      <c r="R17" s="21">
        <f t="shared" si="51"/>
        <v>1865586.4</v>
      </c>
      <c r="S17" s="21">
        <f t="shared" si="51"/>
        <v>1834668.94</v>
      </c>
      <c r="T17" s="21">
        <f t="shared" si="51"/>
        <v>2295880.5499999998</v>
      </c>
      <c r="U17" s="21">
        <f t="shared" si="51"/>
        <v>2739739.71</v>
      </c>
      <c r="V17" s="21">
        <f t="shared" si="51"/>
        <v>2810029.67</v>
      </c>
      <c r="W17" s="21">
        <f t="shared" si="51"/>
        <v>2397146.59</v>
      </c>
      <c r="X17" s="21">
        <f t="shared" si="51"/>
        <v>2196198.75</v>
      </c>
      <c r="Y17" s="21">
        <f t="shared" si="51"/>
        <v>1955310.19</v>
      </c>
      <c r="Z17" s="21">
        <f t="shared" si="51"/>
        <v>2272928.3199999998</v>
      </c>
      <c r="AA17" s="21">
        <f t="shared" si="51"/>
        <v>3133513.62</v>
      </c>
      <c r="AB17" s="21">
        <f t="shared" si="51"/>
        <v>2686519.3200000003</v>
      </c>
      <c r="AC17" s="21">
        <f t="shared" si="51"/>
        <v>2253809.6799999997</v>
      </c>
      <c r="AD17" s="21">
        <f>IF(AD68="","",SUM(AD68,AD58,AD48,AD38,AD28))</f>
        <v>2191880.62</v>
      </c>
      <c r="AE17" s="21">
        <f t="shared" si="51"/>
        <v>2008078.9100000001</v>
      </c>
      <c r="AF17" s="21">
        <f t="shared" si="51"/>
        <v>2628092.91</v>
      </c>
      <c r="AG17" s="21">
        <f t="shared" si="51"/>
        <v>2927384.48</v>
      </c>
      <c r="AH17" s="21">
        <f t="shared" si="51"/>
        <v>2713828.67</v>
      </c>
      <c r="AI17" s="21">
        <f t="shared" si="51"/>
        <v>2656476.0999999996</v>
      </c>
      <c r="AJ17" s="21">
        <f t="shared" si="51"/>
        <v>2241568.5700000003</v>
      </c>
      <c r="AK17" s="21">
        <f>IF(AK68="","",SUM(AK68,AK58,AK48,AK38,AK28))</f>
        <v>2050332.6400000001</v>
      </c>
      <c r="AL17" s="21">
        <f t="shared" si="51"/>
        <v>2540211.56</v>
      </c>
      <c r="AM17" s="21">
        <f t="shared" si="51"/>
        <v>2758522.64</v>
      </c>
      <c r="AN17" s="21">
        <f t="shared" si="51"/>
        <v>3731846.29</v>
      </c>
      <c r="AO17" s="21">
        <f t="shared" si="51"/>
        <v>3504116.6100000003</v>
      </c>
      <c r="AP17" s="21">
        <f t="shared" si="51"/>
        <v>2834702.33</v>
      </c>
      <c r="AQ17" s="21">
        <f t="shared" si="51"/>
        <v>2693990.75</v>
      </c>
      <c r="AR17" s="21">
        <f t="shared" si="51"/>
        <v>3224890.5700000003</v>
      </c>
      <c r="AS17" s="21">
        <f t="shared" si="51"/>
        <v>3677369.7199999997</v>
      </c>
      <c r="AT17" s="21">
        <f t="shared" si="51"/>
        <v>3821939.25</v>
      </c>
      <c r="AU17" s="21">
        <f t="shared" si="51"/>
        <v>3698449.99</v>
      </c>
      <c r="AV17" s="21">
        <f t="shared" si="51"/>
        <v>3264460.08</v>
      </c>
      <c r="AW17" s="21">
        <f t="shared" si="51"/>
        <v>2848604.9677641578</v>
      </c>
      <c r="AX17" s="21">
        <f t="shared" si="51"/>
        <v>3432920.3951622937</v>
      </c>
      <c r="AY17" s="21">
        <f t="shared" ref="AY17:BJ17" si="52">IF(AY68="","",SUM(AY68,AY58,AY48,AY38,AY28))</f>
        <v>4101134.1266724113</v>
      </c>
      <c r="AZ17" s="21" t="str">
        <f t="shared" si="52"/>
        <v/>
      </c>
      <c r="BA17" s="21" t="str">
        <f t="shared" si="52"/>
        <v/>
      </c>
      <c r="BB17" s="21" t="str">
        <f t="shared" si="52"/>
        <v/>
      </c>
      <c r="BC17" s="21" t="str">
        <f t="shared" si="52"/>
        <v/>
      </c>
      <c r="BD17" s="21" t="str">
        <f t="shared" si="52"/>
        <v/>
      </c>
      <c r="BE17" s="21" t="str">
        <f t="shared" si="52"/>
        <v/>
      </c>
      <c r="BF17" s="21" t="str">
        <f t="shared" si="52"/>
        <v/>
      </c>
      <c r="BG17" s="21" t="str">
        <f t="shared" si="52"/>
        <v/>
      </c>
      <c r="BH17" s="21" t="str">
        <f t="shared" si="52"/>
        <v/>
      </c>
      <c r="BI17" s="21" t="str">
        <f t="shared" si="52"/>
        <v/>
      </c>
      <c r="BJ17" s="21" t="str">
        <f t="shared" si="52"/>
        <v/>
      </c>
    </row>
    <row r="18" spans="1:62" s="5" customFormat="1" ht="15" customHeight="1" x14ac:dyDescent="0.25">
      <c r="A18" s="128"/>
      <c r="B18" s="18" t="s">
        <v>47</v>
      </c>
      <c r="C18" s="26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>IF(O69="","",SUM(O69,O59,O49,O39,O29))</f>
        <v>0</v>
      </c>
      <c r="P18" s="21">
        <f>IF(P69="","",SUM(P69,P59,P49,P39,P29))</f>
        <v>-1207876.0699999998</v>
      </c>
      <c r="Q18" s="21">
        <f t="shared" ref="Q18:AM18" si="53">IF(Q69="","",SUM(Q69,Q59,Q49,Q39,Q29))</f>
        <v>-991453.85</v>
      </c>
      <c r="R18" s="21">
        <f t="shared" si="53"/>
        <v>-942175.03</v>
      </c>
      <c r="S18" s="21">
        <f t="shared" si="53"/>
        <v>-924830.89</v>
      </c>
      <c r="T18" s="21">
        <f t="shared" si="53"/>
        <v>-1162964.6800000002</v>
      </c>
      <c r="U18" s="21">
        <f t="shared" si="53"/>
        <v>-1377616.51</v>
      </c>
      <c r="V18" s="21">
        <f t="shared" si="53"/>
        <v>-1419206.7000000002</v>
      </c>
      <c r="W18" s="21">
        <f t="shared" si="53"/>
        <v>-1209460.76</v>
      </c>
      <c r="X18" s="21">
        <f t="shared" si="53"/>
        <v>-1107295.8</v>
      </c>
      <c r="Y18" s="21">
        <f t="shared" si="53"/>
        <v>-988276.53</v>
      </c>
      <c r="Z18" s="21">
        <f t="shared" si="53"/>
        <v>-1145553.06</v>
      </c>
      <c r="AA18" s="21">
        <f t="shared" si="53"/>
        <v>-1569459.38</v>
      </c>
      <c r="AB18" s="21">
        <f t="shared" si="53"/>
        <v>231630.62999999998</v>
      </c>
      <c r="AC18" s="21">
        <f t="shared" si="53"/>
        <v>87666.98000000001</v>
      </c>
      <c r="AD18" s="21">
        <f t="shared" si="53"/>
        <v>85411.62</v>
      </c>
      <c r="AE18" s="21">
        <f t="shared" si="53"/>
        <v>84463.6</v>
      </c>
      <c r="AF18" s="21">
        <f t="shared" si="53"/>
        <v>105228.66999999998</v>
      </c>
      <c r="AG18" s="21">
        <f t="shared" si="53"/>
        <v>100170.55</v>
      </c>
      <c r="AH18" s="21">
        <f t="shared" si="53"/>
        <v>108068.86000000002</v>
      </c>
      <c r="AI18" s="21">
        <f t="shared" si="53"/>
        <v>105313.19999999998</v>
      </c>
      <c r="AJ18" s="21">
        <f t="shared" si="53"/>
        <v>93009.289999999979</v>
      </c>
      <c r="AK18" s="21">
        <f t="shared" si="53"/>
        <v>85572.94</v>
      </c>
      <c r="AL18" s="21">
        <f t="shared" si="53"/>
        <v>97124.979999999981</v>
      </c>
      <c r="AM18" s="21">
        <f t="shared" si="53"/>
        <v>105785.10999999999</v>
      </c>
      <c r="AN18" s="21">
        <f t="shared" ref="AN18:BJ18" si="54">IF(AN69="","",SUM(AN69,AN59,AN49,AN39,AN29))</f>
        <v>181359.25</v>
      </c>
      <c r="AO18" s="21">
        <f t="shared" si="54"/>
        <v>164712.29999999999</v>
      </c>
      <c r="AP18" s="21">
        <f t="shared" si="54"/>
        <v>113525.45999999999</v>
      </c>
      <c r="AQ18" s="21">
        <f t="shared" si="54"/>
        <v>93935.329999999987</v>
      </c>
      <c r="AR18" s="21">
        <f t="shared" si="54"/>
        <v>130300.17</v>
      </c>
      <c r="AS18" s="21">
        <f t="shared" si="54"/>
        <v>163717.59999999998</v>
      </c>
      <c r="AT18" s="21">
        <f t="shared" si="54"/>
        <v>174566.88</v>
      </c>
      <c r="AU18" s="21">
        <f t="shared" si="54"/>
        <v>159535.30000000002</v>
      </c>
      <c r="AV18" s="21">
        <f t="shared" si="54"/>
        <v>129573.49</v>
      </c>
      <c r="AW18" s="21">
        <f t="shared" si="54"/>
        <v>107914.43000000001</v>
      </c>
      <c r="AX18" s="21">
        <f t="shared" si="54"/>
        <v>155935.45000000001</v>
      </c>
      <c r="AY18" s="21">
        <f t="shared" si="54"/>
        <v>203525.31</v>
      </c>
      <c r="AZ18" s="21" t="str">
        <f t="shared" si="54"/>
        <v/>
      </c>
      <c r="BA18" s="21" t="str">
        <f t="shared" si="54"/>
        <v/>
      </c>
      <c r="BB18" s="21" t="str">
        <f t="shared" si="54"/>
        <v/>
      </c>
      <c r="BC18" s="21" t="str">
        <f t="shared" si="54"/>
        <v/>
      </c>
      <c r="BD18" s="21" t="str">
        <f t="shared" si="54"/>
        <v/>
      </c>
      <c r="BE18" s="21" t="str">
        <f t="shared" si="54"/>
        <v/>
      </c>
      <c r="BF18" s="21" t="str">
        <f t="shared" si="54"/>
        <v/>
      </c>
      <c r="BG18" s="21" t="str">
        <f t="shared" si="54"/>
        <v/>
      </c>
      <c r="BH18" s="21" t="str">
        <f t="shared" si="54"/>
        <v/>
      </c>
      <c r="BI18" s="21" t="str">
        <f t="shared" si="54"/>
        <v/>
      </c>
      <c r="BJ18" s="21" t="str">
        <f t="shared" si="54"/>
        <v/>
      </c>
    </row>
    <row r="19" spans="1:62" s="5" customFormat="1" ht="15" customHeight="1" x14ac:dyDescent="0.25">
      <c r="A19" s="128"/>
      <c r="B19" s="18" t="s">
        <v>48</v>
      </c>
      <c r="C19" s="26"/>
      <c r="D19" s="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>IF(O70="","",SUM(O70,O60,O50,O40,O30))</f>
        <v>537350.65</v>
      </c>
      <c r="P19" s="21">
        <f>IF(P70="","",SUM(P70,P60,P50,P40,P30))</f>
        <v>1172809.1200000001</v>
      </c>
      <c r="Q19" s="21">
        <f t="shared" ref="Q19:AM19" si="55">IF(Q70="","",SUM(Q70,Q60,Q50,Q40,Q30))</f>
        <v>986774.89000000013</v>
      </c>
      <c r="R19" s="21">
        <f t="shared" si="55"/>
        <v>923411.36999999988</v>
      </c>
      <c r="S19" s="21">
        <f t="shared" si="55"/>
        <v>909838.04999999993</v>
      </c>
      <c r="T19" s="21">
        <f t="shared" si="55"/>
        <v>1132915.8700000001</v>
      </c>
      <c r="U19" s="21">
        <f t="shared" si="55"/>
        <v>1362123.2</v>
      </c>
      <c r="V19" s="21">
        <f t="shared" si="55"/>
        <v>1390822.9699999997</v>
      </c>
      <c r="W19" s="21">
        <f t="shared" si="55"/>
        <v>1187685.83</v>
      </c>
      <c r="X19" s="21">
        <f t="shared" si="55"/>
        <v>1088902.95</v>
      </c>
      <c r="Y19" s="21">
        <f t="shared" si="55"/>
        <v>967033.66</v>
      </c>
      <c r="Z19" s="21">
        <f t="shared" si="55"/>
        <v>1127375.2599999998</v>
      </c>
      <c r="AA19" s="21">
        <f t="shared" si="55"/>
        <v>1564054.24</v>
      </c>
      <c r="AB19" s="21">
        <f t="shared" si="55"/>
        <v>2918149.95</v>
      </c>
      <c r="AC19" s="21">
        <f t="shared" si="55"/>
        <v>2341476.66</v>
      </c>
      <c r="AD19" s="21">
        <f t="shared" si="55"/>
        <v>2277292.2400000002</v>
      </c>
      <c r="AE19" s="21">
        <f t="shared" si="55"/>
        <v>2092542.51</v>
      </c>
      <c r="AF19" s="21">
        <f t="shared" si="55"/>
        <v>2733321.58</v>
      </c>
      <c r="AG19" s="21">
        <f t="shared" si="55"/>
        <v>3027555.0300000003</v>
      </c>
      <c r="AH19" s="21">
        <f t="shared" si="55"/>
        <v>2821897.5300000003</v>
      </c>
      <c r="AI19" s="21">
        <f t="shared" si="55"/>
        <v>2761789.3</v>
      </c>
      <c r="AJ19" s="21">
        <f t="shared" si="55"/>
        <v>2334577.86</v>
      </c>
      <c r="AK19" s="21">
        <f t="shared" si="55"/>
        <v>2135905.58</v>
      </c>
      <c r="AL19" s="21">
        <f t="shared" si="55"/>
        <v>2637336.54</v>
      </c>
      <c r="AM19" s="21">
        <f t="shared" si="55"/>
        <v>2864307.75</v>
      </c>
      <c r="AN19" s="21">
        <f t="shared" ref="AN19:BJ19" si="56">IF(AN70="","",SUM(AN70,AN60,AN50,AN40,AN30))</f>
        <v>3913205.54</v>
      </c>
      <c r="AO19" s="21">
        <f t="shared" si="56"/>
        <v>3668828.91</v>
      </c>
      <c r="AP19" s="21">
        <f t="shared" si="56"/>
        <v>2948227.79</v>
      </c>
      <c r="AQ19" s="21">
        <f t="shared" si="56"/>
        <v>2787926.08</v>
      </c>
      <c r="AR19" s="21">
        <f t="shared" si="56"/>
        <v>3355190.74</v>
      </c>
      <c r="AS19" s="21">
        <f t="shared" si="56"/>
        <v>3841087.32</v>
      </c>
      <c r="AT19" s="21">
        <f t="shared" si="56"/>
        <v>3996506.1300000004</v>
      </c>
      <c r="AU19" s="21">
        <f t="shared" si="56"/>
        <v>3857985.29</v>
      </c>
      <c r="AV19" s="21">
        <f t="shared" si="56"/>
        <v>3394033.5700000003</v>
      </c>
      <c r="AW19" s="21">
        <f t="shared" si="56"/>
        <v>2956519.3977641575</v>
      </c>
      <c r="AX19" s="21">
        <f t="shared" si="56"/>
        <v>3588855.8451622939</v>
      </c>
      <c r="AY19" s="21">
        <f t="shared" si="56"/>
        <v>4304659.4366724109</v>
      </c>
      <c r="AZ19" s="21" t="str">
        <f t="shared" si="56"/>
        <v/>
      </c>
      <c r="BA19" s="21" t="str">
        <f t="shared" si="56"/>
        <v/>
      </c>
      <c r="BB19" s="21" t="str">
        <f t="shared" si="56"/>
        <v/>
      </c>
      <c r="BC19" s="21" t="str">
        <f t="shared" si="56"/>
        <v/>
      </c>
      <c r="BD19" s="21" t="str">
        <f t="shared" si="56"/>
        <v/>
      </c>
      <c r="BE19" s="21" t="str">
        <f t="shared" si="56"/>
        <v/>
      </c>
      <c r="BF19" s="21" t="str">
        <f t="shared" si="56"/>
        <v/>
      </c>
      <c r="BG19" s="21" t="str">
        <f t="shared" si="56"/>
        <v/>
      </c>
      <c r="BH19" s="21" t="str">
        <f t="shared" si="56"/>
        <v/>
      </c>
      <c r="BI19" s="21" t="str">
        <f t="shared" si="56"/>
        <v/>
      </c>
      <c r="BJ19" s="21" t="str">
        <f t="shared" si="56"/>
        <v/>
      </c>
    </row>
    <row r="20" spans="1:62" s="5" customFormat="1" x14ac:dyDescent="0.25">
      <c r="A20" s="128"/>
      <c r="B20" s="18" t="s">
        <v>13</v>
      </c>
      <c r="C20" s="26"/>
      <c r="D20" s="26"/>
      <c r="E20" s="21">
        <f t="shared" ref="E20:N20" si="57">IF(E71="","",SUM(E71,E61,E51,E41,E31))</f>
        <v>0</v>
      </c>
      <c r="F20" s="21">
        <f t="shared" si="57"/>
        <v>1328.78</v>
      </c>
      <c r="G20" s="21">
        <f t="shared" si="57"/>
        <v>-7866.5800000000008</v>
      </c>
      <c r="H20" s="21">
        <f t="shared" si="57"/>
        <v>-133053.58000000002</v>
      </c>
      <c r="I20" s="21">
        <f t="shared" si="57"/>
        <v>-51681.239999999976</v>
      </c>
      <c r="J20" s="21">
        <f t="shared" si="57"/>
        <v>77261.489999999903</v>
      </c>
      <c r="K20" s="21">
        <f t="shared" si="57"/>
        <v>432756.34000000008</v>
      </c>
      <c r="L20" s="21">
        <f t="shared" si="57"/>
        <v>-47145.189999999871</v>
      </c>
      <c r="M20" s="21">
        <f t="shared" si="57"/>
        <v>69087.899999999878</v>
      </c>
      <c r="N20" s="21">
        <f t="shared" si="57"/>
        <v>151902.13000000003</v>
      </c>
      <c r="O20" s="21">
        <f>IF(O71="","",SUM(O71,O61,O51,O41,O31))</f>
        <v>-27689.770000000048</v>
      </c>
      <c r="P20" s="21">
        <f t="shared" ref="P20:AM20" si="58">IF(P71="","",SUM(P71,P61,P51,P41,P31))</f>
        <v>-686607.62999999977</v>
      </c>
      <c r="Q20" s="21">
        <f t="shared" si="58"/>
        <v>-471935.5300000002</v>
      </c>
      <c r="R20" s="21">
        <f>IF(R71="","",SUM(R71,R61,R51,R41,R31))</f>
        <v>-610715.52000000025</v>
      </c>
      <c r="S20" s="21">
        <f t="shared" si="58"/>
        <v>-517363.80000000016</v>
      </c>
      <c r="T20" s="21">
        <f t="shared" si="58"/>
        <v>215932.49000000043</v>
      </c>
      <c r="U20" s="21">
        <f t="shared" si="58"/>
        <v>596646.87</v>
      </c>
      <c r="V20" s="21">
        <f t="shared" si="58"/>
        <v>728529.22</v>
      </c>
      <c r="W20" s="21">
        <f t="shared" si="58"/>
        <v>465319.60999999975</v>
      </c>
      <c r="X20" s="21">
        <f t="shared" si="58"/>
        <v>-338265.06999999942</v>
      </c>
      <c r="Y20" s="21">
        <f t="shared" si="58"/>
        <v>-141981.55000000101</v>
      </c>
      <c r="Z20" s="21">
        <f t="shared" si="58"/>
        <v>-30273.279999999155</v>
      </c>
      <c r="AA20" s="21">
        <f t="shared" si="58"/>
        <v>-330626.83000000083</v>
      </c>
      <c r="AB20" s="21">
        <f t="shared" si="58"/>
        <v>-1855411.3700000003</v>
      </c>
      <c r="AC20" s="21">
        <f t="shared" si="58"/>
        <v>-1225018.9699999983</v>
      </c>
      <c r="AD20" s="21">
        <f t="shared" si="58"/>
        <v>-1317498.7600000007</v>
      </c>
      <c r="AE20" s="21">
        <f t="shared" si="58"/>
        <v>-668311.41000000061</v>
      </c>
      <c r="AF20" s="21">
        <f t="shared" si="58"/>
        <v>1071247.660000002</v>
      </c>
      <c r="AG20" s="21">
        <f t="shared" si="58"/>
        <v>2085194.560000001</v>
      </c>
      <c r="AH20" s="21">
        <f t="shared" si="58"/>
        <v>1891970.0200000023</v>
      </c>
      <c r="AI20" s="21">
        <f t="shared" si="58"/>
        <v>836550.65999999898</v>
      </c>
      <c r="AJ20" s="21">
        <f t="shared" si="58"/>
        <v>-620052.32000000216</v>
      </c>
      <c r="AK20" s="21">
        <f t="shared" si="58"/>
        <v>-564484.33000000182</v>
      </c>
      <c r="AL20" s="21">
        <f t="shared" si="58"/>
        <v>-717816.6100000001</v>
      </c>
      <c r="AM20" s="21">
        <f t="shared" si="58"/>
        <v>-803872.98000000278</v>
      </c>
      <c r="AN20" s="21">
        <f t="shared" ref="AN20:BJ20" si="59">IF(AN71="","",SUM(AN71,AN61,AN51,AN41,AN31))</f>
        <v>-2113578.2199999974</v>
      </c>
      <c r="AO20" s="21">
        <f t="shared" si="59"/>
        <v>-1356237.1399999955</v>
      </c>
      <c r="AP20" s="21">
        <f>IF(AP71="","",SUM(AP71,AP61,AP51,AP41,AP31))</f>
        <v>-838313.79000000027</v>
      </c>
      <c r="AQ20" s="21">
        <f t="shared" si="59"/>
        <v>-899940.12000000197</v>
      </c>
      <c r="AR20" s="21">
        <f t="shared" si="59"/>
        <v>2768603.9000000013</v>
      </c>
      <c r="AS20" s="21">
        <f t="shared" si="59"/>
        <v>3534224.4699999974</v>
      </c>
      <c r="AT20" s="21">
        <f t="shared" si="59"/>
        <v>2972766.0900000017</v>
      </c>
      <c r="AU20" s="21">
        <f t="shared" si="59"/>
        <v>1267302.1999999983</v>
      </c>
      <c r="AV20" s="21">
        <f t="shared" si="59"/>
        <v>-1170724.5700000017</v>
      </c>
      <c r="AW20" s="21">
        <f t="shared" si="59"/>
        <v>-674416.82776415301</v>
      </c>
      <c r="AX20" s="21">
        <f t="shared" si="59"/>
        <v>-1012009.505162293</v>
      </c>
      <c r="AY20" s="21">
        <f t="shared" si="59"/>
        <v>-1637861.396672409</v>
      </c>
      <c r="AZ20" s="21" t="str">
        <f t="shared" si="59"/>
        <v/>
      </c>
      <c r="BA20" s="21" t="str">
        <f t="shared" si="59"/>
        <v/>
      </c>
      <c r="BB20" s="21" t="str">
        <f t="shared" si="59"/>
        <v/>
      </c>
      <c r="BC20" s="21" t="str">
        <f t="shared" si="59"/>
        <v/>
      </c>
      <c r="BD20" s="21" t="str">
        <f t="shared" si="59"/>
        <v/>
      </c>
      <c r="BE20" s="21" t="str">
        <f t="shared" si="59"/>
        <v/>
      </c>
      <c r="BF20" s="21" t="str">
        <f t="shared" si="59"/>
        <v/>
      </c>
      <c r="BG20" s="21" t="str">
        <f t="shared" si="59"/>
        <v/>
      </c>
      <c r="BH20" s="21" t="str">
        <f t="shared" si="59"/>
        <v/>
      </c>
      <c r="BI20" s="21" t="str">
        <f t="shared" si="59"/>
        <v/>
      </c>
      <c r="BJ20" s="21" t="str">
        <f t="shared" si="59"/>
        <v/>
      </c>
    </row>
    <row r="21" spans="1:62" s="5" customFormat="1" x14ac:dyDescent="0.25">
      <c r="A21" s="128"/>
      <c r="B21" s="19" t="s">
        <v>8</v>
      </c>
      <c r="C21" s="30"/>
      <c r="D21" s="30"/>
      <c r="E21" s="21">
        <f t="shared" ref="E21:N21" si="60">IF(E72="","",SUM(E72,E62,E52,E42,E32))</f>
        <v>0</v>
      </c>
      <c r="F21" s="21">
        <f t="shared" si="60"/>
        <v>0.8255809798499999</v>
      </c>
      <c r="G21" s="21">
        <f t="shared" si="60"/>
        <v>-4.1171717033740967</v>
      </c>
      <c r="H21" s="21">
        <f t="shared" si="60"/>
        <v>-72.859344916704288</v>
      </c>
      <c r="I21" s="21">
        <f t="shared" si="60"/>
        <v>-100.30550409638994</v>
      </c>
      <c r="J21" s="21">
        <f t="shared" si="60"/>
        <v>-72.753288511569778</v>
      </c>
      <c r="K21" s="21">
        <f t="shared" si="60"/>
        <v>200.50907880827907</v>
      </c>
      <c r="L21" s="21">
        <f t="shared" si="60"/>
        <v>172.02097202559608</v>
      </c>
      <c r="M21" s="21">
        <f t="shared" si="60"/>
        <v>217.02433769691845</v>
      </c>
      <c r="N21" s="21">
        <f t="shared" si="60"/>
        <v>395.24966455308538</v>
      </c>
      <c r="O21" s="21">
        <f>IF(O72="","",SUM(O72,O62,O52,O42,O32))</f>
        <v>349.22690574362667</v>
      </c>
      <c r="P21" s="21">
        <f t="shared" ref="P21:AM21" si="61">IF(P72="","",SUM(P72,P62,P52,P42,P32))</f>
        <v>9085.067358698212</v>
      </c>
      <c r="Q21" s="21">
        <f t="shared" si="61"/>
        <v>10214.988880944247</v>
      </c>
      <c r="R21" s="21">
        <f t="shared" si="61"/>
        <v>8736.5914682051516</v>
      </c>
      <c r="S21" s="21">
        <f t="shared" si="61"/>
        <v>7362.8607904455157</v>
      </c>
      <c r="T21" s="21">
        <f t="shared" si="61"/>
        <v>7923.3961160293629</v>
      </c>
      <c r="U21" s="21">
        <f t="shared" si="61"/>
        <v>6924.7664517725752</v>
      </c>
      <c r="V21" s="21">
        <f t="shared" si="61"/>
        <v>6462.66116279367</v>
      </c>
      <c r="W21" s="21">
        <f t="shared" si="61"/>
        <v>5489.9778987375539</v>
      </c>
      <c r="X21" s="21">
        <f t="shared" si="61"/>
        <v>3758.5776328034472</v>
      </c>
      <c r="Y21" s="21">
        <f t="shared" si="61"/>
        <v>2383.460710457091</v>
      </c>
      <c r="Z21" s="21">
        <f t="shared" si="61"/>
        <v>1195.4037651526837</v>
      </c>
      <c r="AA21" s="21">
        <f t="shared" si="61"/>
        <v>-1558.2361761768202</v>
      </c>
      <c r="AB21" s="21">
        <f t="shared" si="61"/>
        <v>-4135.4843592056523</v>
      </c>
      <c r="AC21" s="21">
        <f t="shared" si="61"/>
        <v>-6601.5401414695589</v>
      </c>
      <c r="AD21" s="21">
        <f t="shared" si="61"/>
        <v>-9814.0716615506135</v>
      </c>
      <c r="AE21" s="21">
        <f t="shared" si="61"/>
        <v>-10424.565326607853</v>
      </c>
      <c r="AF21" s="21">
        <f t="shared" si="61"/>
        <v>-8592.4080339308275</v>
      </c>
      <c r="AG21" s="21">
        <f t="shared" si="61"/>
        <v>-4589.5334392042514</v>
      </c>
      <c r="AH21" s="21">
        <f t="shared" si="61"/>
        <v>-680.13265225356713</v>
      </c>
      <c r="AI21" s="21">
        <f t="shared" si="61"/>
        <v>1145.4899555983075</v>
      </c>
      <c r="AJ21" s="21">
        <f t="shared" si="61"/>
        <v>131.71181854024999</v>
      </c>
      <c r="AK21" s="21">
        <f t="shared" si="61"/>
        <v>-872.82874485446064</v>
      </c>
      <c r="AL21" s="21">
        <f t="shared" si="61"/>
        <v>-2378.181461454757</v>
      </c>
      <c r="AM21" s="21">
        <f t="shared" si="61"/>
        <v>-4152.6707867001551</v>
      </c>
      <c r="AN21" s="21">
        <f t="shared" ref="AN21:BJ21" si="62">IF(AN72="","",SUM(AN72,AN62,AN52,AN42,AN32))</f>
        <v>-8693.6427814507442</v>
      </c>
      <c r="AO21" s="21">
        <f t="shared" si="62"/>
        <v>-11321.044918425599</v>
      </c>
      <c r="AP21" s="21">
        <f t="shared" si="62"/>
        <v>-12444.339198648122</v>
      </c>
      <c r="AQ21" s="21">
        <f t="shared" si="62"/>
        <v>-14340.930585698752</v>
      </c>
      <c r="AR21" s="21">
        <f t="shared" si="62"/>
        <v>-7824.4663662353232</v>
      </c>
      <c r="AS21" s="21">
        <f>IF(AS72="","",SUM(AS72,AS62,AS52,AS42,AS32))</f>
        <v>-9334.3642759392933</v>
      </c>
      <c r="AT21" s="21">
        <f t="shared" si="62"/>
        <v>6436.4567620007265</v>
      </c>
      <c r="AU21" s="21">
        <f t="shared" si="62"/>
        <v>8716.5698904362325</v>
      </c>
      <c r="AV21" s="21">
        <f t="shared" si="62"/>
        <v>6493.0782834717565</v>
      </c>
      <c r="AW21" s="21">
        <f t="shared" si="62"/>
        <v>5506.5602661813946</v>
      </c>
      <c r="AX21" s="21">
        <f t="shared" si="62"/>
        <v>4008.1920614974561</v>
      </c>
      <c r="AY21" s="21">
        <f t="shared" si="62"/>
        <v>1488.5121390719262</v>
      </c>
      <c r="AZ21" s="21" t="str">
        <f t="shared" si="62"/>
        <v/>
      </c>
      <c r="BA21" s="21" t="str">
        <f t="shared" si="62"/>
        <v/>
      </c>
      <c r="BB21" s="21" t="str">
        <f t="shared" si="62"/>
        <v/>
      </c>
      <c r="BC21" s="21" t="str">
        <f t="shared" si="62"/>
        <v/>
      </c>
      <c r="BD21" s="21" t="str">
        <f t="shared" si="62"/>
        <v/>
      </c>
      <c r="BE21" s="21" t="str">
        <f t="shared" si="62"/>
        <v/>
      </c>
      <c r="BF21" s="21" t="str">
        <f t="shared" si="62"/>
        <v/>
      </c>
      <c r="BG21" s="21" t="str">
        <f t="shared" si="62"/>
        <v/>
      </c>
      <c r="BH21" s="21" t="str">
        <f t="shared" si="62"/>
        <v/>
      </c>
      <c r="BI21" s="21" t="str">
        <f t="shared" si="62"/>
        <v/>
      </c>
      <c r="BJ21" s="21" t="str">
        <f t="shared" si="62"/>
        <v/>
      </c>
    </row>
    <row r="22" spans="1:62" s="5" customFormat="1" x14ac:dyDescent="0.25">
      <c r="A22" s="128"/>
      <c r="B22" s="19" t="s">
        <v>27</v>
      </c>
      <c r="C22" s="30"/>
      <c r="D22" s="30"/>
      <c r="E22" s="21">
        <f>IF(E21="","",E21)</f>
        <v>0</v>
      </c>
      <c r="F22" s="16">
        <f>IF(F21="","",E22+F21)</f>
        <v>0.8255809798499999</v>
      </c>
      <c r="G22" s="16">
        <f>IF(G21="","",F22+G21)</f>
        <v>-3.2915907235240969</v>
      </c>
      <c r="H22" s="16">
        <f>IF(H21="","",G22+H21)</f>
        <v>-76.150935640228383</v>
      </c>
      <c r="I22" s="16">
        <f t="shared" ref="I22:AM22" si="63">IF(I21="","",H22+I21)</f>
        <v>-176.45643973661834</v>
      </c>
      <c r="J22" s="16">
        <f t="shared" si="63"/>
        <v>-249.20972824818813</v>
      </c>
      <c r="K22" s="16">
        <f t="shared" si="63"/>
        <v>-48.700649439909057</v>
      </c>
      <c r="L22" s="16">
        <f t="shared" si="63"/>
        <v>123.32032258568702</v>
      </c>
      <c r="M22" s="16">
        <f t="shared" si="63"/>
        <v>340.34466028260545</v>
      </c>
      <c r="N22" s="16">
        <f t="shared" si="63"/>
        <v>735.59432483569083</v>
      </c>
      <c r="O22" s="16">
        <f t="shared" si="63"/>
        <v>1084.8212305793174</v>
      </c>
      <c r="P22" s="16">
        <f t="shared" si="63"/>
        <v>10169.888589277529</v>
      </c>
      <c r="Q22" s="16">
        <f t="shared" si="63"/>
        <v>20384.877470221778</v>
      </c>
      <c r="R22" s="16">
        <f t="shared" si="63"/>
        <v>29121.46893842693</v>
      </c>
      <c r="S22" s="16">
        <f t="shared" si="63"/>
        <v>36484.329728872443</v>
      </c>
      <c r="T22" s="16">
        <f t="shared" si="63"/>
        <v>44407.725844901805</v>
      </c>
      <c r="U22" s="16">
        <f t="shared" si="63"/>
        <v>51332.492296674376</v>
      </c>
      <c r="V22" s="16">
        <f t="shared" si="63"/>
        <v>57795.153459468049</v>
      </c>
      <c r="W22" s="16">
        <f t="shared" si="63"/>
        <v>63285.131358205603</v>
      </c>
      <c r="X22" s="16">
        <f t="shared" si="63"/>
        <v>67043.708991009044</v>
      </c>
      <c r="Y22" s="16">
        <f t="shared" si="63"/>
        <v>69427.169701466133</v>
      </c>
      <c r="Z22" s="16">
        <f t="shared" si="63"/>
        <v>70622.573466618822</v>
      </c>
      <c r="AA22" s="16">
        <f t="shared" si="63"/>
        <v>69064.337290441996</v>
      </c>
      <c r="AB22" s="16">
        <f t="shared" si="63"/>
        <v>64928.852931236346</v>
      </c>
      <c r="AC22" s="16">
        <f t="shared" si="63"/>
        <v>58327.312789766787</v>
      </c>
      <c r="AD22" s="16">
        <f t="shared" si="63"/>
        <v>48513.241128216177</v>
      </c>
      <c r="AE22" s="16">
        <f t="shared" si="63"/>
        <v>38088.675801608326</v>
      </c>
      <c r="AF22" s="16">
        <f t="shared" si="63"/>
        <v>29496.267767677498</v>
      </c>
      <c r="AG22" s="16">
        <f t="shared" si="63"/>
        <v>24906.734328473249</v>
      </c>
      <c r="AH22" s="16">
        <f t="shared" si="63"/>
        <v>24226.601676219681</v>
      </c>
      <c r="AI22" s="16">
        <f t="shared" si="63"/>
        <v>25372.091631817988</v>
      </c>
      <c r="AJ22" s="16">
        <f t="shared" si="63"/>
        <v>25503.803450358238</v>
      </c>
      <c r="AK22" s="16">
        <f t="shared" si="63"/>
        <v>24630.974705503777</v>
      </c>
      <c r="AL22" s="16">
        <f t="shared" si="63"/>
        <v>22252.793244049019</v>
      </c>
      <c r="AM22" s="16">
        <f t="shared" si="63"/>
        <v>18100.122457348865</v>
      </c>
      <c r="AN22" s="16">
        <f t="shared" ref="AN22" si="64">IF(AN21="","",AM22+AN21)</f>
        <v>9406.4796758981211</v>
      </c>
      <c r="AO22" s="16">
        <f t="shared" ref="AO22" si="65">IF(AO21="","",AN22+AO21)</f>
        <v>-1914.5652425274784</v>
      </c>
      <c r="AP22" s="16">
        <f t="shared" ref="AP22" si="66">IF(AP21="","",AO22+AP21)</f>
        <v>-14358.9044411756</v>
      </c>
      <c r="AQ22" s="16">
        <f t="shared" ref="AQ22" si="67">IF(AQ21="","",AP22+AQ21)</f>
        <v>-28699.835026874352</v>
      </c>
      <c r="AR22" s="16">
        <f t="shared" ref="AR22" si="68">IF(AR21="","",AQ22+AR21)</f>
        <v>-36524.301393109679</v>
      </c>
      <c r="AS22" s="16">
        <f>IF(AS21="","",AR22+AS21)</f>
        <v>-45858.665669048976</v>
      </c>
      <c r="AT22" s="16">
        <f t="shared" ref="AT22" si="69">IF(AT21="","",AS22+AT21)</f>
        <v>-39422.208907048247</v>
      </c>
      <c r="AU22" s="16">
        <f t="shared" ref="AU22" si="70">IF(AU21="","",AT22+AU21)</f>
        <v>-30705.639016612015</v>
      </c>
      <c r="AV22" s="16">
        <f t="shared" ref="AV22" si="71">IF(AV21="","",AU22+AV21)</f>
        <v>-24212.560733140257</v>
      </c>
      <c r="AW22" s="16">
        <f t="shared" ref="AW22" si="72">IF(AW21="","",AV22+AW21)</f>
        <v>-18706.000466958863</v>
      </c>
      <c r="AX22" s="16">
        <f t="shared" ref="AX22" si="73">IF(AX21="","",AW22+AX21)</f>
        <v>-14697.808405461408</v>
      </c>
      <c r="AY22" s="16">
        <f t="shared" ref="AY22" si="74">IF(AY21="","",AX22+AY21)</f>
        <v>-13209.296266389481</v>
      </c>
      <c r="AZ22" s="16" t="str">
        <f t="shared" ref="AZ22" si="75">IF(AZ21="","",AY22+AZ21)</f>
        <v/>
      </c>
      <c r="BA22" s="16" t="str">
        <f t="shared" ref="BA22" si="76">IF(BA21="","",AZ22+BA21)</f>
        <v/>
      </c>
      <c r="BB22" s="16" t="str">
        <f t="shared" ref="BB22" si="77">IF(BB21="","",BA22+BB21)</f>
        <v/>
      </c>
      <c r="BC22" s="16" t="str">
        <f t="shared" ref="BC22" si="78">IF(BC21="","",BB22+BC21)</f>
        <v/>
      </c>
      <c r="BD22" s="16" t="str">
        <f t="shared" ref="BD22" si="79">IF(BD21="","",BC22+BD21)</f>
        <v/>
      </c>
      <c r="BE22" s="16" t="str">
        <f t="shared" ref="BE22" si="80">IF(BE21="","",BD22+BE21)</f>
        <v/>
      </c>
      <c r="BF22" s="16" t="str">
        <f t="shared" ref="BF22" si="81">IF(BF21="","",BE22+BF21)</f>
        <v/>
      </c>
      <c r="BG22" s="16" t="str">
        <f t="shared" ref="BG22" si="82">IF(BG21="","",BF22+BG21)</f>
        <v/>
      </c>
      <c r="BH22" s="16" t="str">
        <f t="shared" ref="BH22" si="83">IF(BH21="","",BG22+BH21)</f>
        <v/>
      </c>
      <c r="BI22" s="16" t="str">
        <f t="shared" ref="BI22" si="84">IF(BI21="","",BH22+BI21)</f>
        <v/>
      </c>
      <c r="BJ22" s="16" t="str">
        <f t="shared" ref="BJ22" si="85">IF(BJ21="","",BI22+BJ21)</f>
        <v/>
      </c>
    </row>
    <row r="23" spans="1:62" s="5" customFormat="1" x14ac:dyDescent="0.25">
      <c r="A23" s="128"/>
      <c r="B23" s="18" t="s">
        <v>14</v>
      </c>
      <c r="C23" s="26"/>
      <c r="D23" s="26"/>
      <c r="E23" s="21">
        <f t="shared" ref="E23:AM23" si="86">IF(E73="","",SUM(E73,E63,E53,E43,E33))</f>
        <v>0</v>
      </c>
      <c r="F23" s="21">
        <f t="shared" si="86"/>
        <v>1329.6055809798499</v>
      </c>
      <c r="G23" s="21">
        <f t="shared" si="86"/>
        <v>-7870.6971717033748</v>
      </c>
      <c r="H23" s="21">
        <f t="shared" si="86"/>
        <v>-133126.43934491673</v>
      </c>
      <c r="I23" s="21">
        <f t="shared" si="86"/>
        <v>-51781.545504096364</v>
      </c>
      <c r="J23" s="21">
        <f t="shared" si="86"/>
        <v>77188.736711488338</v>
      </c>
      <c r="K23" s="21">
        <f t="shared" si="86"/>
        <v>432956.84907880833</v>
      </c>
      <c r="L23" s="21">
        <f t="shared" si="86"/>
        <v>-46973.169027974276</v>
      </c>
      <c r="M23" s="21">
        <f t="shared" si="86"/>
        <v>69304.924337696793</v>
      </c>
      <c r="N23" s="21">
        <f t="shared" si="86"/>
        <v>152297.37966455313</v>
      </c>
      <c r="O23" s="21">
        <f t="shared" si="86"/>
        <v>-27340.54309425642</v>
      </c>
      <c r="P23" s="21">
        <f>IF(P73="","",SUM(P73,P63,P53,P43,P33))</f>
        <v>-677522.56264130166</v>
      </c>
      <c r="Q23" s="21">
        <f t="shared" si="86"/>
        <v>-461720.541119056</v>
      </c>
      <c r="R23" s="21">
        <f t="shared" si="86"/>
        <v>-601978.92853179516</v>
      </c>
      <c r="S23" s="21">
        <f t="shared" si="86"/>
        <v>-510000.93920955458</v>
      </c>
      <c r="T23" s="21">
        <f t="shared" si="86"/>
        <v>223855.88611602981</v>
      </c>
      <c r="U23" s="21">
        <f t="shared" si="86"/>
        <v>603571.63645177253</v>
      </c>
      <c r="V23" s="21">
        <f t="shared" si="86"/>
        <v>734991.88116279361</v>
      </c>
      <c r="W23" s="21">
        <f t="shared" si="86"/>
        <v>470809.58789873729</v>
      </c>
      <c r="X23" s="21">
        <f t="shared" si="86"/>
        <v>-334506.49236719596</v>
      </c>
      <c r="Y23" s="21">
        <f t="shared" si="86"/>
        <v>-139598.08928954392</v>
      </c>
      <c r="Z23" s="21">
        <f t="shared" si="86"/>
        <v>-29077.876234846466</v>
      </c>
      <c r="AA23" s="21">
        <f t="shared" si="86"/>
        <v>-332185.06617617764</v>
      </c>
      <c r="AB23" s="21">
        <f t="shared" si="86"/>
        <v>-1859546.8543592058</v>
      </c>
      <c r="AC23" s="21">
        <f t="shared" si="86"/>
        <v>-1231620.5101414677</v>
      </c>
      <c r="AD23" s="21">
        <f t="shared" si="86"/>
        <v>-1327312.8316615513</v>
      </c>
      <c r="AE23" s="21">
        <f t="shared" si="86"/>
        <v>-678735.9753266084</v>
      </c>
      <c r="AF23" s="21">
        <f t="shared" si="86"/>
        <v>1062655.2519660713</v>
      </c>
      <c r="AG23" s="21">
        <f t="shared" si="86"/>
        <v>2080605.0265607969</v>
      </c>
      <c r="AH23" s="21">
        <f t="shared" si="86"/>
        <v>1891289.887347749</v>
      </c>
      <c r="AI23" s="21">
        <f t="shared" si="86"/>
        <v>837696.14995559736</v>
      </c>
      <c r="AJ23" s="21">
        <f t="shared" si="86"/>
        <v>-619920.60818146192</v>
      </c>
      <c r="AK23" s="21">
        <f t="shared" si="86"/>
        <v>-565357.15874485637</v>
      </c>
      <c r="AL23" s="21">
        <f t="shared" si="86"/>
        <v>-720194.79146145482</v>
      </c>
      <c r="AM23" s="21">
        <f t="shared" si="86"/>
        <v>-808025.65078670287</v>
      </c>
      <c r="AN23" s="21">
        <f t="shared" ref="AN23:BJ23" si="87">IF(AN73="","",SUM(AN73,AN63,AN53,AN43,AN33))</f>
        <v>-2122271.8627814483</v>
      </c>
      <c r="AO23" s="21">
        <f t="shared" si="87"/>
        <v>-1367558.1849184209</v>
      </c>
      <c r="AP23" s="21">
        <f t="shared" si="87"/>
        <v>-850758.1291986485</v>
      </c>
      <c r="AQ23" s="21">
        <f t="shared" si="87"/>
        <v>-914281.05058570066</v>
      </c>
      <c r="AR23" s="21">
        <f t="shared" si="87"/>
        <v>2760779.4336337661</v>
      </c>
      <c r="AS23" s="21">
        <f>IF(AS73="","",SUM(AS73,AS63,AS53,AS43,AS33))</f>
        <v>3524890.1057240581</v>
      </c>
      <c r="AT23" s="21">
        <f t="shared" si="87"/>
        <v>2979202.5467620026</v>
      </c>
      <c r="AU23" s="21">
        <f t="shared" si="87"/>
        <v>1276018.7698904346</v>
      </c>
      <c r="AV23" s="21">
        <f t="shared" si="87"/>
        <v>-1164231.4917165299</v>
      </c>
      <c r="AW23" s="21">
        <f t="shared" si="87"/>
        <v>-668910.26749797165</v>
      </c>
      <c r="AX23" s="21">
        <f t="shared" si="87"/>
        <v>-1008001.3131007955</v>
      </c>
      <c r="AY23" s="21">
        <f t="shared" si="87"/>
        <v>-1636372.8845333371</v>
      </c>
      <c r="AZ23" s="21" t="str">
        <f t="shared" si="87"/>
        <v/>
      </c>
      <c r="BA23" s="21" t="str">
        <f t="shared" si="87"/>
        <v/>
      </c>
      <c r="BB23" s="21" t="str">
        <f t="shared" si="87"/>
        <v/>
      </c>
      <c r="BC23" s="21" t="str">
        <f t="shared" si="87"/>
        <v/>
      </c>
      <c r="BD23" s="21" t="str">
        <f t="shared" si="87"/>
        <v/>
      </c>
      <c r="BE23" s="21" t="str">
        <f t="shared" si="87"/>
        <v/>
      </c>
      <c r="BF23" s="21" t="str">
        <f t="shared" si="87"/>
        <v/>
      </c>
      <c r="BG23" s="21" t="str">
        <f t="shared" si="87"/>
        <v/>
      </c>
      <c r="BH23" s="21" t="str">
        <f t="shared" si="87"/>
        <v/>
      </c>
      <c r="BI23" s="21" t="str">
        <f t="shared" si="87"/>
        <v/>
      </c>
      <c r="BJ23" s="21" t="str">
        <f t="shared" si="87"/>
        <v/>
      </c>
    </row>
    <row r="24" spans="1:62" s="5" customFormat="1" x14ac:dyDescent="0.25">
      <c r="A24" s="128"/>
      <c r="B24" s="20" t="s">
        <v>2</v>
      </c>
      <c r="C24" s="28"/>
      <c r="D24" s="28"/>
      <c r="E24" s="21">
        <f t="shared" ref="E24:AM24" si="88">IF(E74="","",SUM(E74,E64,E54,E44,E34))</f>
        <v>0</v>
      </c>
      <c r="F24" s="21">
        <f t="shared" si="88"/>
        <v>1329.6055809798499</v>
      </c>
      <c r="G24" s="21">
        <f t="shared" si="88"/>
        <v>-6541.0915907235249</v>
      </c>
      <c r="H24" s="21">
        <f t="shared" si="88"/>
        <v>-139667.53093564024</v>
      </c>
      <c r="I24" s="21">
        <f t="shared" si="88"/>
        <v>-191449.07643973659</v>
      </c>
      <c r="J24" s="21">
        <f t="shared" si="88"/>
        <v>-114260.33972824829</v>
      </c>
      <c r="K24" s="21">
        <f t="shared" si="88"/>
        <v>318696.50935056002</v>
      </c>
      <c r="L24" s="21">
        <f t="shared" si="88"/>
        <v>271723.34032258578</v>
      </c>
      <c r="M24" s="21">
        <f t="shared" si="88"/>
        <v>341028.26466028253</v>
      </c>
      <c r="N24" s="21">
        <f t="shared" si="88"/>
        <v>493325.64432483562</v>
      </c>
      <c r="O24" s="21">
        <f t="shared" si="88"/>
        <v>465985.1012305792</v>
      </c>
      <c r="P24" s="21">
        <f>IF(P74="","",SUM(P74,P64,P54,P44,P34))</f>
        <v>12122508.21228965</v>
      </c>
      <c r="Q24" s="21">
        <f t="shared" si="88"/>
        <v>10669333.821170595</v>
      </c>
      <c r="R24" s="21">
        <f t="shared" si="88"/>
        <v>9125179.8626387995</v>
      </c>
      <c r="S24" s="21">
        <f t="shared" si="88"/>
        <v>7690348.0334292455</v>
      </c>
      <c r="T24" s="21">
        <f t="shared" si="88"/>
        <v>6751239.2395452745</v>
      </c>
      <c r="U24" s="21">
        <f t="shared" si="88"/>
        <v>5977194.3659970472</v>
      </c>
      <c r="V24" s="21">
        <f t="shared" si="88"/>
        <v>5292979.5471598413</v>
      </c>
      <c r="W24" s="21">
        <f t="shared" si="88"/>
        <v>4554328.3750585774</v>
      </c>
      <c r="X24" s="21">
        <f t="shared" si="88"/>
        <v>3112526.0826913817</v>
      </c>
      <c r="Y24" s="21">
        <f t="shared" si="88"/>
        <v>1984651.4634018382</v>
      </c>
      <c r="Z24" s="21">
        <f t="shared" si="88"/>
        <v>810020.52716699161</v>
      </c>
      <c r="AA24" s="21">
        <f t="shared" si="88"/>
        <v>-1091623.9190091861</v>
      </c>
      <c r="AB24" s="21">
        <f t="shared" si="88"/>
        <v>-2719540.1433683923</v>
      </c>
      <c r="AC24" s="21">
        <f t="shared" si="88"/>
        <v>-3863493.6735098599</v>
      </c>
      <c r="AD24" s="21">
        <f t="shared" si="88"/>
        <v>-5105394.8851714116</v>
      </c>
      <c r="AE24" s="21">
        <f t="shared" si="88"/>
        <v>-5699667.2604980189</v>
      </c>
      <c r="AF24" s="21">
        <f t="shared" si="88"/>
        <v>-4531783.3385319486</v>
      </c>
      <c r="AG24" s="21">
        <f t="shared" si="88"/>
        <v>-2351007.7619711515</v>
      </c>
      <c r="AH24" s="21">
        <f t="shared" si="88"/>
        <v>-351649.0146234025</v>
      </c>
      <c r="AI24" s="21">
        <f t="shared" si="88"/>
        <v>591360.33533219481</v>
      </c>
      <c r="AJ24" s="21">
        <f t="shared" si="88"/>
        <v>64449.017150732921</v>
      </c>
      <c r="AK24" s="21">
        <f t="shared" si="88"/>
        <v>-415335.20159412327</v>
      </c>
      <c r="AL24" s="21">
        <f t="shared" si="88"/>
        <v>-1038405.0130555781</v>
      </c>
      <c r="AM24" s="21">
        <f t="shared" si="88"/>
        <v>-1740645.5538422812</v>
      </c>
      <c r="AN24" s="21">
        <f t="shared" ref="AN24:BJ24" si="89">IF(AN74="","",SUM(AN74,AN64,AN54,AN44,AN34))</f>
        <v>-3681558.1666237293</v>
      </c>
      <c r="AO24" s="21">
        <f t="shared" si="89"/>
        <v>-4884404.0515421508</v>
      </c>
      <c r="AP24" s="21">
        <f t="shared" si="89"/>
        <v>-5621636.7207407989</v>
      </c>
      <c r="AQ24" s="21">
        <f t="shared" si="89"/>
        <v>-6441982.4413264999</v>
      </c>
      <c r="AR24" s="21">
        <f t="shared" si="89"/>
        <v>-3550902.8376927339</v>
      </c>
      <c r="AS24" s="21">
        <f>IF(AS74="","",SUM(AS74,AS64,AS54,AS44,AS34))</f>
        <v>137704.86803132389</v>
      </c>
      <c r="AT24" s="21">
        <f t="shared" si="89"/>
        <v>3291474.2947933264</v>
      </c>
      <c r="AU24" s="21">
        <f t="shared" si="89"/>
        <v>4727028.3646837613</v>
      </c>
      <c r="AV24" s="21">
        <f t="shared" si="89"/>
        <v>3692370.3629672313</v>
      </c>
      <c r="AW24" s="21">
        <f t="shared" si="89"/>
        <v>3131374.5254692598</v>
      </c>
      <c r="AX24" s="21">
        <f t="shared" si="89"/>
        <v>2279308.6623684634</v>
      </c>
      <c r="AY24" s="21">
        <f t="shared" si="89"/>
        <v>846461.08783512667</v>
      </c>
      <c r="AZ24" s="21" t="str">
        <f t="shared" si="89"/>
        <v/>
      </c>
      <c r="BA24" s="21" t="str">
        <f t="shared" si="89"/>
        <v/>
      </c>
      <c r="BB24" s="21" t="str">
        <f t="shared" si="89"/>
        <v/>
      </c>
      <c r="BC24" s="21" t="str">
        <f t="shared" si="89"/>
        <v/>
      </c>
      <c r="BD24" s="21" t="str">
        <f t="shared" si="89"/>
        <v/>
      </c>
      <c r="BE24" s="21" t="str">
        <f t="shared" si="89"/>
        <v/>
      </c>
      <c r="BF24" s="21" t="str">
        <f t="shared" si="89"/>
        <v/>
      </c>
      <c r="BG24" s="21" t="str">
        <f t="shared" si="89"/>
        <v/>
      </c>
      <c r="BH24" s="21" t="str">
        <f t="shared" si="89"/>
        <v/>
      </c>
      <c r="BI24" s="21" t="str">
        <f t="shared" si="89"/>
        <v/>
      </c>
      <c r="BJ24" s="21" t="str">
        <f t="shared" si="89"/>
        <v/>
      </c>
    </row>
    <row r="25" spans="1:62" s="5" customFormat="1" ht="8.25" customHeight="1" x14ac:dyDescent="0.25">
      <c r="A25" s="4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s="5" customFormat="1" ht="15" hidden="1" customHeight="1" outlineLevel="1" x14ac:dyDescent="0.25">
      <c r="A26" s="128" t="s">
        <v>20</v>
      </c>
      <c r="B26" s="17"/>
      <c r="C26" s="32"/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7">
        <v>7611904.5234541874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7">
        <f>+'MEEIA 2 adjs'!AT37</f>
        <v>-9652.3205640208907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3" customFormat="1" ht="15" hidden="1" customHeight="1" outlineLevel="1" x14ac:dyDescent="0.25">
      <c r="A27" s="128"/>
      <c r="B27" s="17" t="s">
        <v>28</v>
      </c>
      <c r="C27" s="32"/>
      <c r="D27" s="32"/>
      <c r="E27" s="22">
        <f>IF('M2 Allocations - TD'!D5="","",'M2 Allocations - TD'!D31)</f>
        <v>0</v>
      </c>
      <c r="F27" s="22">
        <f>IF('M2 Allocations - TD'!E5="","",'M2 Allocations - TD'!E31)</f>
        <v>1328.78</v>
      </c>
      <c r="G27" s="22">
        <f>IF('M2 Allocations - TD'!F5="","",'M2 Allocations - TD'!F31)</f>
        <v>9526.5299999999988</v>
      </c>
      <c r="H27" s="22">
        <f>IF('M2 Allocations - TD'!G5="","",'M2 Allocations - TD'!G31)</f>
        <v>120352.88</v>
      </c>
      <c r="I27" s="22">
        <f>IF('M2 Allocations - TD'!H5="","",'M2 Allocations - TD'!H31)</f>
        <v>256080.65000000002</v>
      </c>
      <c r="J27" s="22">
        <f>IF('M2 Allocations - TD'!I5="","",'M2 Allocations - TD'!I31)</f>
        <v>373393.34435846674</v>
      </c>
      <c r="K27" s="22">
        <f>IF('M2 Allocations - TD'!J5="","",'M2 Allocations - TD'!J31)</f>
        <v>671736.21363575384</v>
      </c>
      <c r="L27" s="22">
        <f>IF('M2 Allocations - TD'!K5="","",'M2 Allocations - TD'!K31)</f>
        <v>120839.84990541483</v>
      </c>
      <c r="M27" s="22">
        <f>IF('M2 Allocations - TD'!L5="","",'M2 Allocations - TD'!L31)</f>
        <v>185093.49881649271</v>
      </c>
      <c r="N27" s="22">
        <f>IF('M2 Allocations - TD'!M5="","",'M2 Allocations - TD'!M31)</f>
        <v>303285.19452852954</v>
      </c>
      <c r="O27" s="22">
        <f>IF('M2 Allocations - TD'!N5="","",'M2 Allocations - TD'!N31)</f>
        <v>329743.7910035231</v>
      </c>
      <c r="P27" s="22">
        <f>IF('M2 Allocations - TD'!O5="","",'M2 Allocations - TD'!O31)</f>
        <v>319589.12614734296</v>
      </c>
      <c r="Q27" s="22">
        <f>IF('M2 Allocations - TD'!P5="","",'M2 Allocations - TD'!P31)</f>
        <v>307416.51622437377</v>
      </c>
      <c r="R27" s="22">
        <f>IF('M2 Allocations - TD'!Q5="","",'M2 Allocations - TD'!Q31)</f>
        <v>202009.99758789604</v>
      </c>
      <c r="S27" s="22">
        <f>IF('M2 Allocations - TD'!R5="","",'M2 Allocations - TD'!R31)</f>
        <v>201518.00847600689</v>
      </c>
      <c r="T27" s="22">
        <f>IF('M2 Allocations - TD'!S5="","",'M2 Allocations - TD'!S31)</f>
        <v>884196.51701427973</v>
      </c>
      <c r="U27" s="22">
        <f>IF('M2 Allocations - TD'!T5="","",'M2 Allocations - TD'!T31)</f>
        <v>1282604.3399999999</v>
      </c>
      <c r="V27" s="22">
        <f>IF('M2 Allocations - TD'!U5="","",'M2 Allocations - TD'!U31)</f>
        <v>1412760.5841518985</v>
      </c>
      <c r="W27" s="22">
        <f>IF('M2 Allocations - TD'!V5="","",'M2 Allocations - TD'!V31)</f>
        <v>912043.87330211163</v>
      </c>
      <c r="X27" s="22">
        <f>IF('M2 Allocations - TD'!W5="","",'M2 Allocations - TD'!W31)</f>
        <v>279976.46619588812</v>
      </c>
      <c r="Y27" s="22">
        <f>IF('M2 Allocations - TD'!X5="","",'M2 Allocations - TD'!X31)</f>
        <v>377438.47759872582</v>
      </c>
      <c r="Z27" s="22">
        <f>IF('M2 Allocations - TD'!Y5="","",'M2 Allocations - TD'!Y31)</f>
        <v>565267.94576951256</v>
      </c>
      <c r="AA27" s="22">
        <f>IF('M2 Allocations - TD'!Z5="","",'M2 Allocations - TD'!Z31)</f>
        <v>607215.02747681318</v>
      </c>
      <c r="AB27" s="22">
        <f>IF('M2 Allocations - TD'!AA5="","",'M2 Allocations - TD'!AA31)</f>
        <v>515316.53827609093</v>
      </c>
      <c r="AC27" s="22">
        <f>IF('M2 Allocations - TD'!AB5="","",'M2 Allocations - TD'!AB31)</f>
        <v>473150.50916160172</v>
      </c>
      <c r="AD27" s="22">
        <f>IF('M2 Allocations - TD'!AC5="","",'M2 Allocations - TD'!AC31)</f>
        <v>270731.77958850004</v>
      </c>
      <c r="AE27" s="22">
        <f>IF('M2 Allocations - TD'!AD5="","",'M2 Allocations - TD'!AD31)</f>
        <v>491596.14834248205</v>
      </c>
      <c r="AF27" s="22">
        <f>IF('M2 Allocations - TD'!AE5="","",'M2 Allocations - TD'!AE31)</f>
        <v>2024956.6659391024</v>
      </c>
      <c r="AG27" s="22">
        <f>IF('M2 Allocations - TD'!AF5="","",'M2 Allocations - TD'!AF31)</f>
        <v>2753783.435947692</v>
      </c>
      <c r="AH27" s="22">
        <f>IF('M2 Allocations - TD'!AG5="","",'M2 Allocations - TD'!AG31)</f>
        <v>2655187.2707727067</v>
      </c>
      <c r="AI27" s="22">
        <f>IF('M2 Allocations - TD'!AH5="","",'M2 Allocations - TD'!AH31)</f>
        <v>1585670.784126644</v>
      </c>
      <c r="AJ27" s="22">
        <f>IF('M2 Allocations - TD'!AI5="","",'M2 Allocations - TD'!AI31)</f>
        <v>556118.7299202627</v>
      </c>
      <c r="AK27" s="22">
        <f>IF('M2 Allocations - TD'!AJ5="","",'M2 Allocations - TD'!AJ31)</f>
        <v>513458.06050710165</v>
      </c>
      <c r="AL27" s="22">
        <f>IF('M2 Allocations - TD'!AK5="","",'M2 Allocations - TD'!AK31)</f>
        <v>702799.89768350183</v>
      </c>
      <c r="AM27" s="22">
        <f>IF('M2 Allocations - TD'!AL5="","",'M2 Allocations - TD'!AL31)</f>
        <v>705267.00941836974</v>
      </c>
      <c r="AN27" s="22">
        <f>IF('M2 Allocations - TD'!AM5="","",'M2 Allocations - TD'!AM31)</f>
        <v>626813.61963691877</v>
      </c>
      <c r="AO27" s="22">
        <f>IF('M2 Allocations - TD'!AN5="","",'M2 Allocations - TD'!AN31)</f>
        <v>733376.44916449382</v>
      </c>
      <c r="AP27" s="22">
        <f>IF('M2 Allocations - TD'!AO5="","",'M2 Allocations - TD'!AO31)</f>
        <v>579952.0325992658</v>
      </c>
      <c r="AQ27" s="22">
        <f>IF('M2 Allocations - TD'!AP5="","",'M2 Allocations - TD'!AP31)</f>
        <v>371011.49182013981</v>
      </c>
      <c r="AR27" s="22">
        <f>IF('M2 Allocations - TD'!AQ5="","",'M2 Allocations - TD'!AQ31)</f>
        <v>2723256.6958003566</v>
      </c>
      <c r="AS27" s="22">
        <f>IF('M2 Allocations - TD'!AR5="","",'M2 Allocations - TD'!AR31)</f>
        <v>3090240.1159956334</v>
      </c>
      <c r="AT27" s="22">
        <f>IF('M2 Allocations - TD'!AS5="","",'M2 Allocations - TD'!AS31)</f>
        <v>3319235.3330920129</v>
      </c>
      <c r="AU27" s="22">
        <f>IF('M2 Allocations - TD'!AT5="","",'M2 Allocations - TD'!AT31)</f>
        <v>1872423.9163418177</v>
      </c>
      <c r="AV27" s="22">
        <f>IF('M2 Allocations - TD'!AU5="","",'M2 Allocations - TD'!AU31)</f>
        <v>468639.40013933519</v>
      </c>
      <c r="AW27" s="22">
        <f>IF('M2 Allocations - TD'!AV5="","",'M2 Allocations - TD'!AV31)</f>
        <v>572328.31099834235</v>
      </c>
      <c r="AX27" s="22">
        <f>IF('M2 Allocations - TD'!AW5="","",'M2 Allocations - TD'!AW31)</f>
        <v>752478.59085258143</v>
      </c>
      <c r="AY27" s="22">
        <f>IF('M2 Allocations - TD'!AX5="","",'M2 Allocations - TD'!AX31)</f>
        <v>739299.51440165751</v>
      </c>
      <c r="AZ27" s="22">
        <f>IF('M2 Allocations - TD'!AY5="","",'M2 Allocations - TD'!AY31)</f>
        <v>637386.32713374461</v>
      </c>
      <c r="BA27" s="22">
        <f>IF('M2 Allocations - TD'!AZ5="","",'M2 Allocations - TD'!AZ31)</f>
        <v>586342.47543696407</v>
      </c>
      <c r="BB27" s="22">
        <f>IF('M2 Allocations - TD'!BA5="","",'M2 Allocations - TD'!BA31)</f>
        <v>466103.78715255007</v>
      </c>
      <c r="BC27" s="22">
        <f>IF('M2 Allocations - TD'!BB5="","",'M2 Allocations - TD'!BB31)</f>
        <v>622929.62461348984</v>
      </c>
      <c r="BD27" s="22">
        <f>IF('M2 Allocations - TD'!BC5="","",'M2 Allocations - TD'!BC31)</f>
        <v>0</v>
      </c>
      <c r="BE27" s="22">
        <f>IF('M2 Allocations - TD'!BD5="","",'M2 Allocations - TD'!BD31)</f>
        <v>0</v>
      </c>
      <c r="BF27" s="22">
        <f>IF('M2 Allocations - TD'!BE5="","",'M2 Allocations - TD'!BE31)</f>
        <v>0</v>
      </c>
      <c r="BG27" s="22">
        <f>IF('M2 Allocations - TD'!BF5="","",'M2 Allocations - TD'!BF31)</f>
        <v>0</v>
      </c>
      <c r="BH27" s="22">
        <f>IF('M2 Allocations - TD'!BG5="","",'M2 Allocations - TD'!BG31)</f>
        <v>0</v>
      </c>
      <c r="BI27" s="22">
        <f>IF('M2 Allocations - TD'!BH5="","",'M2 Allocations - TD'!BH31)</f>
        <v>0</v>
      </c>
      <c r="BJ27" s="22">
        <f>IF('M2 Allocations - TD'!BI5="","",'M2 Allocations - TD'!BI31)</f>
        <v>0</v>
      </c>
    </row>
    <row r="28" spans="1:62" s="5" customFormat="1" ht="15" hidden="1" customHeight="1" outlineLevel="1" x14ac:dyDescent="0.25">
      <c r="A28" s="128"/>
      <c r="B28" s="18" t="s">
        <v>26</v>
      </c>
      <c r="C28" s="26"/>
      <c r="D28" s="26"/>
      <c r="E28" s="24">
        <v>0</v>
      </c>
      <c r="F28" s="24">
        <v>0</v>
      </c>
      <c r="G28" s="24">
        <v>12454.76</v>
      </c>
      <c r="H28" s="24">
        <v>191642.45</v>
      </c>
      <c r="I28" s="24">
        <v>257925.06</v>
      </c>
      <c r="J28" s="24">
        <v>258848.42</v>
      </c>
      <c r="K28" s="24">
        <v>234125.18</v>
      </c>
      <c r="L28" s="24">
        <v>166948.49</v>
      </c>
      <c r="M28" s="24">
        <v>136842.14000000001</v>
      </c>
      <c r="N28" s="24">
        <v>210493.55</v>
      </c>
      <c r="O28" s="24">
        <v>406285.42</v>
      </c>
      <c r="P28" s="24">
        <f>1370046.97-157.19</f>
        <v>1369889.78</v>
      </c>
      <c r="Q28" s="24">
        <f>1103156-126.94</f>
        <v>1103029.06</v>
      </c>
      <c r="R28" s="22">
        <f>IF('M2 Allocations - TD'!Q50="","",'M2 Allocations - TD'!Q68)</f>
        <v>983976.8055998187</v>
      </c>
      <c r="S28" s="22">
        <f>IF('M2 Allocations - TD'!R50="","",'M2 Allocations - TD'!R68)</f>
        <v>936126.67058040295</v>
      </c>
      <c r="T28" s="22">
        <f>IF('M2 Allocations - TD'!S50="","",'M2 Allocations - TD'!S68)</f>
        <v>1254886.244789884</v>
      </c>
      <c r="U28" s="22">
        <f>IF('M2 Allocations - TD'!T50="","",'M2 Allocations - TD'!T68)</f>
        <v>1666724.2213379955</v>
      </c>
      <c r="V28" s="22">
        <f>IF('M2 Allocations - TD'!U50="","",'M2 Allocations - TD'!U68)</f>
        <v>1687867.967739454</v>
      </c>
      <c r="W28" s="22">
        <f>IF('M2 Allocations - TD'!V50="","",'M2 Allocations - TD'!V68)</f>
        <v>1336984.8118306769</v>
      </c>
      <c r="X28" s="22">
        <f>IF('M2 Allocations - TD'!W50="","",'M2 Allocations - TD'!W68)</f>
        <v>1174985.3507627479</v>
      </c>
      <c r="Y28" s="22">
        <f>IF('M2 Allocations - TD'!X50="","",'M2 Allocations - TD'!X68)</f>
        <v>1029531.6444714632</v>
      </c>
      <c r="Z28" s="22">
        <f>IF('M2 Allocations - TD'!Y50="","",'M2 Allocations - TD'!Y68)</f>
        <v>1326453.2350570641</v>
      </c>
      <c r="AA28" s="22">
        <f>IF('M2 Allocations - TD'!Z50="","",'M2 Allocations - TD'!Z68)</f>
        <v>2030661.7411402338</v>
      </c>
      <c r="AB28" s="22">
        <f>IF('M2 Allocations - TD'!AA50="","",'M2 Allocations - TD'!AA68)</f>
        <v>1388250.35</v>
      </c>
      <c r="AC28" s="22">
        <f>IF('M2 Allocations - TD'!AB50="","",'M2 Allocations - TD'!AB68)</f>
        <v>1120654.6531242458</v>
      </c>
      <c r="AD28" s="22">
        <f>IF('M2 Allocations - TD'!AC50="","",'M2 Allocations - TD'!AC68)</f>
        <v>1082451.6725849968</v>
      </c>
      <c r="AE28" s="22">
        <f>IF('M2 Allocations - TD'!AD50="","",'M2 Allocations - TD'!AD68)</f>
        <v>880251.85351460415</v>
      </c>
      <c r="AF28" s="22">
        <f>IF('M2 Allocations - TD'!AE50="","",'M2 Allocations - TD'!AE68)</f>
        <v>1301284.1891339927</v>
      </c>
      <c r="AG28" s="22">
        <f>IF('M2 Allocations - TD'!AF50="","",'M2 Allocations - TD'!AF68)</f>
        <v>1524704.8572049867</v>
      </c>
      <c r="AH28" s="22">
        <f>IF('M2 Allocations - TD'!AG50="","",'M2 Allocations - TD'!AG68)</f>
        <v>1366723.6950669868</v>
      </c>
      <c r="AI28" s="22">
        <f>IF('M2 Allocations - TD'!AH50="","",'M2 Allocations - TD'!AH68)</f>
        <v>1314605.108458352</v>
      </c>
      <c r="AJ28" s="22">
        <f>IF('M2 Allocations - TD'!AI50="","",'M2 Allocations - TD'!AI68)</f>
        <v>1020432.9529194708</v>
      </c>
      <c r="AK28" s="22">
        <f>IF('M2 Allocations - TD'!AJ50="","",'M2 Allocations - TD'!AJ68)</f>
        <v>950195.40735321853</v>
      </c>
      <c r="AL28" s="22">
        <f>IF('M2 Allocations - TD'!AK50="","",'M2 Allocations - TD'!AK68)</f>
        <v>1320371.9817385538</v>
      </c>
      <c r="AM28" s="22">
        <f>IF('M2 Allocations - TD'!AL50="","",'M2 Allocations - TD'!AL68)</f>
        <v>1462433.5546846255</v>
      </c>
      <c r="AN28" s="22">
        <f>IF('M2 Allocations - TD'!AM50="","",'M2 Allocations - TD'!AM68)</f>
        <v>1529137.4028414818</v>
      </c>
      <c r="AO28" s="22">
        <f>IF('M2 Allocations - TD'!AN50="","",'M2 Allocations - TD'!AN68)</f>
        <v>1378360.7270812315</v>
      </c>
      <c r="AP28" s="22">
        <f>IF('M2 Allocations - TD'!AO50="","",'M2 Allocations - TD'!AO68)</f>
        <v>951160.98963883938</v>
      </c>
      <c r="AQ28" s="22">
        <f>IF('M2 Allocations - TD'!AP50="","",'M2 Allocations - TD'!AP68)</f>
        <v>807723.67786616471</v>
      </c>
      <c r="AR28" s="22">
        <f>IF('M2 Allocations - TD'!AQ50="","",'M2 Allocations - TD'!AQ68)</f>
        <v>1071830.4459348798</v>
      </c>
      <c r="AS28" s="22">
        <f>IF('M2 Allocations - TD'!AR50="","",'M2 Allocations - TD'!AR68)</f>
        <v>1361027.792333117</v>
      </c>
      <c r="AT28" s="22">
        <f>IF('M2 Allocations - TD'!AS50="","",'M2 Allocations - TD'!AS68)</f>
        <v>1432733.48651519</v>
      </c>
      <c r="AU28" s="22">
        <f>IF('M2 Allocations - TD'!AT50="","",'M2 Allocations - TD'!AT68)</f>
        <v>1322179.2642833882</v>
      </c>
      <c r="AV28" s="22">
        <f>IF('M2 Allocations - TD'!AU50="","",'M2 Allocations - TD'!AU68)</f>
        <v>1087865.4265500808</v>
      </c>
      <c r="AW28" s="22">
        <f>IF('M2 Allocations - TD'!AV50="","",'M2 Allocations - TD'!AV68)</f>
        <v>899417.44814607338</v>
      </c>
      <c r="AX28" s="22">
        <f>IF('M2 Allocations - TD'!AW50="","",'M2 Allocations - TD'!AW68)</f>
        <v>1291373.8091424787</v>
      </c>
      <c r="AY28" s="22">
        <f>IF('M2 Allocations - TD'!AX50="","",'M2 Allocations - TD'!AX68)</f>
        <v>1685995.2055687637</v>
      </c>
      <c r="AZ28" s="22" t="str">
        <f>IF('M2 Allocations - TD'!AY50="","",'M2 Allocations - TD'!AY68)</f>
        <v/>
      </c>
      <c r="BA28" s="22" t="str">
        <f>IF('M2 Allocations - TD'!AZ50="","",'M2 Allocations - TD'!AZ68)</f>
        <v/>
      </c>
      <c r="BB28" s="22" t="str">
        <f>IF('M2 Allocations - TD'!BA50="","",'M2 Allocations - TD'!BA68)</f>
        <v/>
      </c>
      <c r="BC28" s="22" t="str">
        <f>IF('M2 Allocations - TD'!BB50="","",'M2 Allocations - TD'!BB68)</f>
        <v/>
      </c>
      <c r="BD28" s="22" t="str">
        <f>IF('M2 Allocations - TD'!BC50="","",'M2 Allocations - TD'!BC68)</f>
        <v/>
      </c>
      <c r="BE28" s="22" t="str">
        <f>IF('M2 Allocations - TD'!BD50="","",'M2 Allocations - TD'!BD68)</f>
        <v/>
      </c>
      <c r="BF28" s="22" t="str">
        <f>IF('M2 Allocations - TD'!BE50="","",'M2 Allocations - TD'!BE68)</f>
        <v/>
      </c>
      <c r="BG28" s="22" t="str">
        <f>IF('M2 Allocations - TD'!BF50="","",'M2 Allocations - TD'!BF68)</f>
        <v/>
      </c>
      <c r="BH28" s="22" t="str">
        <f>IF('M2 Allocations - TD'!BG50="","",'M2 Allocations - TD'!BG68)</f>
        <v/>
      </c>
      <c r="BI28" s="22" t="str">
        <f>IF('M2 Allocations - TD'!BH50="","",'M2 Allocations - TD'!BH68)</f>
        <v/>
      </c>
      <c r="BJ28" s="22" t="str">
        <f>IF('M2 Allocations - TD'!BI50="","",'M2 Allocations - TD'!BI68)</f>
        <v/>
      </c>
    </row>
    <row r="29" spans="1:62" s="5" customFormat="1" ht="15" hidden="1" customHeight="1" outlineLevel="1" x14ac:dyDescent="0.25">
      <c r="A29" s="128"/>
      <c r="B29" s="18" t="s">
        <v>47</v>
      </c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>+'M2 TD amort'!C8</f>
        <v>0</v>
      </c>
      <c r="P29" s="24">
        <f>IF(P28="","",-'M2 TD amort'!D8)</f>
        <v>-711911.22</v>
      </c>
      <c r="Q29" s="24">
        <f>IF(Q28="","",-'M2 TD amort'!E8)</f>
        <v>-573227.69999999995</v>
      </c>
      <c r="R29" s="22">
        <f>IF(R28="","",-'M2 TD amort'!F8)</f>
        <v>-501096.29</v>
      </c>
      <c r="S29" s="22">
        <f>IF(S28="","",-'M2 TD amort'!G8)</f>
        <v>-477583.74</v>
      </c>
      <c r="T29" s="22">
        <f>IF(T28="","",-'M2 TD amort'!H8)</f>
        <v>-641985.30000000005</v>
      </c>
      <c r="U29" s="22">
        <f>IF(U28="","",-'M2 TD amort'!I8)</f>
        <v>-854211.51</v>
      </c>
      <c r="V29" s="22">
        <f>IF(V28="","",-'M2 TD amort'!J8)</f>
        <v>-864751.39</v>
      </c>
      <c r="W29" s="22">
        <f>IF(W28="","",-'M2 TD amort'!K8)</f>
        <v>-683761.31</v>
      </c>
      <c r="X29" s="22">
        <f>IF(X28="","",-'M2 TD amort'!L8)</f>
        <v>-600310.41</v>
      </c>
      <c r="Y29" s="22">
        <f>IF(Y28="","",-'M2 TD amort'!M8)</f>
        <v>-524179.13</v>
      </c>
      <c r="Z29" s="22">
        <f>IF(Z28="","",-'M2 TD amort'!N8)</f>
        <v>-675963.66</v>
      </c>
      <c r="AA29" s="22">
        <f>IF(AA28="","",-'M2 TD amort'!O8)</f>
        <v>-1036876.86</v>
      </c>
      <c r="AB29" s="22">
        <f>IF(AB28="","",-'M2 TD amort'!P8)</f>
        <v>46701.32</v>
      </c>
      <c r="AC29" s="22">
        <f>IF(AC28="","",-'M2 TD amort'!Q8)</f>
        <v>37642.160000000003</v>
      </c>
      <c r="AD29" s="22">
        <f>IF(AD28="","",-'M2 TD amort'!R8)</f>
        <v>36342.15</v>
      </c>
      <c r="AE29" s="22">
        <f>IF(AE28="","",-'M2 TD amort'!S8)</f>
        <v>29599.11</v>
      </c>
      <c r="AF29" s="22">
        <f>IF(AF28="","",-'M2 TD amort'!T8)</f>
        <v>43963.199999999997</v>
      </c>
      <c r="AG29" s="22">
        <f>IF(AG28="","",-'M2 TD amort'!U8)</f>
        <v>51549.48</v>
      </c>
      <c r="AH29" s="22">
        <f>IF(AH28="","",-'M2 TD amort'!V8)</f>
        <v>46197.58</v>
      </c>
      <c r="AI29" s="22">
        <f>IF(AI28="","",-'M2 TD amort'!W8)</f>
        <v>44433.38</v>
      </c>
      <c r="AJ29" s="22">
        <f>IF(AJ28="","",-'M2 TD amort'!X8)</f>
        <v>34383.949999999997</v>
      </c>
      <c r="AK29" s="22">
        <f>IF(AK28="","",-'M2 TD amort'!Y8)</f>
        <v>31905.63</v>
      </c>
      <c r="AL29" s="22">
        <f>IF(AL28="","",-'M2 TD amort'!Z8)</f>
        <v>44394.77</v>
      </c>
      <c r="AM29" s="22">
        <f>IF(AM28="","",-'M2 TD amort'!AA8)</f>
        <v>49232.21</v>
      </c>
      <c r="AN29" s="22">
        <f>IF(AN28="","",-'M2 TD amort'!AB8)</f>
        <v>216071.84</v>
      </c>
      <c r="AO29" s="22">
        <f>IF(AO28="","",-'M2 TD amort'!AC8)</f>
        <v>194591.59</v>
      </c>
      <c r="AP29" s="22">
        <f>IF(AP28="","",-'M2 TD amort'!AD8)</f>
        <v>134071.35999999999</v>
      </c>
      <c r="AQ29" s="22">
        <f>IF(AQ28="","",-'M2 TD amort'!AE8)</f>
        <v>113984.64</v>
      </c>
      <c r="AR29" s="22">
        <f>IF(AR28="","",-'M2 TD amort'!AF8)</f>
        <v>151800.88</v>
      </c>
      <c r="AS29" s="22">
        <f>IF(AS28="","",-'M2 TD amort'!AG8)</f>
        <v>193122.18</v>
      </c>
      <c r="AT29" s="22">
        <f>IF(AT28="","",-'M2 TD amort'!AH8)</f>
        <v>203284.46</v>
      </c>
      <c r="AU29" s="22">
        <f>IF(AU28="","",-'M2 TD amort'!AI8)</f>
        <v>187531.79</v>
      </c>
      <c r="AV29" s="22">
        <f>IF(AV28="","",-'M2 TD amort'!AJ8)</f>
        <v>154102.16</v>
      </c>
      <c r="AW29" s="22">
        <f>IF(AW28="","",-'M2 TD amort'!AK8)</f>
        <v>126974.22</v>
      </c>
      <c r="AX29" s="22">
        <f>IF(AX28="","",-'M2 TD amort'!AL8)</f>
        <v>182741.16</v>
      </c>
      <c r="AY29" s="22">
        <f>IF(AY28="","",-'M2 TD amort'!AM8)</f>
        <v>238906.5</v>
      </c>
      <c r="AZ29" s="22" t="str">
        <f>IF(AZ28="","",-'M2 TD amort'!AN8)</f>
        <v/>
      </c>
      <c r="BA29" s="22" t="str">
        <f>IF(BA28="","",-'M2 TD amort'!AO8)</f>
        <v/>
      </c>
      <c r="BB29" s="22" t="str">
        <f>IF(BB28="","",-'M2 TD amort'!AP8)</f>
        <v/>
      </c>
      <c r="BC29" s="22" t="str">
        <f>IF(BC28="","",-'M2 TD amort'!AQ8)</f>
        <v/>
      </c>
      <c r="BD29" s="22" t="str">
        <f>IF(BD28="","",-'M2 TD amort'!AR8)</f>
        <v/>
      </c>
      <c r="BE29" s="22" t="str">
        <f>IF(BE28="","",-'M2 TD amort'!AS8)</f>
        <v/>
      </c>
      <c r="BF29" s="22" t="str">
        <f>IF(BF28="","",-'M2 TD amort'!AT8)</f>
        <v/>
      </c>
      <c r="BG29" s="22" t="str">
        <f>IF(BG28="","",-'M2 TD amort'!AU8)</f>
        <v/>
      </c>
      <c r="BH29" s="22" t="str">
        <f>IF(BH28="","",-'M2 TD amort'!AV8)</f>
        <v/>
      </c>
      <c r="BI29" s="22" t="str">
        <f>IF(BI28="","",-'M2 TD amort'!AW8)</f>
        <v/>
      </c>
      <c r="BJ29" s="22" t="str">
        <f>IF(BJ28="","",-'M2 TD amort'!AX8)</f>
        <v/>
      </c>
    </row>
    <row r="30" spans="1:62" s="5" customFormat="1" ht="15" hidden="1" customHeight="1" outlineLevel="1" x14ac:dyDescent="0.25">
      <c r="A30" s="128"/>
      <c r="B30" s="18" t="s">
        <v>48</v>
      </c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>IF(OR(O29="",O28=""),"",O28+O29)</f>
        <v>406285.42</v>
      </c>
      <c r="P30" s="9">
        <f>IF(OR(P29="",P28=""),"",P28+P29)</f>
        <v>657978.56000000006</v>
      </c>
      <c r="Q30" s="9">
        <f t="shared" ref="Q30:AM30" si="90">IF(OR(Q29="",Q28=""),"",Q28+Q29)</f>
        <v>529801.3600000001</v>
      </c>
      <c r="R30" s="9">
        <f t="shared" si="90"/>
        <v>482880.51559981873</v>
      </c>
      <c r="S30" s="9">
        <f t="shared" si="90"/>
        <v>458542.93058040296</v>
      </c>
      <c r="T30" s="9">
        <f t="shared" si="90"/>
        <v>612900.94478988391</v>
      </c>
      <c r="U30" s="9">
        <f t="shared" si="90"/>
        <v>812512.71133799548</v>
      </c>
      <c r="V30" s="9">
        <f t="shared" si="90"/>
        <v>823116.57773945399</v>
      </c>
      <c r="W30" s="9">
        <f t="shared" si="90"/>
        <v>653223.5018306768</v>
      </c>
      <c r="X30" s="9">
        <f t="shared" si="90"/>
        <v>574674.94076274789</v>
      </c>
      <c r="Y30" s="9">
        <f t="shared" si="90"/>
        <v>505352.51447146316</v>
      </c>
      <c r="Z30" s="9">
        <f t="shared" si="90"/>
        <v>650489.57505706407</v>
      </c>
      <c r="AA30" s="9">
        <f>IF(OR(AA29="",AA28=""),"",AA28+AA29)</f>
        <v>993784.88114023383</v>
      </c>
      <c r="AB30" s="9">
        <f t="shared" si="90"/>
        <v>1434951.6700000002</v>
      </c>
      <c r="AC30" s="9">
        <f t="shared" si="90"/>
        <v>1158296.8131242457</v>
      </c>
      <c r="AD30" s="9">
        <f t="shared" si="90"/>
        <v>1118793.8225849967</v>
      </c>
      <c r="AE30" s="9">
        <f t="shared" si="90"/>
        <v>909850.96351460414</v>
      </c>
      <c r="AF30" s="9">
        <f t="shared" si="90"/>
        <v>1345247.3891339926</v>
      </c>
      <c r="AG30" s="9">
        <f t="shared" si="90"/>
        <v>1576254.3372049867</v>
      </c>
      <c r="AH30" s="9">
        <f t="shared" si="90"/>
        <v>1412921.2750669869</v>
      </c>
      <c r="AI30" s="9">
        <f t="shared" si="90"/>
        <v>1359038.4884583519</v>
      </c>
      <c r="AJ30" s="9">
        <f t="shared" si="90"/>
        <v>1054816.9029194708</v>
      </c>
      <c r="AK30" s="9">
        <f t="shared" si="90"/>
        <v>982101.03735321853</v>
      </c>
      <c r="AL30" s="9">
        <f t="shared" si="90"/>
        <v>1364766.7517385539</v>
      </c>
      <c r="AM30" s="9">
        <f t="shared" si="90"/>
        <v>1511665.7646846254</v>
      </c>
      <c r="AN30" s="9">
        <f t="shared" ref="AN30:BJ30" si="91">IF(OR(AN29="",AN28=""),"",AN28+AN29)</f>
        <v>1745209.2428414819</v>
      </c>
      <c r="AO30" s="9">
        <f t="shared" si="91"/>
        <v>1572952.3170812316</v>
      </c>
      <c r="AP30" s="9">
        <f t="shared" si="91"/>
        <v>1085232.3496388393</v>
      </c>
      <c r="AQ30" s="9">
        <f t="shared" si="91"/>
        <v>921708.31786616473</v>
      </c>
      <c r="AR30" s="9">
        <f t="shared" si="91"/>
        <v>1223631.3259348799</v>
      </c>
      <c r="AS30" s="9">
        <f>IF(OR(AS29="",AS28=""),"",AS28+AS29)</f>
        <v>1554149.9723331169</v>
      </c>
      <c r="AT30" s="9">
        <f t="shared" si="91"/>
        <v>1636017.9465151899</v>
      </c>
      <c r="AU30" s="9">
        <f t="shared" si="91"/>
        <v>1509711.0542833882</v>
      </c>
      <c r="AV30" s="9">
        <f t="shared" si="91"/>
        <v>1241967.5865500807</v>
      </c>
      <c r="AW30" s="9">
        <f t="shared" si="91"/>
        <v>1026391.6681460734</v>
      </c>
      <c r="AX30" s="9">
        <f t="shared" si="91"/>
        <v>1474114.9691424787</v>
      </c>
      <c r="AY30" s="9">
        <f t="shared" si="91"/>
        <v>1924901.7055687637</v>
      </c>
      <c r="AZ30" s="9" t="str">
        <f t="shared" si="91"/>
        <v/>
      </c>
      <c r="BA30" s="9" t="str">
        <f t="shared" si="91"/>
        <v/>
      </c>
      <c r="BB30" s="9" t="str">
        <f t="shared" si="91"/>
        <v/>
      </c>
      <c r="BC30" s="9" t="str">
        <f t="shared" si="91"/>
        <v/>
      </c>
      <c r="BD30" s="9" t="str">
        <f t="shared" si="91"/>
        <v/>
      </c>
      <c r="BE30" s="9" t="str">
        <f t="shared" si="91"/>
        <v/>
      </c>
      <c r="BF30" s="9" t="str">
        <f t="shared" si="91"/>
        <v/>
      </c>
      <c r="BG30" s="9" t="str">
        <f t="shared" si="91"/>
        <v/>
      </c>
      <c r="BH30" s="9" t="str">
        <f t="shared" si="91"/>
        <v/>
      </c>
      <c r="BI30" s="9" t="str">
        <f t="shared" si="91"/>
        <v/>
      </c>
      <c r="BJ30" s="9" t="str">
        <f t="shared" si="91"/>
        <v/>
      </c>
    </row>
    <row r="31" spans="1:62" s="5" customFormat="1" hidden="1" outlineLevel="1" x14ac:dyDescent="0.25">
      <c r="A31" s="128"/>
      <c r="B31" s="18" t="s">
        <v>13</v>
      </c>
      <c r="C31" s="26"/>
      <c r="D31" s="26"/>
      <c r="E31" s="9">
        <f>IF(OR(E28="",E27=""),"",E27-E28)</f>
        <v>0</v>
      </c>
      <c r="F31" s="9">
        <f t="shared" ref="F31:N31" si="92">IF(OR(F28="",F27=""),"",F27-F28)</f>
        <v>1328.78</v>
      </c>
      <c r="G31" s="9">
        <f t="shared" si="92"/>
        <v>-2928.2300000000014</v>
      </c>
      <c r="H31" s="9">
        <f t="shared" si="92"/>
        <v>-71289.570000000007</v>
      </c>
      <c r="I31" s="9">
        <f t="shared" si="92"/>
        <v>-1844.4099999999744</v>
      </c>
      <c r="J31" s="9">
        <f t="shared" si="92"/>
        <v>114544.92435846673</v>
      </c>
      <c r="K31" s="9">
        <f t="shared" si="92"/>
        <v>437611.03363575385</v>
      </c>
      <c r="L31" s="9">
        <f t="shared" si="92"/>
        <v>-46108.640094585164</v>
      </c>
      <c r="M31" s="9">
        <f t="shared" si="92"/>
        <v>48251.358816492691</v>
      </c>
      <c r="N31" s="9">
        <f t="shared" si="92"/>
        <v>92791.644528529549</v>
      </c>
      <c r="O31" s="9">
        <f>IF(OR(O30="",O27=""),"",O27-O30)</f>
        <v>-76541.62899647688</v>
      </c>
      <c r="P31" s="9">
        <f>IF(OR(P30="",P27=""),"",P27-P30)</f>
        <v>-338389.43385265709</v>
      </c>
      <c r="Q31" s="9">
        <f t="shared" ref="Q31:AM31" si="93">IF(OR(Q30="",Q27=""),"",Q27-Q30)</f>
        <v>-222384.84377562633</v>
      </c>
      <c r="R31" s="9">
        <f t="shared" si="93"/>
        <v>-280870.51801192272</v>
      </c>
      <c r="S31" s="9">
        <f t="shared" si="93"/>
        <v>-257024.92210439607</v>
      </c>
      <c r="T31" s="9">
        <f t="shared" si="93"/>
        <v>271295.57222439582</v>
      </c>
      <c r="U31" s="9">
        <f t="shared" si="93"/>
        <v>470091.62866200437</v>
      </c>
      <c r="V31" s="9">
        <f t="shared" si="93"/>
        <v>589644.00641244452</v>
      </c>
      <c r="W31" s="9">
        <f t="shared" si="93"/>
        <v>258820.37147143483</v>
      </c>
      <c r="X31" s="9">
        <f t="shared" si="93"/>
        <v>-294698.47456685978</v>
      </c>
      <c r="Y31" s="9">
        <f t="shared" si="93"/>
        <v>-127914.03687273734</v>
      </c>
      <c r="Z31" s="9">
        <f t="shared" si="93"/>
        <v>-85221.629287551506</v>
      </c>
      <c r="AA31" s="9">
        <f>IF(OR(AA30="",AA27=""),"",AA27-AA30)</f>
        <v>-386569.85366342065</v>
      </c>
      <c r="AB31" s="9">
        <f t="shared" si="93"/>
        <v>-919635.13172390917</v>
      </c>
      <c r="AC31" s="9">
        <f t="shared" si="93"/>
        <v>-685146.30396264396</v>
      </c>
      <c r="AD31" s="9">
        <f t="shared" si="93"/>
        <v>-848062.04299649666</v>
      </c>
      <c r="AE31" s="9">
        <f t="shared" si="93"/>
        <v>-418254.81517212209</v>
      </c>
      <c r="AF31" s="9">
        <f t="shared" si="93"/>
        <v>679709.27680510981</v>
      </c>
      <c r="AG31" s="9">
        <f t="shared" si="93"/>
        <v>1177529.0987427053</v>
      </c>
      <c r="AH31" s="9">
        <f t="shared" si="93"/>
        <v>1242265.9957057198</v>
      </c>
      <c r="AI31" s="9">
        <f t="shared" si="93"/>
        <v>226632.29566829209</v>
      </c>
      <c r="AJ31" s="9">
        <f t="shared" si="93"/>
        <v>-498698.17299920809</v>
      </c>
      <c r="AK31" s="9">
        <f t="shared" si="93"/>
        <v>-468642.97684611689</v>
      </c>
      <c r="AL31" s="9">
        <f t="shared" si="93"/>
        <v>-661966.85405505204</v>
      </c>
      <c r="AM31" s="9">
        <f t="shared" si="93"/>
        <v>-806398.7552662557</v>
      </c>
      <c r="AN31" s="9">
        <f t="shared" ref="AN31:BJ31" si="94">IF(OR(AN30="",AN27=""),"",AN27-AN30)</f>
        <v>-1118395.6232045633</v>
      </c>
      <c r="AO31" s="9">
        <f t="shared" si="94"/>
        <v>-839575.8679167378</v>
      </c>
      <c r="AP31" s="9">
        <f>IF(OR(AP30="",AP27=""),"",AP27-AP30)</f>
        <v>-505280.31703957345</v>
      </c>
      <c r="AQ31" s="9">
        <f t="shared" si="94"/>
        <v>-550696.82604602491</v>
      </c>
      <c r="AR31" s="9">
        <f t="shared" si="94"/>
        <v>1499625.3698654766</v>
      </c>
      <c r="AS31" s="9">
        <f>IF(OR(AS30="",AS27=""),"",AS27-AS30)</f>
        <v>1536090.1436625165</v>
      </c>
      <c r="AT31" s="9">
        <f t="shared" si="94"/>
        <v>1683217.386576823</v>
      </c>
      <c r="AU31" s="9">
        <f t="shared" si="94"/>
        <v>362712.86205842951</v>
      </c>
      <c r="AV31" s="9">
        <f t="shared" si="94"/>
        <v>-773328.18641074549</v>
      </c>
      <c r="AW31" s="9">
        <f t="shared" si="94"/>
        <v>-454063.357147731</v>
      </c>
      <c r="AX31" s="9">
        <f t="shared" si="94"/>
        <v>-721636.37828989723</v>
      </c>
      <c r="AY31" s="9">
        <f t="shared" si="94"/>
        <v>-1185602.1911671062</v>
      </c>
      <c r="AZ31" s="9" t="str">
        <f t="shared" si="94"/>
        <v/>
      </c>
      <c r="BA31" s="9" t="str">
        <f t="shared" si="94"/>
        <v/>
      </c>
      <c r="BB31" s="9" t="str">
        <f t="shared" si="94"/>
        <v/>
      </c>
      <c r="BC31" s="9" t="str">
        <f t="shared" si="94"/>
        <v/>
      </c>
      <c r="BD31" s="9" t="str">
        <f t="shared" si="94"/>
        <v/>
      </c>
      <c r="BE31" s="9" t="str">
        <f t="shared" si="94"/>
        <v/>
      </c>
      <c r="BF31" s="9" t="str">
        <f t="shared" si="94"/>
        <v/>
      </c>
      <c r="BG31" s="9" t="str">
        <f t="shared" si="94"/>
        <v/>
      </c>
      <c r="BH31" s="9" t="str">
        <f t="shared" si="94"/>
        <v/>
      </c>
      <c r="BI31" s="9" t="str">
        <f t="shared" si="94"/>
        <v/>
      </c>
      <c r="BJ31" s="9" t="str">
        <f t="shared" si="94"/>
        <v/>
      </c>
    </row>
    <row r="32" spans="1:62" s="5" customFormat="1" hidden="1" outlineLevel="1" x14ac:dyDescent="0.25">
      <c r="A32" s="128"/>
      <c r="B32" s="19" t="s">
        <v>8</v>
      </c>
      <c r="C32" s="30"/>
      <c r="D32" s="30"/>
      <c r="E32" s="9">
        <f>IF(OR(E9="",E31=""),"",(E31+D34)*E9/12)</f>
        <v>0</v>
      </c>
      <c r="F32" s="9">
        <f t="shared" ref="F32:N32" si="95">IF(OR(F9="",F31=""),"",(F31+E34)*F9/12)</f>
        <v>0.8255809798499999</v>
      </c>
      <c r="G32" s="9">
        <f t="shared" si="95"/>
        <v>-1.0068589534574304</v>
      </c>
      <c r="H32" s="9">
        <f t="shared" si="95"/>
        <v>-38.04342526901916</v>
      </c>
      <c r="I32" s="9">
        <f t="shared" si="95"/>
        <v>-39.19548832457653</v>
      </c>
      <c r="J32" s="9">
        <f t="shared" si="95"/>
        <v>25.316101791241433</v>
      </c>
      <c r="K32" s="9">
        <f t="shared" si="95"/>
        <v>300.52843321651994</v>
      </c>
      <c r="L32" s="9">
        <f t="shared" si="95"/>
        <v>273.38393574818252</v>
      </c>
      <c r="M32" s="9">
        <f t="shared" si="95"/>
        <v>305.71343553283026</v>
      </c>
      <c r="N32" s="9">
        <f t="shared" si="95"/>
        <v>459.60027907263867</v>
      </c>
      <c r="O32" s="10">
        <f>IF(OR(O9="",O31=""),"",(O29+O31+N34)*O9/12)</f>
        <v>372.82678818148116</v>
      </c>
      <c r="P32" s="10">
        <f>IF(OR(P9="",P31=""),"",(P29+P31+O34+P26)*P9/12)</f>
        <v>5294.3093104737645</v>
      </c>
      <c r="Q32" s="10">
        <f t="shared" ref="Q32:AM32" si="96">IF(OR(Q9="",Q31=""),"",(Q29+Q31+P34)*Q9/12)</f>
        <v>6007.5624775762617</v>
      </c>
      <c r="R32" s="10">
        <f t="shared" si="96"/>
        <v>5263.9348672725127</v>
      </c>
      <c r="S32" s="10">
        <f t="shared" si="96"/>
        <v>4564.9795036702699</v>
      </c>
      <c r="T32" s="10">
        <f t="shared" si="96"/>
        <v>5166.8652470196785</v>
      </c>
      <c r="U32" s="10">
        <f t="shared" si="96"/>
        <v>4660.8174690886708</v>
      </c>
      <c r="V32" s="10">
        <f t="shared" si="96"/>
        <v>4581.7725750611253</v>
      </c>
      <c r="W32" s="10">
        <f t="shared" si="96"/>
        <v>4016.0372167419896</v>
      </c>
      <c r="X32" s="10">
        <f t="shared" si="96"/>
        <v>2945.88677481181</v>
      </c>
      <c r="Y32" s="10">
        <f t="shared" si="96"/>
        <v>2149.1932054558397</v>
      </c>
      <c r="Z32" s="10">
        <f t="shared" si="96"/>
        <v>1519.9204299095629</v>
      </c>
      <c r="AA32" s="10">
        <f t="shared" si="96"/>
        <v>-562.54602891992351</v>
      </c>
      <c r="AB32" s="10">
        <f t="shared" si="96"/>
        <v>-1929.6446952083068</v>
      </c>
      <c r="AC32" s="10">
        <f t="shared" si="96"/>
        <v>-3280.2540933795021</v>
      </c>
      <c r="AD32" s="10">
        <f t="shared" si="96"/>
        <v>-5260.7827266771046</v>
      </c>
      <c r="AE32" s="10">
        <f t="shared" si="96"/>
        <v>-5726.7183733822167</v>
      </c>
      <c r="AF32" s="10">
        <f t="shared" si="96"/>
        <v>-4573.2375408809512</v>
      </c>
      <c r="AG32" s="10">
        <f t="shared" si="96"/>
        <v>-2313.7713700853533</v>
      </c>
      <c r="AH32" s="10">
        <f t="shared" si="96"/>
        <v>200.03580045925753</v>
      </c>
      <c r="AI32" s="10">
        <f t="shared" si="96"/>
        <v>726.81119312183489</v>
      </c>
      <c r="AJ32" s="10">
        <f t="shared" si="96"/>
        <v>-182.45721726894439</v>
      </c>
      <c r="AK32" s="10">
        <f t="shared" si="96"/>
        <v>-1107.7550263704416</v>
      </c>
      <c r="AL32" s="10">
        <f t="shared" si="96"/>
        <v>-2627.6316115780096</v>
      </c>
      <c r="AM32" s="10">
        <f t="shared" si="96"/>
        <v>-4554.4236734393371</v>
      </c>
      <c r="AN32" s="10">
        <f t="shared" ref="AN32" si="97">IF(OR(AN9="",AN31=""),"",(AN29+AN31+AM34)*AN9/12)</f>
        <v>-6654.4899163949822</v>
      </c>
      <c r="AO32" s="10">
        <f t="shared" ref="AO32" si="98">IF(OR(AO9="",AO31=""),"",(AO29+AO31+AN34)*AO9/12)</f>
        <v>-8045.1880681861367</v>
      </c>
      <c r="AP32" s="10">
        <f t="shared" ref="AP32" si="99">IF(OR(AP9="",AP31=""),"",(AP29+AP31+AO34)*AP9/12)</f>
        <v>-8524.2955357193568</v>
      </c>
      <c r="AQ32" s="10">
        <f t="shared" ref="AQ32" si="100">IF(OR(AQ9="",AQ31=""),"",(AQ29+AQ31+AP34)*AQ9/12)</f>
        <v>-9565.9847029969114</v>
      </c>
      <c r="AR32" s="10">
        <f t="shared" ref="AR32" si="101">IF(OR(AR9="",AR31=""),"",(AR29+AR31+AQ34)*AR9/12)</f>
        <v>-5842.5770767012573</v>
      </c>
      <c r="AS32" s="10">
        <f>IF(OR(AS9="",AS31=""),"",(AS29+AS31+AR34)*AS9/12)+AS26</f>
        <v>-11646.625789448468</v>
      </c>
      <c r="AT32" s="10">
        <f t="shared" ref="AT32" si="102">IF(OR(AT9="",AT31=""),"",(AT29+AT31+AS34)*AT9/12)</f>
        <v>1866.4267273905355</v>
      </c>
      <c r="AU32" s="10">
        <f t="shared" ref="AU32" si="103">IF(OR(AU9="",AU31=""),"",(AU29+AU31+AT34)*AU9/12)</f>
        <v>2779.7659407100673</v>
      </c>
      <c r="AV32" s="10">
        <f t="shared" ref="AV32" si="104">IF(OR(AV9="",AV31=""),"",(AV29+AV31+AU34)*AV9/12)</f>
        <v>1564.7525696417642</v>
      </c>
      <c r="AW32" s="10">
        <f t="shared" ref="AW32" si="105">IF(OR(AW9="",AW31=""),"",(AW29+AW31+AV34)*AW9/12)</f>
        <v>991.30555852515647</v>
      </c>
      <c r="AX32" s="10">
        <f t="shared" ref="AX32" si="106">IF(OR(AX9="",AX31=""),"",(AX29+AX31+AW34)*AX9/12)</f>
        <v>43.728646818444211</v>
      </c>
      <c r="AY32" s="10">
        <f t="shared" ref="AY32" si="107">IF(OR(AY9="",AY31=""),"",(AY29+AY31+AX34)*AY9/12)</f>
        <v>-1623.90291687692</v>
      </c>
      <c r="AZ32" s="10" t="str">
        <f t="shared" ref="AZ32" si="108">IF(OR(AZ9="",AZ31=""),"",(AZ29+AZ31+AY34)*AZ9/12)</f>
        <v/>
      </c>
      <c r="BA32" s="10" t="str">
        <f t="shared" ref="BA32" si="109">IF(OR(BA9="",BA31=""),"",(BA29+BA31+AZ34)*BA9/12)</f>
        <v/>
      </c>
      <c r="BB32" s="10" t="str">
        <f t="shared" ref="BB32" si="110">IF(OR(BB9="",BB31=""),"",(BB29+BB31+BA34)*BB9/12)</f>
        <v/>
      </c>
      <c r="BC32" s="10" t="str">
        <f t="shared" ref="BC32" si="111">IF(OR(BC9="",BC31=""),"",(BC29+BC31+BB34)*BC9/12)</f>
        <v/>
      </c>
      <c r="BD32" s="10" t="str">
        <f t="shared" ref="BD32" si="112">IF(OR(BD9="",BD31=""),"",(BD29+BD31+BC34)*BD9/12)</f>
        <v/>
      </c>
      <c r="BE32" s="10" t="str">
        <f t="shared" ref="BE32" si="113">IF(OR(BE9="",BE31=""),"",(BE29+BE31+BD34)*BE9/12)</f>
        <v/>
      </c>
      <c r="BF32" s="10" t="str">
        <f t="shared" ref="BF32" si="114">IF(OR(BF9="",BF31=""),"",(BF29+BF31+BE34)*BF9/12)</f>
        <v/>
      </c>
      <c r="BG32" s="10" t="str">
        <f t="shared" ref="BG32" si="115">IF(OR(BG9="",BG31=""),"",(BG29+BG31+BF34)*BG9/12)</f>
        <v/>
      </c>
      <c r="BH32" s="10" t="str">
        <f t="shared" ref="BH32" si="116">IF(OR(BH9="",BH31=""),"",(BH29+BH31+BG34)*BH9/12)</f>
        <v/>
      </c>
      <c r="BI32" s="10" t="str">
        <f t="shared" ref="BI32" si="117">IF(OR(BI9="",BI31=""),"",(BI29+BI31+BH34)*BI9/12)</f>
        <v/>
      </c>
      <c r="BJ32" s="10" t="str">
        <f t="shared" ref="BJ32" si="118">IF(OR(BJ9="",BJ31=""),"",(BJ29+BJ31+BI34)*BJ9/12)</f>
        <v/>
      </c>
    </row>
    <row r="33" spans="1:62" s="5" customFormat="1" hidden="1" outlineLevel="1" x14ac:dyDescent="0.25">
      <c r="A33" s="128"/>
      <c r="B33" s="18" t="s">
        <v>14</v>
      </c>
      <c r="C33" s="26"/>
      <c r="D33" s="26"/>
      <c r="E33" s="9">
        <f>IF(OR(E31="",E32=""),"",E31+E32)</f>
        <v>0</v>
      </c>
      <c r="F33" s="9">
        <f>IF(OR(F31="",F32=""),"",F31+F32)</f>
        <v>1329.6055809798499</v>
      </c>
      <c r="G33" s="9">
        <f t="shared" ref="G33:N33" si="119">IF(OR(G31="",G32=""),"",G31+G32)</f>
        <v>-2929.236858953459</v>
      </c>
      <c r="H33" s="9">
        <f t="shared" si="119"/>
        <v>-71327.613425269024</v>
      </c>
      <c r="I33" s="9">
        <f t="shared" si="119"/>
        <v>-1883.6054883245508</v>
      </c>
      <c r="J33" s="9">
        <f t="shared" si="119"/>
        <v>114570.24046025796</v>
      </c>
      <c r="K33" s="9">
        <f t="shared" si="119"/>
        <v>437911.56206897035</v>
      </c>
      <c r="L33" s="9">
        <f t="shared" si="119"/>
        <v>-45835.256158836979</v>
      </c>
      <c r="M33" s="9">
        <f t="shared" si="119"/>
        <v>48557.072252025522</v>
      </c>
      <c r="N33" s="9">
        <f t="shared" si="119"/>
        <v>93251.244807602183</v>
      </c>
      <c r="O33" s="9">
        <f>IF(OR(O31="",O32=""),"",O31+O32)</f>
        <v>-76168.802208295398</v>
      </c>
      <c r="P33" s="9">
        <f>IF(OR(P31="",P32=""),"",P31+P32)</f>
        <v>-333095.1245421833</v>
      </c>
      <c r="Q33" s="9">
        <f t="shared" ref="Q33:AM33" si="120">IF(OR(Q31="",Q32=""),"",Q31+Q32)</f>
        <v>-216377.28129805007</v>
      </c>
      <c r="R33" s="9">
        <f>IF(OR(R31="",R32=""),"",R31+R32)</f>
        <v>-275606.58314465021</v>
      </c>
      <c r="S33" s="9">
        <f t="shared" si="120"/>
        <v>-252459.9426007258</v>
      </c>
      <c r="T33" s="9">
        <f t="shared" si="120"/>
        <v>276462.4374714155</v>
      </c>
      <c r="U33" s="9">
        <f t="shared" si="120"/>
        <v>474752.44613109302</v>
      </c>
      <c r="V33" s="9">
        <f t="shared" si="120"/>
        <v>594225.77898750559</v>
      </c>
      <c r="W33" s="9">
        <f t="shared" si="120"/>
        <v>262836.40868817683</v>
      </c>
      <c r="X33" s="9">
        <f t="shared" si="120"/>
        <v>-291752.58779204794</v>
      </c>
      <c r="Y33" s="9">
        <f t="shared" si="120"/>
        <v>-125764.8436672815</v>
      </c>
      <c r="Z33" s="9">
        <f t="shared" si="120"/>
        <v>-83701.708857641948</v>
      </c>
      <c r="AA33" s="9">
        <f t="shared" si="120"/>
        <v>-387132.39969234058</v>
      </c>
      <c r="AB33" s="9">
        <f t="shared" si="120"/>
        <v>-921564.77641911746</v>
      </c>
      <c r="AC33" s="9">
        <f t="shared" si="120"/>
        <v>-688426.55805602344</v>
      </c>
      <c r="AD33" s="9">
        <f t="shared" si="120"/>
        <v>-853322.8257231738</v>
      </c>
      <c r="AE33" s="9">
        <f t="shared" si="120"/>
        <v>-423981.53354550432</v>
      </c>
      <c r="AF33" s="9">
        <f t="shared" si="120"/>
        <v>675136.03926422889</v>
      </c>
      <c r="AG33" s="9">
        <f t="shared" si="120"/>
        <v>1175215.3273726199</v>
      </c>
      <c r="AH33" s="9">
        <f t="shared" si="120"/>
        <v>1242466.0315061791</v>
      </c>
      <c r="AI33" s="9">
        <f t="shared" si="120"/>
        <v>227359.10686141392</v>
      </c>
      <c r="AJ33" s="9">
        <f t="shared" si="120"/>
        <v>-498880.63021647703</v>
      </c>
      <c r="AK33" s="9">
        <f t="shared" si="120"/>
        <v>-469750.73187248735</v>
      </c>
      <c r="AL33" s="9">
        <f t="shared" si="120"/>
        <v>-664594.48566663009</v>
      </c>
      <c r="AM33" s="9">
        <f t="shared" si="120"/>
        <v>-810953.178939695</v>
      </c>
      <c r="AN33" s="9">
        <f t="shared" ref="AN33:BJ33" si="121">IF(OR(AN31="",AN32=""),"",AN31+AN32)</f>
        <v>-1125050.1131209582</v>
      </c>
      <c r="AO33" s="9">
        <f t="shared" si="121"/>
        <v>-847621.05598492397</v>
      </c>
      <c r="AP33" s="9">
        <f t="shared" si="121"/>
        <v>-513804.61257529282</v>
      </c>
      <c r="AQ33" s="9">
        <f t="shared" si="121"/>
        <v>-560262.81074902182</v>
      </c>
      <c r="AR33" s="9">
        <f t="shared" si="121"/>
        <v>1493782.7927887754</v>
      </c>
      <c r="AS33" s="9">
        <f>IF(OR(AS31="",AS32=""),"",AS31+AS32)</f>
        <v>1524443.5178730681</v>
      </c>
      <c r="AT33" s="9">
        <f t="shared" si="121"/>
        <v>1685083.8133042136</v>
      </c>
      <c r="AU33" s="9">
        <f t="shared" si="121"/>
        <v>365492.6279991396</v>
      </c>
      <c r="AV33" s="9">
        <f t="shared" si="121"/>
        <v>-771763.43384110369</v>
      </c>
      <c r="AW33" s="9">
        <f t="shared" si="121"/>
        <v>-453072.05158920586</v>
      </c>
      <c r="AX33" s="9">
        <f t="shared" si="121"/>
        <v>-721592.6496430788</v>
      </c>
      <c r="AY33" s="9">
        <f t="shared" si="121"/>
        <v>-1187226.094083983</v>
      </c>
      <c r="AZ33" s="9" t="str">
        <f t="shared" si="121"/>
        <v/>
      </c>
      <c r="BA33" s="9" t="str">
        <f t="shared" si="121"/>
        <v/>
      </c>
      <c r="BB33" s="9" t="str">
        <f t="shared" si="121"/>
        <v/>
      </c>
      <c r="BC33" s="9" t="str">
        <f t="shared" si="121"/>
        <v/>
      </c>
      <c r="BD33" s="9" t="str">
        <f t="shared" si="121"/>
        <v/>
      </c>
      <c r="BE33" s="9" t="str">
        <f t="shared" si="121"/>
        <v/>
      </c>
      <c r="BF33" s="9" t="str">
        <f t="shared" si="121"/>
        <v/>
      </c>
      <c r="BG33" s="9" t="str">
        <f t="shared" si="121"/>
        <v/>
      </c>
      <c r="BH33" s="9" t="str">
        <f t="shared" si="121"/>
        <v/>
      </c>
      <c r="BI33" s="9" t="str">
        <f t="shared" si="121"/>
        <v/>
      </c>
      <c r="BJ33" s="9" t="str">
        <f t="shared" si="121"/>
        <v/>
      </c>
    </row>
    <row r="34" spans="1:62" s="5" customFormat="1" hidden="1" outlineLevel="1" x14ac:dyDescent="0.25">
      <c r="A34" s="128"/>
      <c r="B34" s="20" t="s">
        <v>15</v>
      </c>
      <c r="C34" s="28"/>
      <c r="D34" s="28"/>
      <c r="E34" s="9">
        <f>E33</f>
        <v>0</v>
      </c>
      <c r="F34" s="9">
        <f>IF(OR(F33="",E34=""),"",F33+E34)</f>
        <v>1329.6055809798499</v>
      </c>
      <c r="G34" s="9">
        <f t="shared" ref="G34:N34" si="122">IF(OR(G33="",F34=""),"",G33+F34)</f>
        <v>-1599.631277973609</v>
      </c>
      <c r="H34" s="9">
        <f t="shared" si="122"/>
        <v>-72927.244703242628</v>
      </c>
      <c r="I34" s="9">
        <f t="shared" si="122"/>
        <v>-74810.85019156718</v>
      </c>
      <c r="J34" s="9">
        <f t="shared" si="122"/>
        <v>39759.390268690782</v>
      </c>
      <c r="K34" s="9">
        <f t="shared" si="122"/>
        <v>477670.95233766112</v>
      </c>
      <c r="L34" s="9">
        <f t="shared" si="122"/>
        <v>431835.69617882412</v>
      </c>
      <c r="M34" s="9">
        <f t="shared" si="122"/>
        <v>480392.76843084965</v>
      </c>
      <c r="N34" s="9">
        <f t="shared" si="122"/>
        <v>573644.01323845179</v>
      </c>
      <c r="O34" s="9">
        <f>IF(OR(O33="",N34=""),"",O33+O29+N34)</f>
        <v>497475.21103015641</v>
      </c>
      <c r="P34" s="9">
        <f>IF(OR(P33="",O34=""),"",P33+P29+O34+P26)</f>
        <v>7064373.3899421608</v>
      </c>
      <c r="Q34" s="9">
        <f>IF(OR(Q33="",P34=""),"",Q33+Q29+P34)</f>
        <v>6274768.4086441109</v>
      </c>
      <c r="R34" s="9">
        <f>IF(OR(R33="",Q34=""),"",R33+R29+Q34)</f>
        <v>5498065.535499461</v>
      </c>
      <c r="S34" s="9">
        <f t="shared" ref="S34:AM34" si="123">IF(OR(S33="",R34=""),"",S33+S29+R34)</f>
        <v>4768021.8528987356</v>
      </c>
      <c r="T34" s="9">
        <f>IF(OR(T33="",S34=""),"",T33+T29+S34)</f>
        <v>4402498.9903701507</v>
      </c>
      <c r="U34" s="9">
        <f t="shared" si="123"/>
        <v>4023039.9265012438</v>
      </c>
      <c r="V34" s="9">
        <f t="shared" si="123"/>
        <v>3752514.3154887492</v>
      </c>
      <c r="W34" s="9">
        <f t="shared" si="123"/>
        <v>3331589.414176926</v>
      </c>
      <c r="X34" s="9">
        <f t="shared" si="123"/>
        <v>2439526.4163848781</v>
      </c>
      <c r="Y34" s="9">
        <f t="shared" si="123"/>
        <v>1789582.4427175967</v>
      </c>
      <c r="Z34" s="9">
        <f t="shared" si="123"/>
        <v>1029917.0738599547</v>
      </c>
      <c r="AA34" s="9">
        <f t="shared" si="123"/>
        <v>-394092.18583238591</v>
      </c>
      <c r="AB34" s="9">
        <f t="shared" si="123"/>
        <v>-1268955.6422515034</v>
      </c>
      <c r="AC34" s="9">
        <f t="shared" si="123"/>
        <v>-1919740.0403075269</v>
      </c>
      <c r="AD34" s="9">
        <f t="shared" si="123"/>
        <v>-2736720.7160307006</v>
      </c>
      <c r="AE34" s="9">
        <f t="shared" si="123"/>
        <v>-3131103.1395762051</v>
      </c>
      <c r="AF34" s="9">
        <f t="shared" si="123"/>
        <v>-2412003.9003119762</v>
      </c>
      <c r="AG34" s="9">
        <f t="shared" si="123"/>
        <v>-1185239.0929393563</v>
      </c>
      <c r="AH34" s="9">
        <f t="shared" si="123"/>
        <v>103424.51856682287</v>
      </c>
      <c r="AI34" s="9">
        <f t="shared" si="123"/>
        <v>375217.00542823679</v>
      </c>
      <c r="AJ34" s="9">
        <f t="shared" si="123"/>
        <v>-89279.674788240227</v>
      </c>
      <c r="AK34" s="9">
        <f t="shared" si="123"/>
        <v>-527124.77666072757</v>
      </c>
      <c r="AL34" s="9">
        <f t="shared" si="123"/>
        <v>-1147324.4923273576</v>
      </c>
      <c r="AM34" s="9">
        <f t="shared" si="123"/>
        <v>-1909045.4612670527</v>
      </c>
      <c r="AN34" s="9">
        <f t="shared" ref="AN34" si="124">IF(OR(AN33="",AM34=""),"",AN33+AN29+AM34)</f>
        <v>-2818023.734388011</v>
      </c>
      <c r="AO34" s="9">
        <f t="shared" ref="AO34" si="125">IF(OR(AO33="",AN34=""),"",AO33+AO29+AN34)</f>
        <v>-3471053.2003729353</v>
      </c>
      <c r="AP34" s="9">
        <f t="shared" ref="AP34" si="126">IF(OR(AP33="",AO34=""),"",AP33+AP29+AO34)</f>
        <v>-3850786.452948228</v>
      </c>
      <c r="AQ34" s="9">
        <f t="shared" ref="AQ34" si="127">IF(OR(AQ33="",AP34=""),"",AQ33+AQ29+AP34)</f>
        <v>-4297064.6236972502</v>
      </c>
      <c r="AR34" s="9">
        <f t="shared" ref="AR34" si="128">IF(OR(AR33="",AQ34=""),"",AR33+AR29+AQ34)</f>
        <v>-2651480.9509084746</v>
      </c>
      <c r="AS34" s="9">
        <f>IF(OR(AS33="",AR34=""),"",AS33+AS29+AR34)</f>
        <v>-933915.25303540658</v>
      </c>
      <c r="AT34" s="9">
        <f t="shared" ref="AT34" si="129">IF(OR(AT33="",AS34=""),"",AT33+AT29+AS34)</f>
        <v>954453.02026880695</v>
      </c>
      <c r="AU34" s="9">
        <f t="shared" ref="AU34" si="130">IF(OR(AU33="",AT34=""),"",AU33+AU29+AT34)</f>
        <v>1507477.4382679467</v>
      </c>
      <c r="AV34" s="9">
        <f t="shared" ref="AV34" si="131">IF(OR(AV33="",AU34=""),"",AV33+AV29+AU34)</f>
        <v>889816.16442684305</v>
      </c>
      <c r="AW34" s="9">
        <f t="shared" ref="AW34" si="132">IF(OR(AW33="",AV34=""),"",AW33+AW29+AV34)</f>
        <v>563718.33283763716</v>
      </c>
      <c r="AX34" s="9">
        <f t="shared" ref="AX34" si="133">IF(OR(AX33="",AW34=""),"",AX33+AX29+AW34)</f>
        <v>24866.843194558402</v>
      </c>
      <c r="AY34" s="9">
        <f t="shared" ref="AY34" si="134">IF(OR(AY33="",AX34=""),"",AY33+AY29+AX34)</f>
        <v>-923452.75088942458</v>
      </c>
      <c r="AZ34" s="9" t="str">
        <f t="shared" ref="AZ34" si="135">IF(OR(AZ33="",AY34=""),"",AZ33+AZ29+AY34)</f>
        <v/>
      </c>
      <c r="BA34" s="9" t="str">
        <f t="shared" ref="BA34" si="136">IF(OR(BA33="",AZ34=""),"",BA33+BA29+AZ34)</f>
        <v/>
      </c>
      <c r="BB34" s="9" t="str">
        <f t="shared" ref="BB34" si="137">IF(OR(BB33="",BA34=""),"",BB33+BB29+BA34)</f>
        <v/>
      </c>
      <c r="BC34" s="9" t="str">
        <f t="shared" ref="BC34" si="138">IF(OR(BC33="",BB34=""),"",BC33+BC29+BB34)</f>
        <v/>
      </c>
      <c r="BD34" s="9" t="str">
        <f t="shared" ref="BD34" si="139">IF(OR(BD33="",BC34=""),"",BD33+BD29+BC34)</f>
        <v/>
      </c>
      <c r="BE34" s="9" t="str">
        <f t="shared" ref="BE34" si="140">IF(OR(BE33="",BD34=""),"",BE33+BE29+BD34)</f>
        <v/>
      </c>
      <c r="BF34" s="9" t="str">
        <f t="shared" ref="BF34" si="141">IF(OR(BF33="",BE34=""),"",BF33+BF29+BE34)</f>
        <v/>
      </c>
      <c r="BG34" s="9" t="str">
        <f t="shared" ref="BG34" si="142">IF(OR(BG33="",BF34=""),"",BG33+BG29+BF34)</f>
        <v/>
      </c>
      <c r="BH34" s="9" t="str">
        <f t="shared" ref="BH34" si="143">IF(OR(BH33="",BG34=""),"",BH33+BH29+BG34)</f>
        <v/>
      </c>
      <c r="BI34" s="9" t="str">
        <f t="shared" ref="BI34" si="144">IF(OR(BI33="",BH34=""),"",BI33+BI29+BH34)</f>
        <v/>
      </c>
      <c r="BJ34" s="9" t="str">
        <f t="shared" ref="BJ34" si="145">IF(OR(BJ33="",BI34=""),"",BJ33+BJ29+BI34)</f>
        <v/>
      </c>
    </row>
    <row r="35" spans="1:62" s="5" customFormat="1" ht="8.25" hidden="1" customHeight="1" outlineLevel="1" x14ac:dyDescent="0.25">
      <c r="A35" s="4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1:62" s="5" customFormat="1" ht="15" hidden="1" customHeight="1" outlineLevel="1" x14ac:dyDescent="0.25">
      <c r="A36" s="128" t="s">
        <v>21</v>
      </c>
      <c r="B36" s="17"/>
      <c r="C36" s="32"/>
      <c r="D36" s="3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7">
        <v>668388.03466751985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s="3" customFormat="1" ht="15" hidden="1" customHeight="1" outlineLevel="1" x14ac:dyDescent="0.25">
      <c r="A37" s="128"/>
      <c r="B37" s="17" t="s">
        <v>28</v>
      </c>
      <c r="C37" s="32"/>
      <c r="D37" s="32"/>
      <c r="E37" s="22">
        <f>IF('M2 Allocations - TD'!D6="","",'M2 Allocations - TD'!D32)</f>
        <v>0</v>
      </c>
      <c r="F37" s="22">
        <f>IF('M2 Allocations - TD'!E6="","",'M2 Allocations - TD'!E32)</f>
        <v>0</v>
      </c>
      <c r="G37" s="22">
        <f>IF('M2 Allocations - TD'!F6="","",'M2 Allocations - TD'!F32)</f>
        <v>0</v>
      </c>
      <c r="H37" s="22">
        <f>IF('M2 Allocations - TD'!G6="","",'M2 Allocations - TD'!G32)</f>
        <v>4167.9399999999996</v>
      </c>
      <c r="I37" s="22">
        <f>IF('M2 Allocations - TD'!H6="","",'M2 Allocations - TD'!H32)</f>
        <v>13357.940000000002</v>
      </c>
      <c r="J37" s="22">
        <f>IF('M2 Allocations - TD'!I6="","",'M2 Allocations - TD'!I32)</f>
        <v>14670.985238775314</v>
      </c>
      <c r="K37" s="22">
        <f>IF('M2 Allocations - TD'!J6="","",'M2 Allocations - TD'!J32)</f>
        <v>22602.465674921033</v>
      </c>
      <c r="L37" s="22">
        <f>IF('M2 Allocations - TD'!K6="","",'M2 Allocations - TD'!K32)</f>
        <v>23670.862866768453</v>
      </c>
      <c r="M37" s="22">
        <f>IF('M2 Allocations - TD'!L6="","",'M2 Allocations - TD'!L32)</f>
        <v>27753.308601536653</v>
      </c>
      <c r="N37" s="22">
        <f>IF('M2 Allocations - TD'!M6="","",'M2 Allocations - TD'!M32)</f>
        <v>37258.575758638253</v>
      </c>
      <c r="O37" s="22">
        <f>IF('M2 Allocations - TD'!N6="","",'M2 Allocations - TD'!N32)</f>
        <v>47579.322188278435</v>
      </c>
      <c r="P37" s="22">
        <f>IF('M2 Allocations - TD'!O6="","",'M2 Allocations - TD'!O32)</f>
        <v>42911.041729266297</v>
      </c>
      <c r="Q37" s="22">
        <f>IF('M2 Allocations - TD'!P6="","",'M2 Allocations - TD'!P32)</f>
        <v>52823.001162257649</v>
      </c>
      <c r="R37" s="22">
        <f>IF('M2 Allocations - TD'!Q6="","",'M2 Allocations - TD'!Q32)</f>
        <v>25950.307634173645</v>
      </c>
      <c r="S37" s="22">
        <f>IF('M2 Allocations - TD'!R6="","",'M2 Allocations - TD'!R32)</f>
        <v>48983.559131334005</v>
      </c>
      <c r="T37" s="22">
        <f>IF('M2 Allocations - TD'!S6="","",'M2 Allocations - TD'!S32)</f>
        <v>90621.489340586311</v>
      </c>
      <c r="U37" s="22">
        <f>IF('M2 Allocations - TD'!T6="","",'M2 Allocations - TD'!T32)</f>
        <v>138931.90000000002</v>
      </c>
      <c r="V37" s="22">
        <f>IF('M2 Allocations - TD'!U6="","",'M2 Allocations - TD'!U32)</f>
        <v>133700.2685394297</v>
      </c>
      <c r="W37" s="22">
        <f>IF('M2 Allocations - TD'!V6="","",'M2 Allocations - TD'!V32)</f>
        <v>151757.81340251025</v>
      </c>
      <c r="X37" s="22">
        <f>IF('M2 Allocations - TD'!W6="","",'M2 Allocations - TD'!W32)</f>
        <v>116837.79257470783</v>
      </c>
      <c r="Y37" s="22">
        <f>IF('M2 Allocations - TD'!X6="","",'M2 Allocations - TD'!X32)</f>
        <v>88133.517269885691</v>
      </c>
      <c r="Z37" s="22">
        <f>IF('M2 Allocations - TD'!Y6="","",'M2 Allocations - TD'!Y32)</f>
        <v>126989.00719390194</v>
      </c>
      <c r="AA37" s="22">
        <f>IF('M2 Allocations - TD'!Z6="","",'M2 Allocations - TD'!Z32)</f>
        <v>151376.91870679389</v>
      </c>
      <c r="AB37" s="22">
        <f>IF('M2 Allocations - TD'!AA6="","",'M2 Allocations - TD'!AA32)</f>
        <v>131012.65264951537</v>
      </c>
      <c r="AC37" s="22">
        <f>IF('M2 Allocations - TD'!AB6="","",'M2 Allocations - TD'!AB32)</f>
        <v>161984.73662810036</v>
      </c>
      <c r="AD37" s="22">
        <f>IF('M2 Allocations - TD'!AC6="","",'M2 Allocations - TD'!AC32)</f>
        <v>186884.98622710272</v>
      </c>
      <c r="AE37" s="22">
        <f>IF('M2 Allocations - TD'!AD6="","",'M2 Allocations - TD'!AD32)</f>
        <v>260709.07600105793</v>
      </c>
      <c r="AF37" s="22">
        <f>IF('M2 Allocations - TD'!AE6="","",'M2 Allocations - TD'!AE32)</f>
        <v>394275.90039880731</v>
      </c>
      <c r="AG37" s="22">
        <f>IF('M2 Allocations - TD'!AF6="","",'M2 Allocations - TD'!AF32)</f>
        <v>517564.58433629415</v>
      </c>
      <c r="AH37" s="22">
        <f>IF('M2 Allocations - TD'!AG6="","",'M2 Allocations - TD'!AG32)</f>
        <v>456642.37398614379</v>
      </c>
      <c r="AI37" s="22">
        <f>IF('M2 Allocations - TD'!AH6="","",'M2 Allocations - TD'!AH32)</f>
        <v>495377.09665466635</v>
      </c>
      <c r="AJ37" s="22">
        <f>IF('M2 Allocations - TD'!AI6="","",'M2 Allocations - TD'!AI32)</f>
        <v>348239.88671273278</v>
      </c>
      <c r="AK37" s="22">
        <f>IF('M2 Allocations - TD'!AJ6="","",'M2 Allocations - TD'!AJ32)</f>
        <v>315404.35918017995</v>
      </c>
      <c r="AL37" s="22">
        <f>IF('M2 Allocations - TD'!AK6="","",'M2 Allocations - TD'!AK32)</f>
        <v>349367.88347835495</v>
      </c>
      <c r="AM37" s="22">
        <f>IF('M2 Allocations - TD'!AL6="","",'M2 Allocations - TD'!AL32)</f>
        <v>376670.80776353204</v>
      </c>
      <c r="AN37" s="22">
        <f>IF('M2 Allocations - TD'!AM6="","",'M2 Allocations - TD'!AM32)</f>
        <v>315666.15712072933</v>
      </c>
      <c r="AO37" s="22">
        <f>IF('M2 Allocations - TD'!AN6="","",'M2 Allocations - TD'!AN32)</f>
        <v>426235.9958025862</v>
      </c>
      <c r="AP37" s="22">
        <f>IF('M2 Allocations - TD'!AO6="","",'M2 Allocations - TD'!AO32)</f>
        <v>429805.50677490461</v>
      </c>
      <c r="AQ37" s="22">
        <f>IF('M2 Allocations - TD'!AP6="","",'M2 Allocations - TD'!AP32)</f>
        <v>425502.70439957909</v>
      </c>
      <c r="AR37" s="22">
        <f>IF('M2 Allocations - TD'!AQ6="","",'M2 Allocations - TD'!AQ32)</f>
        <v>711026.13316380861</v>
      </c>
      <c r="AS37" s="22">
        <f>IF('M2 Allocations - TD'!AR6="","",'M2 Allocations - TD'!AR32)</f>
        <v>906630.75933951</v>
      </c>
      <c r="AT37" s="22">
        <f>IF('M2 Allocations - TD'!AS6="","",'M2 Allocations - TD'!AS32)</f>
        <v>735303.71734464087</v>
      </c>
      <c r="AU37" s="22">
        <f>IF('M2 Allocations - TD'!AT6="","",'M2 Allocations - TD'!AT32)</f>
        <v>765682.15647802898</v>
      </c>
      <c r="AV37" s="22">
        <f>IF('M2 Allocations - TD'!AU6="","",'M2 Allocations - TD'!AU32)</f>
        <v>522721.08210263157</v>
      </c>
      <c r="AW37" s="22">
        <f>IF('M2 Allocations - TD'!AV6="","",'M2 Allocations - TD'!AV32)</f>
        <v>460524.75346019055</v>
      </c>
      <c r="AX37" s="22">
        <f>IF('M2 Allocations - TD'!AW6="","",'M2 Allocations - TD'!AW32)</f>
        <v>481022.621225396</v>
      </c>
      <c r="AY37" s="22">
        <f>IF('M2 Allocations - TD'!AX6="","",'M2 Allocations - TD'!AX32)</f>
        <v>500589.43405687378</v>
      </c>
      <c r="AZ37" s="22">
        <f>IF('M2 Allocations - TD'!AY6="","",'M2 Allocations - TD'!AY32)</f>
        <v>395442.20041338506</v>
      </c>
      <c r="BA37" s="22">
        <f>IF('M2 Allocations - TD'!AZ6="","",'M2 Allocations - TD'!AZ32)</f>
        <v>439873.42203522241</v>
      </c>
      <c r="BB37" s="22">
        <f>IF('M2 Allocations - TD'!BA6="","",'M2 Allocations - TD'!BA32)</f>
        <v>450668.66396109835</v>
      </c>
      <c r="BC37" s="22">
        <f>IF('M2 Allocations - TD'!BB6="","",'M2 Allocations - TD'!BB32)</f>
        <v>567730.54221505567</v>
      </c>
      <c r="BD37" s="22">
        <f>IF('M2 Allocations - TD'!BC6="","",'M2 Allocations - TD'!BC32)</f>
        <v>43562.859999999404</v>
      </c>
      <c r="BE37" s="22">
        <f>IF('M2 Allocations - TD'!BD6="","",'M2 Allocations - TD'!BD32)</f>
        <v>50717.080000000075</v>
      </c>
      <c r="BF37" s="22">
        <f>IF('M2 Allocations - TD'!BE6="","",'M2 Allocations - TD'!BE32)</f>
        <v>56459.839999999851</v>
      </c>
      <c r="BG37" s="22">
        <f>IF('M2 Allocations - TD'!BF6="","",'M2 Allocations - TD'!BF32)</f>
        <v>62504.800000000745</v>
      </c>
      <c r="BH37" s="22">
        <f>IF('M2 Allocations - TD'!BG6="","",'M2 Allocations - TD'!BG32)</f>
        <v>66427.839999999851</v>
      </c>
      <c r="BI37" s="22">
        <f>IF('M2 Allocations - TD'!BH6="","",'M2 Allocations - TD'!BH32)</f>
        <v>69724.810000000522</v>
      </c>
      <c r="BJ37" s="22">
        <f>IF('M2 Allocations - TD'!BI6="","",'M2 Allocations - TD'!BI32)</f>
        <v>73130.699999999255</v>
      </c>
    </row>
    <row r="38" spans="1:62" s="5" customFormat="1" ht="15" hidden="1" customHeight="1" outlineLevel="1" x14ac:dyDescent="0.25">
      <c r="A38" s="128"/>
      <c r="B38" s="18" t="s">
        <v>26</v>
      </c>
      <c r="C38" s="26"/>
      <c r="D38" s="26"/>
      <c r="E38" s="24">
        <v>0</v>
      </c>
      <c r="F38" s="24">
        <v>0</v>
      </c>
      <c r="G38" s="24">
        <v>856.28</v>
      </c>
      <c r="H38" s="24">
        <v>12419.27</v>
      </c>
      <c r="I38" s="24">
        <v>14760.05</v>
      </c>
      <c r="J38" s="24">
        <v>14736.25</v>
      </c>
      <c r="K38" s="24">
        <v>14174.52</v>
      </c>
      <c r="L38" s="24">
        <v>12053.27</v>
      </c>
      <c r="M38" s="24">
        <v>10707.26</v>
      </c>
      <c r="N38" s="24">
        <v>12431.58</v>
      </c>
      <c r="O38" s="24">
        <v>27338.89</v>
      </c>
      <c r="P38" s="24">
        <f>144458.09+268.19</f>
        <v>144726.28</v>
      </c>
      <c r="Q38" s="24">
        <f>128591.46-105.49</f>
        <v>128485.97</v>
      </c>
      <c r="R38" s="22">
        <f>IF('M2 Allocations - TD'!Q51="","",'M2 Allocations - TD'!Q69)</f>
        <v>117754.86766427531</v>
      </c>
      <c r="S38" s="22">
        <f>IF('M2 Allocations - TD'!R51="","",'M2 Allocations - TD'!R69)</f>
        <v>117111.78358657917</v>
      </c>
      <c r="T38" s="22">
        <f>IF('M2 Allocations - TD'!S51="","",'M2 Allocations - TD'!S69)</f>
        <v>139211.1271761941</v>
      </c>
      <c r="U38" s="22">
        <f>IF('M2 Allocations - TD'!T51="","",'M2 Allocations - TD'!T69)</f>
        <v>160900.46992761682</v>
      </c>
      <c r="V38" s="22">
        <f>IF('M2 Allocations - TD'!U51="","",'M2 Allocations - TD'!U69)</f>
        <v>162415.72720926077</v>
      </c>
      <c r="W38" s="22">
        <f>IF('M2 Allocations - TD'!V51="","",'M2 Allocations - TD'!V69)</f>
        <v>145481.1603029698</v>
      </c>
      <c r="X38" s="22">
        <f>IF('M2 Allocations - TD'!W51="","",'M2 Allocations - TD'!W69)</f>
        <v>137867.15538119225</v>
      </c>
      <c r="Y38" s="22">
        <f>IF('M2 Allocations - TD'!X51="","",'M2 Allocations - TD'!X69)</f>
        <v>122671.59779667509</v>
      </c>
      <c r="Z38" s="22">
        <f>IF('M2 Allocations - TD'!Y51="","",'M2 Allocations - TD'!Y69)</f>
        <v>134648.09810155624</v>
      </c>
      <c r="AA38" s="22">
        <f>IF('M2 Allocations - TD'!Z51="","",'M2 Allocations - TD'!Z69)</f>
        <v>193970.45230344273</v>
      </c>
      <c r="AB38" s="22">
        <f>IF('M2 Allocations - TD'!AA51="","",'M2 Allocations - TD'!AA69)</f>
        <v>337014.49</v>
      </c>
      <c r="AC38" s="22">
        <f>IF('M2 Allocations - TD'!AB51="","",'M2 Allocations - TD'!AB69)</f>
        <v>295708.57620644657</v>
      </c>
      <c r="AD38" s="22">
        <f>IF('M2 Allocations - TD'!AC51="","",'M2 Allocations - TD'!AC69)</f>
        <v>291406.59328999976</v>
      </c>
      <c r="AE38" s="22">
        <f>IF('M2 Allocations - TD'!AD51="","",'M2 Allocations - TD'!AD69)</f>
        <v>264923.25566753082</v>
      </c>
      <c r="AF38" s="22">
        <f>IF('M2 Allocations - TD'!AE51="","",'M2 Allocations - TD'!AE69)</f>
        <v>333657.21503767214</v>
      </c>
      <c r="AG38" s="22">
        <f>IF('M2 Allocations - TD'!AF51="","",'M2 Allocations - TD'!AF69)</f>
        <v>367915.86365673423</v>
      </c>
      <c r="AH38" s="22">
        <f>IF('M2 Allocations - TD'!AG51="","",'M2 Allocations - TD'!AG69)</f>
        <v>344001.06732957577</v>
      </c>
      <c r="AI38" s="22">
        <f>IF('M2 Allocations - TD'!AH51="","",'M2 Allocations - TD'!AH69)</f>
        <v>338126.29031171976</v>
      </c>
      <c r="AJ38" s="22">
        <f>IF('M2 Allocations - TD'!AI51="","",'M2 Allocations - TD'!AI69)</f>
        <v>297845.76900715684</v>
      </c>
      <c r="AK38" s="22">
        <f>IF('M2 Allocations - TD'!AJ51="","",'M2 Allocations - TD'!AJ69)</f>
        <v>267618.62093979405</v>
      </c>
      <c r="AL38" s="22">
        <f>IF('M2 Allocations - TD'!AK51="","",'M2 Allocations - TD'!AK69)</f>
        <v>322555.10705520917</v>
      </c>
      <c r="AM38" s="22">
        <f>IF('M2 Allocations - TD'!AL51="","",'M2 Allocations - TD'!AL69)</f>
        <v>371341.16797562933</v>
      </c>
      <c r="AN38" s="22">
        <f>IF('M2 Allocations - TD'!AM51="","",'M2 Allocations - TD'!AM69)</f>
        <v>701136.2388481237</v>
      </c>
      <c r="AO38" s="22">
        <f>IF('M2 Allocations - TD'!AN51="","",'M2 Allocations - TD'!AN69)</f>
        <v>660367.02395744435</v>
      </c>
      <c r="AP38" s="22">
        <f>IF('M2 Allocations - TD'!AO51="","",'M2 Allocations - TD'!AO69)</f>
        <v>536256.50994038768</v>
      </c>
      <c r="AQ38" s="22">
        <f>IF('M2 Allocations - TD'!AP51="","",'M2 Allocations - TD'!AP69)</f>
        <v>506299.41162084811</v>
      </c>
      <c r="AR38" s="22">
        <f>IF('M2 Allocations - TD'!AQ51="","",'M2 Allocations - TD'!AQ69)</f>
        <v>591277.49932374491</v>
      </c>
      <c r="AS38" s="22">
        <f>IF('M2 Allocations - TD'!AR51="","",'M2 Allocations - TD'!AR69)</f>
        <v>676039.62753147213</v>
      </c>
      <c r="AT38" s="22">
        <f>IF('M2 Allocations - TD'!AS51="","",'M2 Allocations - TD'!AS69)</f>
        <v>694696.60025960801</v>
      </c>
      <c r="AU38" s="22">
        <f>IF('M2 Allocations - TD'!AT51="","",'M2 Allocations - TD'!AT69)</f>
        <v>670877.10139883822</v>
      </c>
      <c r="AV38" s="22">
        <f>IF('M2 Allocations - TD'!AU51="","",'M2 Allocations - TD'!AU69)</f>
        <v>604713.02387172775</v>
      </c>
      <c r="AW38" s="22">
        <f>IF('M2 Allocations - TD'!AV51="","",'M2 Allocations - TD'!AV69)</f>
        <v>527177.61655347608</v>
      </c>
      <c r="AX38" s="22">
        <f>IF('M2 Allocations - TD'!AW51="","",'M2 Allocations - TD'!AW69)</f>
        <v>627444.43756492599</v>
      </c>
      <c r="AY38" s="22">
        <f>IF('M2 Allocations - TD'!AX51="","",'M2 Allocations - TD'!AX69)</f>
        <v>757599.85301481513</v>
      </c>
      <c r="AZ38" s="22" t="str">
        <f>IF('M2 Allocations - TD'!AY51="","",'M2 Allocations - TD'!AY69)</f>
        <v/>
      </c>
      <c r="BA38" s="22" t="str">
        <f>IF('M2 Allocations - TD'!AZ51="","",'M2 Allocations - TD'!AZ69)</f>
        <v/>
      </c>
      <c r="BB38" s="22" t="str">
        <f>IF('M2 Allocations - TD'!BA51="","",'M2 Allocations - TD'!BA69)</f>
        <v/>
      </c>
      <c r="BC38" s="22" t="str">
        <f>IF('M2 Allocations - TD'!BB51="","",'M2 Allocations - TD'!BB69)</f>
        <v/>
      </c>
      <c r="BD38" s="22" t="str">
        <f>IF('M2 Allocations - TD'!BC51="","",'M2 Allocations - TD'!BC69)</f>
        <v/>
      </c>
      <c r="BE38" s="22" t="str">
        <f>IF('M2 Allocations - TD'!BD51="","",'M2 Allocations - TD'!BD69)</f>
        <v/>
      </c>
      <c r="BF38" s="22" t="str">
        <f>IF('M2 Allocations - TD'!BE51="","",'M2 Allocations - TD'!BE69)</f>
        <v/>
      </c>
      <c r="BG38" s="22" t="str">
        <f>IF('M2 Allocations - TD'!BF51="","",'M2 Allocations - TD'!BF69)</f>
        <v/>
      </c>
      <c r="BH38" s="22" t="str">
        <f>IF('M2 Allocations - TD'!BG51="","",'M2 Allocations - TD'!BG69)</f>
        <v/>
      </c>
      <c r="BI38" s="22" t="str">
        <f>IF('M2 Allocations - TD'!BH51="","",'M2 Allocations - TD'!BH69)</f>
        <v/>
      </c>
      <c r="BJ38" s="22" t="str">
        <f>IF('M2 Allocations - TD'!BI51="","",'M2 Allocations - TD'!BI69)</f>
        <v/>
      </c>
    </row>
    <row r="39" spans="1:62" s="5" customFormat="1" ht="15" hidden="1" customHeight="1" outlineLevel="1" x14ac:dyDescent="0.25">
      <c r="A39" s="128"/>
      <c r="B39" s="18" t="s">
        <v>47</v>
      </c>
      <c r="C39" s="26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+'M2 TD amort'!C15</f>
        <v>0</v>
      </c>
      <c r="P39" s="24">
        <f>IF(P38="","",-'M2 TD amort'!D15)</f>
        <v>-57670.81</v>
      </c>
      <c r="Q39" s="24">
        <f>IF(Q38="","",-'M2 TD amort'!E15)</f>
        <v>-51199.34</v>
      </c>
      <c r="R39" s="22">
        <f>IF(R38="","",-'M2 TD amort'!F15)</f>
        <v>-48454.46</v>
      </c>
      <c r="S39" s="22">
        <f>IF(S38="","",-'M2 TD amort'!G15)</f>
        <v>-47961.66</v>
      </c>
      <c r="T39" s="22">
        <f>IF(T38="","",-'M2 TD amort'!H15)</f>
        <v>-56993.58</v>
      </c>
      <c r="U39" s="22">
        <f>IF(U38="","",-'M2 TD amort'!I15)</f>
        <v>-66068.81</v>
      </c>
      <c r="V39" s="22">
        <f>IF(V38="","",-'M2 TD amort'!J15)</f>
        <v>-66699.539999999994</v>
      </c>
      <c r="W39" s="22">
        <f>IF(W38="","",-'M2 TD amort'!K15)</f>
        <v>-59653.25</v>
      </c>
      <c r="X39" s="22">
        <f>IF(X38="","",-'M2 TD amort'!L15)</f>
        <v>-56484.08</v>
      </c>
      <c r="Y39" s="22">
        <f>IF(Y38="","",-'M2 TD amort'!M15)</f>
        <v>-50487.58</v>
      </c>
      <c r="Z39" s="22">
        <f>IF(Z38="","",-'M2 TD amort'!N15)</f>
        <v>-55758.36</v>
      </c>
      <c r="AA39" s="22">
        <f>IF(AA38="","",-'M2 TD amort'!O15)</f>
        <v>-80581.48</v>
      </c>
      <c r="AB39" s="22">
        <f>IF(AB38="","",-'M2 TD amort'!P15)</f>
        <v>-22915.75</v>
      </c>
      <c r="AC39" s="22">
        <f>IF(AC38="","",-'M2 TD amort'!Q15)</f>
        <v>-20081.22</v>
      </c>
      <c r="AD39" s="22">
        <f>IF(AD38="","",-'M2 TD amort'!R15)</f>
        <v>-19791.830000000002</v>
      </c>
      <c r="AE39" s="22">
        <f>IF(AE38="","",-'M2 TD amort'!S15)</f>
        <v>-17914.810000000001</v>
      </c>
      <c r="AF39" s="22">
        <f>IF(AF38="","",-'M2 TD amort'!T15)</f>
        <v>-22552.86</v>
      </c>
      <c r="AG39" s="22">
        <f>IF(AG38="","",-'M2 TD amort'!U15)</f>
        <v>-24883.18</v>
      </c>
      <c r="AH39" s="22">
        <f>IF(AH38="","",-'M2 TD amort'!V15)</f>
        <v>-23251.17</v>
      </c>
      <c r="AI39" s="22">
        <f>IF(AI38="","",-'M2 TD amort'!W15)</f>
        <v>-22846.74</v>
      </c>
      <c r="AJ39" s="22">
        <f>IF(AJ38="","",-'M2 TD amort'!X15)</f>
        <v>-20130.740000000002</v>
      </c>
      <c r="AK39" s="22">
        <f>IF(AK38="","",-'M2 TD amort'!Y15)</f>
        <v>-18136.46</v>
      </c>
      <c r="AL39" s="22">
        <f>IF(AL38="","",-'M2 TD amort'!Z15)</f>
        <v>-21919.72</v>
      </c>
      <c r="AM39" s="22">
        <f>IF(AM38="","",-'M2 TD amort'!AA15)</f>
        <v>-25229.34</v>
      </c>
      <c r="AN39" s="22">
        <f>IF(AN38="","",-'M2 TD amort'!AB15)</f>
        <v>-41190.97</v>
      </c>
      <c r="AO39" s="22">
        <f>IF(AO38="","",-'M2 TD amort'!AC15)</f>
        <v>-38787.67</v>
      </c>
      <c r="AP39" s="22">
        <f>IF(AP38="","",-'M2 TD amort'!AD15)</f>
        <v>-31443.78</v>
      </c>
      <c r="AQ39" s="22">
        <f>IF(AQ38="","",-'M2 TD amort'!AE15)</f>
        <v>-29644</v>
      </c>
      <c r="AR39" s="22">
        <f>IF(AR38="","",-'M2 TD amort'!AF15)</f>
        <v>-34609.08</v>
      </c>
      <c r="AS39" s="22">
        <f>IF(AS38="","",-'M2 TD amort'!AG15)</f>
        <v>-39585.75</v>
      </c>
      <c r="AT39" s="22">
        <f>IF(AT38="","",-'M2 TD amort'!AH15)</f>
        <v>-40683.480000000003</v>
      </c>
      <c r="AU39" s="22">
        <f>IF(AU38="","",-'M2 TD amort'!AI15)</f>
        <v>-39274.67</v>
      </c>
      <c r="AV39" s="22">
        <f>IF(AV38="","",-'M2 TD amort'!AJ15)</f>
        <v>-35394.61</v>
      </c>
      <c r="AW39" s="22">
        <f>IF(AW38="","",-'M2 TD amort'!AK15)</f>
        <v>-30875.91</v>
      </c>
      <c r="AX39" s="22">
        <f>IF(AX38="","",-'M2 TD amort'!AL15)</f>
        <v>-36790.07</v>
      </c>
      <c r="AY39" s="22">
        <f>IF(AY38="","",-'M2 TD amort'!AM15)</f>
        <v>-44450.41</v>
      </c>
      <c r="AZ39" s="22" t="str">
        <f>IF(AZ38="","",-'M2 TD amort'!AN15)</f>
        <v/>
      </c>
      <c r="BA39" s="22" t="str">
        <f>IF(BA38="","",-'M2 TD amort'!AO15)</f>
        <v/>
      </c>
      <c r="BB39" s="22" t="str">
        <f>IF(BB38="","",-'M2 TD amort'!AP15)</f>
        <v/>
      </c>
      <c r="BC39" s="22" t="str">
        <f>IF(BC38="","",-'M2 TD amort'!AQ15)</f>
        <v/>
      </c>
      <c r="BD39" s="22" t="str">
        <f>IF(BD38="","",-'M2 TD amort'!AR15)</f>
        <v/>
      </c>
      <c r="BE39" s="22" t="str">
        <f>IF(BE38="","",-'M2 TD amort'!AS15)</f>
        <v/>
      </c>
      <c r="BF39" s="22" t="str">
        <f>IF(BF38="","",-'M2 TD amort'!AT15)</f>
        <v/>
      </c>
      <c r="BG39" s="22" t="str">
        <f>IF(BG38="","",-'M2 TD amort'!AU15)</f>
        <v/>
      </c>
      <c r="BH39" s="22" t="str">
        <f>IF(BH38="","",-'M2 TD amort'!AV15)</f>
        <v/>
      </c>
      <c r="BI39" s="22" t="str">
        <f>IF(BI38="","",-'M2 TD amort'!AW15)</f>
        <v/>
      </c>
      <c r="BJ39" s="22" t="str">
        <f>IF(BJ38="","",-'M2 TD amort'!AX15)</f>
        <v/>
      </c>
    </row>
    <row r="40" spans="1:62" s="5" customFormat="1" ht="15" hidden="1" customHeight="1" outlineLevel="1" x14ac:dyDescent="0.25">
      <c r="A40" s="128"/>
      <c r="B40" s="18" t="s">
        <v>48</v>
      </c>
      <c r="C40" s="26"/>
      <c r="D40" s="26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>IF(OR(O39="",O38=""),"",O38+O39)</f>
        <v>27338.89</v>
      </c>
      <c r="P40" s="9">
        <f t="shared" ref="P40" si="146">IF(OR(P39="",P38=""),"",P38+P39)</f>
        <v>87055.47</v>
      </c>
      <c r="Q40" s="9">
        <f t="shared" ref="Q40" si="147">IF(OR(Q39="",Q38=""),"",Q38+Q39)</f>
        <v>77286.63</v>
      </c>
      <c r="R40" s="9">
        <f t="shared" ref="R40" si="148">IF(OR(R39="",R38=""),"",R38+R39)</f>
        <v>69300.407664275321</v>
      </c>
      <c r="S40" s="9">
        <f t="shared" ref="S40" si="149">IF(OR(S39="",S38=""),"",S38+S39)</f>
        <v>69150.123586579168</v>
      </c>
      <c r="T40" s="9">
        <f t="shared" ref="T40" si="150">IF(OR(T39="",T38=""),"",T38+T39)</f>
        <v>82217.547176194101</v>
      </c>
      <c r="U40" s="9">
        <f t="shared" ref="U40" si="151">IF(OR(U39="",U38=""),"",U38+U39)</f>
        <v>94831.659927616827</v>
      </c>
      <c r="V40" s="9">
        <f t="shared" ref="V40" si="152">IF(OR(V39="",V38=""),"",V38+V39)</f>
        <v>95716.187209260781</v>
      </c>
      <c r="W40" s="9">
        <f t="shared" ref="W40" si="153">IF(OR(W39="",W38=""),"",W38+W39)</f>
        <v>85827.910302969802</v>
      </c>
      <c r="X40" s="9">
        <f t="shared" ref="X40" si="154">IF(OR(X39="",X38=""),"",X38+X39)</f>
        <v>81383.075381192248</v>
      </c>
      <c r="Y40" s="9">
        <f t="shared" ref="Y40" si="155">IF(OR(Y39="",Y38=""),"",Y38+Y39)</f>
        <v>72184.017796675093</v>
      </c>
      <c r="Z40" s="9">
        <f t="shared" ref="Z40" si="156">IF(OR(Z39="",Z38=""),"",Z38+Z39)</f>
        <v>78889.738101556242</v>
      </c>
      <c r="AA40" s="9">
        <f t="shared" ref="AA40" si="157">IF(OR(AA39="",AA38=""),"",AA38+AA39)</f>
        <v>113388.97230344273</v>
      </c>
      <c r="AB40" s="9">
        <f t="shared" ref="AB40" si="158">IF(OR(AB39="",AB38=""),"",AB38+AB39)</f>
        <v>314098.74</v>
      </c>
      <c r="AC40" s="9">
        <f t="shared" ref="AC40" si="159">IF(OR(AC39="",AC38=""),"",AC38+AC39)</f>
        <v>275627.35620644654</v>
      </c>
      <c r="AD40" s="9">
        <f t="shared" ref="AD40" si="160">IF(OR(AD39="",AD38=""),"",AD38+AD39)</f>
        <v>271614.76328999974</v>
      </c>
      <c r="AE40" s="9">
        <f t="shared" ref="AE40" si="161">IF(OR(AE39="",AE38=""),"",AE38+AE39)</f>
        <v>247008.44566753082</v>
      </c>
      <c r="AF40" s="9">
        <f t="shared" ref="AF40" si="162">IF(OR(AF39="",AF38=""),"",AF38+AF39)</f>
        <v>311104.35503767215</v>
      </c>
      <c r="AG40" s="9">
        <f t="shared" ref="AG40" si="163">IF(OR(AG39="",AG38=""),"",AG38+AG39)</f>
        <v>343032.68365673424</v>
      </c>
      <c r="AH40" s="9">
        <f t="shared" ref="AH40" si="164">IF(OR(AH39="",AH38=""),"",AH38+AH39)</f>
        <v>320749.89732957579</v>
      </c>
      <c r="AI40" s="9">
        <f t="shared" ref="AI40" si="165">IF(OR(AI39="",AI38=""),"",AI38+AI39)</f>
        <v>315279.55031171977</v>
      </c>
      <c r="AJ40" s="9">
        <f t="shared" ref="AJ40" si="166">IF(OR(AJ39="",AJ38=""),"",AJ38+AJ39)</f>
        <v>277715.02900715685</v>
      </c>
      <c r="AK40" s="9">
        <f t="shared" ref="AK40" si="167">IF(OR(AK39="",AK38=""),"",AK38+AK39)</f>
        <v>249482.16093979406</v>
      </c>
      <c r="AL40" s="9">
        <f t="shared" ref="AL40" si="168">IF(OR(AL39="",AL38=""),"",AL38+AL39)</f>
        <v>300635.38705520914</v>
      </c>
      <c r="AM40" s="9">
        <f t="shared" ref="AM40:BJ40" si="169">IF(OR(AM39="",AM38=""),"",AM38+AM39)</f>
        <v>346111.82797562931</v>
      </c>
      <c r="AN40" s="9">
        <f t="shared" si="169"/>
        <v>659945.26884812373</v>
      </c>
      <c r="AO40" s="9">
        <f t="shared" si="169"/>
        <v>621579.35395744431</v>
      </c>
      <c r="AP40" s="9">
        <f t="shared" si="169"/>
        <v>504812.72994038765</v>
      </c>
      <c r="AQ40" s="9">
        <f t="shared" si="169"/>
        <v>476655.41162084811</v>
      </c>
      <c r="AR40" s="9">
        <f t="shared" si="169"/>
        <v>556668.41932374495</v>
      </c>
      <c r="AS40" s="9">
        <f t="shared" si="169"/>
        <v>636453.87753147213</v>
      </c>
      <c r="AT40" s="9">
        <f t="shared" si="169"/>
        <v>654013.12025960803</v>
      </c>
      <c r="AU40" s="9">
        <f t="shared" si="169"/>
        <v>631602.43139883818</v>
      </c>
      <c r="AV40" s="9">
        <f t="shared" si="169"/>
        <v>569318.41387172777</v>
      </c>
      <c r="AW40" s="9">
        <f t="shared" si="169"/>
        <v>496301.70655347611</v>
      </c>
      <c r="AX40" s="9">
        <f t="shared" si="169"/>
        <v>590654.36756492604</v>
      </c>
      <c r="AY40" s="9">
        <f t="shared" si="169"/>
        <v>713149.4430148151</v>
      </c>
      <c r="AZ40" s="9" t="str">
        <f t="shared" si="169"/>
        <v/>
      </c>
      <c r="BA40" s="9" t="str">
        <f t="shared" si="169"/>
        <v/>
      </c>
      <c r="BB40" s="9" t="str">
        <f t="shared" si="169"/>
        <v/>
      </c>
      <c r="BC40" s="9" t="str">
        <f t="shared" si="169"/>
        <v/>
      </c>
      <c r="BD40" s="9" t="str">
        <f t="shared" si="169"/>
        <v/>
      </c>
      <c r="BE40" s="9" t="str">
        <f t="shared" si="169"/>
        <v/>
      </c>
      <c r="BF40" s="9" t="str">
        <f t="shared" si="169"/>
        <v/>
      </c>
      <c r="BG40" s="9" t="str">
        <f t="shared" si="169"/>
        <v/>
      </c>
      <c r="BH40" s="9" t="str">
        <f t="shared" si="169"/>
        <v/>
      </c>
      <c r="BI40" s="9" t="str">
        <f t="shared" si="169"/>
        <v/>
      </c>
      <c r="BJ40" s="9" t="str">
        <f t="shared" si="169"/>
        <v/>
      </c>
    </row>
    <row r="41" spans="1:62" s="5" customFormat="1" hidden="1" outlineLevel="1" x14ac:dyDescent="0.25">
      <c r="A41" s="128"/>
      <c r="B41" s="18" t="s">
        <v>13</v>
      </c>
      <c r="C41" s="26"/>
      <c r="D41" s="26"/>
      <c r="E41" s="9">
        <f t="shared" ref="E41:N41" si="170">IF(OR(E38="",E37=""),"",E37-E38)</f>
        <v>0</v>
      </c>
      <c r="F41" s="9">
        <f t="shared" si="170"/>
        <v>0</v>
      </c>
      <c r="G41" s="9">
        <f t="shared" si="170"/>
        <v>-856.28</v>
      </c>
      <c r="H41" s="9">
        <f t="shared" si="170"/>
        <v>-8251.3300000000017</v>
      </c>
      <c r="I41" s="9">
        <f t="shared" si="170"/>
        <v>-1402.1099999999969</v>
      </c>
      <c r="J41" s="9">
        <f t="shared" si="170"/>
        <v>-65.264761224685572</v>
      </c>
      <c r="K41" s="9">
        <f t="shared" si="170"/>
        <v>8427.9456749210331</v>
      </c>
      <c r="L41" s="9">
        <f t="shared" si="170"/>
        <v>11617.592866768453</v>
      </c>
      <c r="M41" s="9">
        <f t="shared" si="170"/>
        <v>17046.048601536655</v>
      </c>
      <c r="N41" s="9">
        <f t="shared" si="170"/>
        <v>24826.995758638252</v>
      </c>
      <c r="O41" s="9">
        <f>IF(OR(O40="",O37=""),"",O37-O40)</f>
        <v>20240.432188278435</v>
      </c>
      <c r="P41" s="9">
        <f t="shared" ref="P41:AM41" si="171">IF(OR(P40="",P37=""),"",P37-P40)</f>
        <v>-44144.428270733704</v>
      </c>
      <c r="Q41" s="9">
        <f t="shared" si="171"/>
        <v>-24463.628837742355</v>
      </c>
      <c r="R41" s="9">
        <f>IF(OR(R40="",R37=""),"",R37-R40)</f>
        <v>-43350.100030101676</v>
      </c>
      <c r="S41" s="9">
        <f t="shared" si="171"/>
        <v>-20166.564455245163</v>
      </c>
      <c r="T41" s="9">
        <f t="shared" si="171"/>
        <v>8403.9421643922105</v>
      </c>
      <c r="U41" s="9">
        <f t="shared" si="171"/>
        <v>44100.240072383196</v>
      </c>
      <c r="V41" s="9">
        <f t="shared" si="171"/>
        <v>37984.08133016892</v>
      </c>
      <c r="W41" s="9">
        <f t="shared" si="171"/>
        <v>65929.903099540446</v>
      </c>
      <c r="X41" s="9">
        <f t="shared" si="171"/>
        <v>35454.717193515578</v>
      </c>
      <c r="Y41" s="9">
        <f t="shared" si="171"/>
        <v>15949.499473210599</v>
      </c>
      <c r="Z41" s="9">
        <f t="shared" si="171"/>
        <v>48099.269092345698</v>
      </c>
      <c r="AA41" s="9">
        <f t="shared" si="171"/>
        <v>37987.946403351161</v>
      </c>
      <c r="AB41" s="9">
        <f t="shared" si="171"/>
        <v>-183086.08735048462</v>
      </c>
      <c r="AC41" s="9">
        <f t="shared" si="171"/>
        <v>-113642.61957834617</v>
      </c>
      <c r="AD41" s="9">
        <f t="shared" si="171"/>
        <v>-84729.777062897017</v>
      </c>
      <c r="AE41" s="9">
        <f t="shared" si="171"/>
        <v>13700.630333527108</v>
      </c>
      <c r="AF41" s="9">
        <f t="shared" si="171"/>
        <v>83171.545361135155</v>
      </c>
      <c r="AG41" s="9">
        <f t="shared" si="171"/>
        <v>174531.90067955991</v>
      </c>
      <c r="AH41" s="9">
        <f t="shared" si="171"/>
        <v>135892.476656568</v>
      </c>
      <c r="AI41" s="9">
        <f t="shared" si="171"/>
        <v>180097.54634294659</v>
      </c>
      <c r="AJ41" s="9">
        <f t="shared" si="171"/>
        <v>70524.857705575938</v>
      </c>
      <c r="AK41" s="9">
        <f t="shared" si="171"/>
        <v>65922.198240385886</v>
      </c>
      <c r="AL41" s="9">
        <f t="shared" si="171"/>
        <v>48732.496423145814</v>
      </c>
      <c r="AM41" s="9">
        <f t="shared" si="171"/>
        <v>30558.979787902732</v>
      </c>
      <c r="AN41" s="9">
        <f t="shared" ref="AN41:BJ41" si="172">IF(OR(AN40="",AN37=""),"",AN37-AN40)</f>
        <v>-344279.1117273944</v>
      </c>
      <c r="AO41" s="9">
        <f t="shared" si="172"/>
        <v>-195343.35815485811</v>
      </c>
      <c r="AP41" s="9">
        <f t="shared" si="172"/>
        <v>-75007.223165483039</v>
      </c>
      <c r="AQ41" s="9">
        <f t="shared" si="172"/>
        <v>-51152.707221269025</v>
      </c>
      <c r="AR41" s="9">
        <f t="shared" si="172"/>
        <v>154357.71384006366</v>
      </c>
      <c r="AS41" s="9">
        <f t="shared" si="172"/>
        <v>270176.88180803787</v>
      </c>
      <c r="AT41" s="9">
        <f t="shared" si="172"/>
        <v>81290.597085032845</v>
      </c>
      <c r="AU41" s="9">
        <f t="shared" si="172"/>
        <v>134079.7250791908</v>
      </c>
      <c r="AV41" s="9">
        <f t="shared" si="172"/>
        <v>-46597.331769096199</v>
      </c>
      <c r="AW41" s="9">
        <f t="shared" si="172"/>
        <v>-35776.953093285556</v>
      </c>
      <c r="AX41" s="9">
        <f t="shared" si="172"/>
        <v>-109631.74633953004</v>
      </c>
      <c r="AY41" s="9">
        <f t="shared" si="172"/>
        <v>-212560.00895794132</v>
      </c>
      <c r="AZ41" s="9" t="str">
        <f t="shared" si="172"/>
        <v/>
      </c>
      <c r="BA41" s="9" t="str">
        <f t="shared" si="172"/>
        <v/>
      </c>
      <c r="BB41" s="9" t="str">
        <f t="shared" si="172"/>
        <v/>
      </c>
      <c r="BC41" s="9" t="str">
        <f t="shared" si="172"/>
        <v/>
      </c>
      <c r="BD41" s="9" t="str">
        <f t="shared" si="172"/>
        <v/>
      </c>
      <c r="BE41" s="9" t="str">
        <f t="shared" si="172"/>
        <v/>
      </c>
      <c r="BF41" s="9" t="str">
        <f t="shared" si="172"/>
        <v/>
      </c>
      <c r="BG41" s="9" t="str">
        <f t="shared" si="172"/>
        <v/>
      </c>
      <c r="BH41" s="9" t="str">
        <f t="shared" si="172"/>
        <v/>
      </c>
      <c r="BI41" s="9" t="str">
        <f t="shared" si="172"/>
        <v/>
      </c>
      <c r="BJ41" s="9" t="str">
        <f t="shared" si="172"/>
        <v/>
      </c>
    </row>
    <row r="42" spans="1:62" s="5" customFormat="1" hidden="1" outlineLevel="1" x14ac:dyDescent="0.25">
      <c r="A42" s="128"/>
      <c r="B42" s="19" t="s">
        <v>8</v>
      </c>
      <c r="C42" s="30"/>
      <c r="D42" s="30"/>
      <c r="E42" s="9">
        <f t="shared" ref="E42:N42" si="173">IF(OR(E9="",E41=""),"",(E41+D44)*E9/12)</f>
        <v>0</v>
      </c>
      <c r="F42" s="9">
        <f t="shared" si="173"/>
        <v>0</v>
      </c>
      <c r="G42" s="9">
        <f t="shared" si="173"/>
        <v>-0.5393094052666666</v>
      </c>
      <c r="H42" s="9">
        <f t="shared" si="173"/>
        <v>-4.7538619098044377</v>
      </c>
      <c r="I42" s="9">
        <f t="shared" si="173"/>
        <v>-5.5119961919362872</v>
      </c>
      <c r="J42" s="9">
        <f t="shared" si="173"/>
        <v>-6.7446125522088956</v>
      </c>
      <c r="K42" s="9">
        <f t="shared" si="173"/>
        <v>-1.3627163896022407</v>
      </c>
      <c r="L42" s="9">
        <f t="shared" si="173"/>
        <v>5.9873784623920256</v>
      </c>
      <c r="M42" s="9">
        <f t="shared" si="173"/>
        <v>16.877210385758971</v>
      </c>
      <c r="N42" s="9">
        <f t="shared" si="173"/>
        <v>41.17234852035925</v>
      </c>
      <c r="O42" s="10">
        <f>IF(OR(O9="",O41=""),"",(O39+O41+N44)*O9/12)</f>
        <v>53.721866077378365</v>
      </c>
      <c r="P42" s="10">
        <f>IF(OR(P9="",P41=""),"",(P39+P41+O44+P36)*P9/12)</f>
        <v>478.69175477452603</v>
      </c>
      <c r="Q42" s="10">
        <f t="shared" ref="Q42:AM42" si="174">IF(OR(Q9="",Q41=""),"",(Q39+Q41+P44)*Q9/12)</f>
        <v>539.61008778516134</v>
      </c>
      <c r="R42" s="10">
        <f t="shared" si="174"/>
        <v>452.14784409044137</v>
      </c>
      <c r="S42" s="10">
        <f t="shared" si="174"/>
        <v>387.29160400475143</v>
      </c>
      <c r="T42" s="10">
        <f t="shared" si="174"/>
        <v>418.21542721847476</v>
      </c>
      <c r="U42" s="10">
        <f t="shared" si="174"/>
        <v>387.83629844195974</v>
      </c>
      <c r="V42" s="10">
        <f t="shared" si="174"/>
        <v>374.1400605921101</v>
      </c>
      <c r="W42" s="10">
        <f t="shared" si="174"/>
        <v>377.3976007996996</v>
      </c>
      <c r="X42" s="10">
        <f t="shared" si="174"/>
        <v>353.09439018686572</v>
      </c>
      <c r="Y42" s="10">
        <f t="shared" si="174"/>
        <v>310.0531538233613</v>
      </c>
      <c r="Z42" s="10">
        <f t="shared" si="174"/>
        <v>370.24863184733528</v>
      </c>
      <c r="AA42" s="10">
        <f t="shared" si="174"/>
        <v>297.75036265972221</v>
      </c>
      <c r="AB42" s="10">
        <f t="shared" si="174"/>
        <v>3.9406562977996047</v>
      </c>
      <c r="AC42" s="10">
        <f t="shared" si="174"/>
        <v>-224.44909216069141</v>
      </c>
      <c r="AD42" s="10">
        <f t="shared" si="174"/>
        <v>-454.30115981031298</v>
      </c>
      <c r="AE42" s="10">
        <f t="shared" si="174"/>
        <v>-440.76120617858192</v>
      </c>
      <c r="AF42" s="10">
        <f t="shared" si="174"/>
        <v>-342.63517834923005</v>
      </c>
      <c r="AG42" s="10">
        <f t="shared" si="174"/>
        <v>-60.758323521348053</v>
      </c>
      <c r="AH42" s="10">
        <f t="shared" si="174"/>
        <v>157.9706483243875</v>
      </c>
      <c r="AI42" s="10">
        <f t="shared" si="174"/>
        <v>463.7087116264438</v>
      </c>
      <c r="AJ42" s="10">
        <f t="shared" si="174"/>
        <v>593.43289154580566</v>
      </c>
      <c r="AK42" s="10">
        <f t="shared" si="174"/>
        <v>712.14839637795876</v>
      </c>
      <c r="AL42" s="10">
        <f t="shared" si="174"/>
        <v>839.43109276045823</v>
      </c>
      <c r="AM42" s="10">
        <f t="shared" si="174"/>
        <v>889.26436458247372</v>
      </c>
      <c r="AN42" s="10">
        <f t="shared" ref="AN42" si="175">IF(OR(AN9="",AN41=""),"",(AN39+AN41+AM44)*AN9/12)</f>
        <v>-30.116302752414814</v>
      </c>
      <c r="AO42" s="10">
        <f t="shared" ref="AO42" si="176">IF(OR(AO9="",AO41=""),"",(AO39+AO41+AN44)*AO9/12)</f>
        <v>-573.5571385907167</v>
      </c>
      <c r="AP42" s="10">
        <f t="shared" ref="AP42" si="177">IF(OR(AP9="",AP41=""),"",(AP39+AP41+AO44)*AP9/12)</f>
        <v>-785.1692767648583</v>
      </c>
      <c r="AQ42" s="10">
        <f t="shared" ref="AQ42" si="178">IF(OR(AQ9="",AQ41=""),"",(AQ39+AQ41+AP44)*AQ9/12)</f>
        <v>-971.63891160630089</v>
      </c>
      <c r="AR42" s="10">
        <f t="shared" ref="AR42" si="179">IF(OR(AR9="",AR41=""),"",(AR39+AR41+AQ44)*AR9/12)</f>
        <v>-699.42520004406572</v>
      </c>
      <c r="AS42" s="10">
        <f t="shared" ref="AS42" si="180">IF(OR(AS9="",AS41=""),"",(AS39+AS41+AR44)*AS9/12)</f>
        <v>-187.74380263959725</v>
      </c>
      <c r="AT42" s="10">
        <f t="shared" ref="AT42" si="181">IF(OR(AT9="",AT41=""),"",(AT39+AT41+AS44)*AT9/12)</f>
        <v>-90.918466029773697</v>
      </c>
      <c r="AU42" s="10">
        <f t="shared" ref="AU42" si="182">IF(OR(AU9="",AU41=""),"",(AU39+AU41+AT44)*AU9/12)</f>
        <v>89.249677878880377</v>
      </c>
      <c r="AV42" s="10">
        <f t="shared" ref="AV42" si="183">IF(OR(AV9="",AV41=""),"",(AV39+AV41+AU44)*AV9/12)</f>
        <v>-59.175137378642411</v>
      </c>
      <c r="AW42" s="10">
        <f t="shared" ref="AW42" si="184">IF(OR(AW9="",AW41=""),"",(AW39+AW41+AV44)*AW9/12)</f>
        <v>-176.69573104616276</v>
      </c>
      <c r="AX42" s="10">
        <f t="shared" ref="AX42" si="185">IF(OR(AX9="",AX41=""),"",(AX39+AX41+AW44)*AX9/12)</f>
        <v>-434.94513589481056</v>
      </c>
      <c r="AY42" s="10">
        <f t="shared" ref="AY42" si="186">IF(OR(AY9="",AY41=""),"",(AY39+AY41+AX44)*AY9/12)</f>
        <v>-888.46346373615324</v>
      </c>
      <c r="AZ42" s="10" t="str">
        <f t="shared" ref="AZ42" si="187">IF(OR(AZ9="",AZ41=""),"",(AZ39+AZ41+AY44)*AZ9/12)</f>
        <v/>
      </c>
      <c r="BA42" s="10" t="str">
        <f t="shared" ref="BA42" si="188">IF(OR(BA9="",BA41=""),"",(BA39+BA41+AZ44)*BA9/12)</f>
        <v/>
      </c>
      <c r="BB42" s="10" t="str">
        <f t="shared" ref="BB42" si="189">IF(OR(BB9="",BB41=""),"",(BB39+BB41+BA44)*BB9/12)</f>
        <v/>
      </c>
      <c r="BC42" s="10" t="str">
        <f t="shared" ref="BC42" si="190">IF(OR(BC9="",BC41=""),"",(BC39+BC41+BB44)*BC9/12)</f>
        <v/>
      </c>
      <c r="BD42" s="10" t="str">
        <f t="shared" ref="BD42" si="191">IF(OR(BD9="",BD41=""),"",(BD39+BD41+BC44)*BD9/12)</f>
        <v/>
      </c>
      <c r="BE42" s="10" t="str">
        <f t="shared" ref="BE42" si="192">IF(OR(BE9="",BE41=""),"",(BE39+BE41+BD44)*BE9/12)</f>
        <v/>
      </c>
      <c r="BF42" s="10" t="str">
        <f t="shared" ref="BF42" si="193">IF(OR(BF9="",BF41=""),"",(BF39+BF41+BE44)*BF9/12)</f>
        <v/>
      </c>
      <c r="BG42" s="10" t="str">
        <f t="shared" ref="BG42" si="194">IF(OR(BG9="",BG41=""),"",(BG39+BG41+BF44)*BG9/12)</f>
        <v/>
      </c>
      <c r="BH42" s="10" t="str">
        <f t="shared" ref="BH42" si="195">IF(OR(BH9="",BH41=""),"",(BH39+BH41+BG44)*BH9/12)</f>
        <v/>
      </c>
      <c r="BI42" s="10" t="str">
        <f t="shared" ref="BI42" si="196">IF(OR(BI9="",BI41=""),"",(BI39+BI41+BH44)*BI9/12)</f>
        <v/>
      </c>
      <c r="BJ42" s="10" t="str">
        <f t="shared" ref="BJ42" si="197">IF(OR(BJ9="",BJ41=""),"",(BJ39+BJ41+BI44)*BJ9/12)</f>
        <v/>
      </c>
    </row>
    <row r="43" spans="1:62" s="5" customFormat="1" hidden="1" outlineLevel="1" x14ac:dyDescent="0.25">
      <c r="A43" s="128"/>
      <c r="B43" s="18" t="s">
        <v>14</v>
      </c>
      <c r="C43" s="26"/>
      <c r="D43" s="26"/>
      <c r="E43" s="9">
        <f t="shared" ref="E43:N43" si="198">IF(OR(E41="",E42=""),"",E41+E42)</f>
        <v>0</v>
      </c>
      <c r="F43" s="9">
        <f t="shared" si="198"/>
        <v>0</v>
      </c>
      <c r="G43" s="9">
        <f t="shared" si="198"/>
        <v>-856.81930940526661</v>
      </c>
      <c r="H43" s="9">
        <f t="shared" si="198"/>
        <v>-8256.0838619098067</v>
      </c>
      <c r="I43" s="9">
        <f t="shared" si="198"/>
        <v>-1407.6219961919332</v>
      </c>
      <c r="J43" s="9">
        <f t="shared" si="198"/>
        <v>-72.009373776894464</v>
      </c>
      <c r="K43" s="9">
        <f t="shared" si="198"/>
        <v>8426.5829585314314</v>
      </c>
      <c r="L43" s="9">
        <f t="shared" si="198"/>
        <v>11623.580245230845</v>
      </c>
      <c r="M43" s="9">
        <f t="shared" si="198"/>
        <v>17062.925811922414</v>
      </c>
      <c r="N43" s="9">
        <f t="shared" si="198"/>
        <v>24868.16810715861</v>
      </c>
      <c r="O43" s="9">
        <f>IF(OR(O41="",O42=""),"",O41+O42)</f>
        <v>20294.154054355815</v>
      </c>
      <c r="P43" s="9">
        <f t="shared" ref="P43:AM43" si="199">IF(OR(P41="",P42=""),"",P41+P42)</f>
        <v>-43665.736515959179</v>
      </c>
      <c r="Q43" s="9">
        <f t="shared" si="199"/>
        <v>-23924.018749957195</v>
      </c>
      <c r="R43" s="9">
        <f t="shared" si="199"/>
        <v>-42897.952186011236</v>
      </c>
      <c r="S43" s="9">
        <f t="shared" si="199"/>
        <v>-19779.27285124041</v>
      </c>
      <c r="T43" s="9">
        <f t="shared" si="199"/>
        <v>8822.1575916106849</v>
      </c>
      <c r="U43" s="9">
        <f t="shared" si="199"/>
        <v>44488.076370825154</v>
      </c>
      <c r="V43" s="9">
        <f t="shared" si="199"/>
        <v>38358.221390761028</v>
      </c>
      <c r="W43" s="9">
        <f t="shared" si="199"/>
        <v>66307.300700340144</v>
      </c>
      <c r="X43" s="9">
        <f t="shared" si="199"/>
        <v>35807.811583702445</v>
      </c>
      <c r="Y43" s="9">
        <f t="shared" si="199"/>
        <v>16259.55262703396</v>
      </c>
      <c r="Z43" s="9">
        <f t="shared" si="199"/>
        <v>48469.517724193036</v>
      </c>
      <c r="AA43" s="9">
        <f t="shared" si="199"/>
        <v>38285.696766010886</v>
      </c>
      <c r="AB43" s="9">
        <f t="shared" si="199"/>
        <v>-183082.14669418681</v>
      </c>
      <c r="AC43" s="9">
        <f t="shared" si="199"/>
        <v>-113867.06867050687</v>
      </c>
      <c r="AD43" s="9">
        <f t="shared" si="199"/>
        <v>-85184.078222707336</v>
      </c>
      <c r="AE43" s="9">
        <f t="shared" si="199"/>
        <v>13259.869127348526</v>
      </c>
      <c r="AF43" s="9">
        <f t="shared" si="199"/>
        <v>82828.910182785927</v>
      </c>
      <c r="AG43" s="9">
        <f t="shared" si="199"/>
        <v>174471.14235603856</v>
      </c>
      <c r="AH43" s="9">
        <f t="shared" si="199"/>
        <v>136050.44730489238</v>
      </c>
      <c r="AI43" s="9">
        <f t="shared" si="199"/>
        <v>180561.25505457303</v>
      </c>
      <c r="AJ43" s="9">
        <f t="shared" si="199"/>
        <v>71118.290597121741</v>
      </c>
      <c r="AK43" s="9">
        <f t="shared" si="199"/>
        <v>66634.346636763847</v>
      </c>
      <c r="AL43" s="9">
        <f t="shared" si="199"/>
        <v>49571.927515906274</v>
      </c>
      <c r="AM43" s="9">
        <f t="shared" si="199"/>
        <v>31448.244152485204</v>
      </c>
      <c r="AN43" s="9">
        <f t="shared" ref="AN43:BJ43" si="200">IF(OR(AN41="",AN42=""),"",AN41+AN42)</f>
        <v>-344309.2280301468</v>
      </c>
      <c r="AO43" s="9">
        <f t="shared" si="200"/>
        <v>-195916.91529344884</v>
      </c>
      <c r="AP43" s="9">
        <f t="shared" si="200"/>
        <v>-75792.392442247903</v>
      </c>
      <c r="AQ43" s="9">
        <f t="shared" si="200"/>
        <v>-52124.346132875326</v>
      </c>
      <c r="AR43" s="9">
        <f t="shared" si="200"/>
        <v>153658.2886400196</v>
      </c>
      <c r="AS43" s="9">
        <f t="shared" si="200"/>
        <v>269989.13800539827</v>
      </c>
      <c r="AT43" s="9">
        <f t="shared" si="200"/>
        <v>81199.678619003069</v>
      </c>
      <c r="AU43" s="9">
        <f t="shared" si="200"/>
        <v>134168.97475706969</v>
      </c>
      <c r="AV43" s="9">
        <f t="shared" si="200"/>
        <v>-46656.506906474839</v>
      </c>
      <c r="AW43" s="9">
        <f t="shared" si="200"/>
        <v>-35953.648824331722</v>
      </c>
      <c r="AX43" s="9">
        <f t="shared" si="200"/>
        <v>-110066.69147542486</v>
      </c>
      <c r="AY43" s="9">
        <f t="shared" si="200"/>
        <v>-213448.47242167746</v>
      </c>
      <c r="AZ43" s="9" t="str">
        <f t="shared" si="200"/>
        <v/>
      </c>
      <c r="BA43" s="9" t="str">
        <f t="shared" si="200"/>
        <v/>
      </c>
      <c r="BB43" s="9" t="str">
        <f t="shared" si="200"/>
        <v/>
      </c>
      <c r="BC43" s="9" t="str">
        <f t="shared" si="200"/>
        <v/>
      </c>
      <c r="BD43" s="9" t="str">
        <f t="shared" si="200"/>
        <v/>
      </c>
      <c r="BE43" s="9" t="str">
        <f t="shared" si="200"/>
        <v/>
      </c>
      <c r="BF43" s="9" t="str">
        <f t="shared" si="200"/>
        <v/>
      </c>
      <c r="BG43" s="9" t="str">
        <f t="shared" si="200"/>
        <v/>
      </c>
      <c r="BH43" s="9" t="str">
        <f t="shared" si="200"/>
        <v/>
      </c>
      <c r="BI43" s="9" t="str">
        <f t="shared" si="200"/>
        <v/>
      </c>
      <c r="BJ43" s="9" t="str">
        <f t="shared" si="200"/>
        <v/>
      </c>
    </row>
    <row r="44" spans="1:62" s="5" customFormat="1" hidden="1" outlineLevel="1" x14ac:dyDescent="0.25">
      <c r="A44" s="128"/>
      <c r="B44" s="20" t="s">
        <v>16</v>
      </c>
      <c r="C44" s="28"/>
      <c r="D44" s="28"/>
      <c r="E44" s="9">
        <f>E43</f>
        <v>0</v>
      </c>
      <c r="F44" s="9">
        <f>IF(OR(F43="",E44=""),"",F43+E44)</f>
        <v>0</v>
      </c>
      <c r="G44" s="9">
        <f t="shared" ref="G44:N44" si="201">IF(OR(G43="",F44=""),"",G43+F44)</f>
        <v>-856.81930940526661</v>
      </c>
      <c r="H44" s="9">
        <f t="shared" si="201"/>
        <v>-9112.9031713150725</v>
      </c>
      <c r="I44" s="9">
        <f t="shared" si="201"/>
        <v>-10520.525167507007</v>
      </c>
      <c r="J44" s="9">
        <f t="shared" si="201"/>
        <v>-10592.534541283901</v>
      </c>
      <c r="K44" s="9">
        <f t="shared" si="201"/>
        <v>-2165.9515827524701</v>
      </c>
      <c r="L44" s="9">
        <f t="shared" si="201"/>
        <v>9457.6286624783752</v>
      </c>
      <c r="M44" s="9">
        <f t="shared" si="201"/>
        <v>26520.554474400789</v>
      </c>
      <c r="N44" s="9">
        <f t="shared" si="201"/>
        <v>51388.722581559399</v>
      </c>
      <c r="O44" s="9">
        <f>IF(OR(O43="",N44=""),"",O43+O39+N44)</f>
        <v>71682.876635915221</v>
      </c>
      <c r="P44" s="9">
        <f>IF(OR(P43="",O44=""),"",P43+P39+O44+P36)</f>
        <v>638734.3647874759</v>
      </c>
      <c r="Q44" s="9">
        <f t="shared" ref="Q44" si="202">IF(OR(Q43="",P44=""),"",Q43+Q39+P44)</f>
        <v>563611.00603751873</v>
      </c>
      <c r="R44" s="9">
        <f t="shared" ref="R44" si="203">IF(OR(R43="",Q44=""),"",R43+R39+Q44)</f>
        <v>472258.59385150752</v>
      </c>
      <c r="S44" s="9">
        <f t="shared" ref="S44" si="204">IF(OR(S43="",R44=""),"",S43+S39+R44)</f>
        <v>404517.66100026714</v>
      </c>
      <c r="T44" s="9">
        <f t="shared" ref="T44" si="205">IF(OR(T43="",S44=""),"",T43+T39+S44)</f>
        <v>356346.2385918778</v>
      </c>
      <c r="U44" s="9">
        <f t="shared" ref="U44" si="206">IF(OR(U43="",T44=""),"",U43+U39+T44)</f>
        <v>334765.50496270298</v>
      </c>
      <c r="V44" s="9">
        <f t="shared" ref="V44" si="207">IF(OR(V43="",U44=""),"",V43+V39+U44)</f>
        <v>306424.18635346403</v>
      </c>
      <c r="W44" s="9">
        <f t="shared" ref="W44" si="208">IF(OR(W43="",V44=""),"",W43+W39+V44)</f>
        <v>313078.23705380416</v>
      </c>
      <c r="X44" s="9">
        <f t="shared" ref="X44" si="209">IF(OR(X43="",W44=""),"",X43+X39+W44)</f>
        <v>292401.96863750659</v>
      </c>
      <c r="Y44" s="9">
        <f t="shared" ref="Y44" si="210">IF(OR(Y43="",X44=""),"",Y43+Y39+X44)</f>
        <v>258173.94126454054</v>
      </c>
      <c r="Z44" s="9">
        <f t="shared" ref="Z44" si="211">IF(OR(Z43="",Y44=""),"",Z43+Z39+Y44)</f>
        <v>250885.09898873357</v>
      </c>
      <c r="AA44" s="9">
        <f t="shared" ref="AA44" si="212">IF(OR(AA43="",Z44=""),"",AA43+AA39+Z44)</f>
        <v>208589.31575474446</v>
      </c>
      <c r="AB44" s="9">
        <f t="shared" ref="AB44" si="213">IF(OR(AB43="",AA44=""),"",AB43+AB39+AA44)</f>
        <v>2591.4190605576441</v>
      </c>
      <c r="AC44" s="9">
        <f t="shared" ref="AC44" si="214">IF(OR(AC43="",AB44=""),"",AC43+AC39+AB44)</f>
        <v>-131356.86960994921</v>
      </c>
      <c r="AD44" s="9">
        <f t="shared" ref="AD44" si="215">IF(OR(AD43="",AC44=""),"",AD43+AD39+AC44)</f>
        <v>-236332.77783265655</v>
      </c>
      <c r="AE44" s="9">
        <f t="shared" ref="AE44" si="216">IF(OR(AE43="",AD44=""),"",AE43+AE39+AD44)</f>
        <v>-240987.71870530801</v>
      </c>
      <c r="AF44" s="9">
        <f t="shared" ref="AF44" si="217">IF(OR(AF43="",AE44=""),"",AF43+AF39+AE44)</f>
        <v>-180711.66852252209</v>
      </c>
      <c r="AG44" s="9">
        <f t="shared" ref="AG44" si="218">IF(OR(AG43="",AF44=""),"",AG43+AG39+AF44)</f>
        <v>-31123.70616648352</v>
      </c>
      <c r="AH44" s="9">
        <f t="shared" ref="AH44" si="219">IF(OR(AH43="",AG44=""),"",AH43+AH39+AG44)</f>
        <v>81675.571138408864</v>
      </c>
      <c r="AI44" s="9">
        <f t="shared" ref="AI44" si="220">IF(OR(AI43="",AH44=""),"",AI43+AI39+AH44)</f>
        <v>239390.08619298192</v>
      </c>
      <c r="AJ44" s="9">
        <f t="shared" ref="AJ44" si="221">IF(OR(AJ43="",AI44=""),"",AJ43+AJ39+AI44)</f>
        <v>290377.63679010363</v>
      </c>
      <c r="AK44" s="9">
        <f t="shared" ref="AK44" si="222">IF(OR(AK43="",AJ44=""),"",AK43+AK39+AJ44)</f>
        <v>338875.5234268675</v>
      </c>
      <c r="AL44" s="9">
        <f t="shared" ref="AL44" si="223">IF(OR(AL43="",AK44=""),"",AL43+AL39+AK44)</f>
        <v>366527.73094277375</v>
      </c>
      <c r="AM44" s="9">
        <f t="shared" ref="AM44" si="224">IF(OR(AM43="",AL44=""),"",AM43+AM39+AL44)</f>
        <v>372746.63509525894</v>
      </c>
      <c r="AN44" s="9">
        <f t="shared" ref="AN44" si="225">IF(OR(AN43="",AM44=""),"",AN43+AN39+AM44)</f>
        <v>-12753.562934887828</v>
      </c>
      <c r="AO44" s="9">
        <f t="shared" ref="AO44" si="226">IF(OR(AO43="",AN44=""),"",AO43+AO39+AN44)</f>
        <v>-247458.14822833665</v>
      </c>
      <c r="AP44" s="9">
        <f t="shared" ref="AP44" si="227">IF(OR(AP43="",AO44=""),"",AP43+AP39+AO44)</f>
        <v>-354694.32067058457</v>
      </c>
      <c r="AQ44" s="9">
        <f t="shared" ref="AQ44" si="228">IF(OR(AQ43="",AP44=""),"",AQ43+AQ39+AP44)</f>
        <v>-436462.66680345987</v>
      </c>
      <c r="AR44" s="9">
        <f t="shared" ref="AR44" si="229">IF(OR(AR43="",AQ44=""),"",AR43+AR39+AQ44)</f>
        <v>-317413.45816344029</v>
      </c>
      <c r="AS44" s="9">
        <f t="shared" ref="AS44" si="230">IF(OR(AS43="",AR44=""),"",AS43+AS39+AR44)</f>
        <v>-87010.070158042014</v>
      </c>
      <c r="AT44" s="9">
        <f t="shared" ref="AT44" si="231">IF(OR(AT43="",AS44=""),"",AT43+AT39+AS44)</f>
        <v>-46493.871539038948</v>
      </c>
      <c r="AU44" s="9">
        <f t="shared" ref="AU44" si="232">IF(OR(AU43="",AT44=""),"",AU43+AU39+AT44)</f>
        <v>48400.433218030747</v>
      </c>
      <c r="AV44" s="9">
        <f t="shared" ref="AV44" si="233">IF(OR(AV43="",AU44=""),"",AV43+AV39+AU44)</f>
        <v>-33650.683688444093</v>
      </c>
      <c r="AW44" s="9">
        <f t="shared" ref="AW44" si="234">IF(OR(AW43="",AV44=""),"",AW43+AW39+AV44)</f>
        <v>-100480.24251277582</v>
      </c>
      <c r="AX44" s="9">
        <f t="shared" ref="AX44" si="235">IF(OR(AX43="",AW44=""),"",AX43+AX39+AW44)</f>
        <v>-247337.00398820068</v>
      </c>
      <c r="AY44" s="9">
        <f t="shared" ref="AY44" si="236">IF(OR(AY43="",AX44=""),"",AY43+AY39+AX44)</f>
        <v>-505235.88640987815</v>
      </c>
      <c r="AZ44" s="9" t="str">
        <f t="shared" ref="AZ44" si="237">IF(OR(AZ43="",AY44=""),"",AZ43+AZ39+AY44)</f>
        <v/>
      </c>
      <c r="BA44" s="9" t="str">
        <f t="shared" ref="BA44" si="238">IF(OR(BA43="",AZ44=""),"",BA43+BA39+AZ44)</f>
        <v/>
      </c>
      <c r="BB44" s="9" t="str">
        <f t="shared" ref="BB44" si="239">IF(OR(BB43="",BA44=""),"",BB43+BB39+BA44)</f>
        <v/>
      </c>
      <c r="BC44" s="9" t="str">
        <f t="shared" ref="BC44" si="240">IF(OR(BC43="",BB44=""),"",BC43+BC39+BB44)</f>
        <v/>
      </c>
      <c r="BD44" s="9" t="str">
        <f t="shared" ref="BD44" si="241">IF(OR(BD43="",BC44=""),"",BD43+BD39+BC44)</f>
        <v/>
      </c>
      <c r="BE44" s="9" t="str">
        <f t="shared" ref="BE44" si="242">IF(OR(BE43="",BD44=""),"",BE43+BE39+BD44)</f>
        <v/>
      </c>
      <c r="BF44" s="9" t="str">
        <f t="shared" ref="BF44" si="243">IF(OR(BF43="",BE44=""),"",BF43+BF39+BE44)</f>
        <v/>
      </c>
      <c r="BG44" s="9" t="str">
        <f t="shared" ref="BG44" si="244">IF(OR(BG43="",BF44=""),"",BG43+BG39+BF44)</f>
        <v/>
      </c>
      <c r="BH44" s="9" t="str">
        <f t="shared" ref="BH44" si="245">IF(OR(BH43="",BG44=""),"",BH43+BH39+BG44)</f>
        <v/>
      </c>
      <c r="BI44" s="9" t="str">
        <f t="shared" ref="BI44" si="246">IF(OR(BI43="",BH44=""),"",BI43+BI39+BH44)</f>
        <v/>
      </c>
      <c r="BJ44" s="9" t="str">
        <f t="shared" ref="BJ44" si="247">IF(OR(BJ43="",BI44=""),"",BJ43+BJ39+BI44)</f>
        <v/>
      </c>
    </row>
    <row r="45" spans="1:62" s="5" customFormat="1" ht="8.25" hidden="1" customHeight="1" outlineLevel="1" x14ac:dyDescent="0.25">
      <c r="A45" s="44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1:62" s="5" customFormat="1" ht="15" hidden="1" customHeight="1" outlineLevel="1" x14ac:dyDescent="0.25">
      <c r="A46" s="128" t="s">
        <v>22</v>
      </c>
      <c r="B46" s="17"/>
      <c r="C46" s="32"/>
      <c r="D46" s="3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7">
        <v>905880.95458707912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s="3" customFormat="1" ht="15" hidden="1" customHeight="1" outlineLevel="1" x14ac:dyDescent="0.25">
      <c r="A47" s="128"/>
      <c r="B47" s="17" t="s">
        <v>28</v>
      </c>
      <c r="C47" s="32"/>
      <c r="D47" s="32"/>
      <c r="E47" s="22">
        <f>IF('M2 Allocations - TD'!D7="","",'M2 Allocations - TD'!D33)</f>
        <v>0</v>
      </c>
      <c r="F47" s="22">
        <f>IF('M2 Allocations - TD'!E7="","",'M2 Allocations - TD'!E33)</f>
        <v>0</v>
      </c>
      <c r="G47" s="22">
        <f>IF('M2 Allocations - TD'!F7="","",'M2 Allocations - TD'!F33)</f>
        <v>0</v>
      </c>
      <c r="H47" s="22">
        <f>IF('M2 Allocations - TD'!G7="","",'M2 Allocations - TD'!G33)</f>
        <v>6853.38</v>
      </c>
      <c r="I47" s="22">
        <f>IF('M2 Allocations - TD'!H7="","",'M2 Allocations - TD'!H33)</f>
        <v>24493.5</v>
      </c>
      <c r="J47" s="22">
        <f>IF('M2 Allocations - TD'!I7="","",'M2 Allocations - TD'!I33)</f>
        <v>33902.946879751129</v>
      </c>
      <c r="K47" s="22">
        <f>IF('M2 Allocations - TD'!J7="","",'M2 Allocations - TD'!J33)</f>
        <v>57130.941306139037</v>
      </c>
      <c r="L47" s="22">
        <f>IF('M2 Allocations - TD'!K7="","",'M2 Allocations - TD'!K33)</f>
        <v>48568.434840680449</v>
      </c>
      <c r="M47" s="22">
        <f>IF('M2 Allocations - TD'!L7="","",'M2 Allocations - TD'!L33)</f>
        <v>56402.832716238408</v>
      </c>
      <c r="N47" s="22">
        <f>IF('M2 Allocations - TD'!M7="","",'M2 Allocations - TD'!M33)</f>
        <v>76416.403445979842</v>
      </c>
      <c r="O47" s="22">
        <f>IF('M2 Allocations - TD'!N7="","",'M2 Allocations - TD'!N33)</f>
        <v>98464.472713338357</v>
      </c>
      <c r="P47" s="22">
        <f>IF('M2 Allocations - TD'!O7="","",'M2 Allocations - TD'!O33)</f>
        <v>92820.247439449406</v>
      </c>
      <c r="Q47" s="22">
        <f>IF('M2 Allocations - TD'!P7="","",'M2 Allocations - TD'!P33)</f>
        <v>115878.51859125202</v>
      </c>
      <c r="R47" s="22">
        <f>IF('M2 Allocations - TD'!Q7="","",'M2 Allocations - TD'!Q33)</f>
        <v>64178.344243350926</v>
      </c>
      <c r="S47" s="22">
        <f>IF('M2 Allocations - TD'!R7="","",'M2 Allocations - TD'!R33)</f>
        <v>102867.21859456625</v>
      </c>
      <c r="T47" s="22">
        <f>IF('M2 Allocations - TD'!S7="","",'M2 Allocations - TD'!S33)</f>
        <v>225026.10782354834</v>
      </c>
      <c r="U47" s="22">
        <f>IF('M2 Allocations - TD'!T7="","",'M2 Allocations - TD'!T33)</f>
        <v>332206.05000000005</v>
      </c>
      <c r="V47" s="22">
        <f>IF('M2 Allocations - TD'!U7="","",'M2 Allocations - TD'!U33)</f>
        <v>326565.43828407576</v>
      </c>
      <c r="W47" s="22">
        <f>IF('M2 Allocations - TD'!V7="","",'M2 Allocations - TD'!V33)</f>
        <v>357152.1332604558</v>
      </c>
      <c r="X47" s="22">
        <f>IF('M2 Allocations - TD'!W7="","",'M2 Allocations - TD'!W33)</f>
        <v>233165.34998028661</v>
      </c>
      <c r="Y47" s="22">
        <f>IF('M2 Allocations - TD'!X7="","",'M2 Allocations - TD'!X33)</f>
        <v>242735.19909115109</v>
      </c>
      <c r="Z47" s="22">
        <f>IF('M2 Allocations - TD'!Y7="","",'M2 Allocations - TD'!Y33)</f>
        <v>270260.8911173091</v>
      </c>
      <c r="AA47" s="22">
        <f>IF('M2 Allocations - TD'!Z7="","",'M2 Allocations - TD'!Z33)</f>
        <v>318931.98735694966</v>
      </c>
      <c r="AB47" s="22">
        <f>IF('M2 Allocations - TD'!AA7="","",'M2 Allocations - TD'!AA33)</f>
        <v>278425.9450890508</v>
      </c>
      <c r="AC47" s="22">
        <f>IF('M2 Allocations - TD'!AB7="","",'M2 Allocations - TD'!AB33)</f>
        <v>325174.04680208978</v>
      </c>
      <c r="AD47" s="22">
        <f>IF('M2 Allocations - TD'!AC7="","",'M2 Allocations - TD'!AC33)</f>
        <v>343158.29248776339</v>
      </c>
      <c r="AE47" s="22">
        <f>IF('M2 Allocations - TD'!AD7="","",'M2 Allocations - TD'!AD33)</f>
        <v>457118.03014316031</v>
      </c>
      <c r="AF47" s="22">
        <f>IF('M2 Allocations - TD'!AE7="","",'M2 Allocations - TD'!AE33)</f>
        <v>886825.58305134752</v>
      </c>
      <c r="AG47" s="22">
        <f>IF('M2 Allocations - TD'!AF7="","",'M2 Allocations - TD'!AF33)</f>
        <v>1197518.2821251666</v>
      </c>
      <c r="AH47" s="22">
        <f>IF('M2 Allocations - TD'!AG7="","",'M2 Allocations - TD'!AG33)</f>
        <v>1030275.3853313371</v>
      </c>
      <c r="AI47" s="22">
        <f>IF('M2 Allocations - TD'!AH7="","",'M2 Allocations - TD'!AH33)</f>
        <v>1033786.813176945</v>
      </c>
      <c r="AJ47" s="22">
        <f>IF('M2 Allocations - TD'!AI7="","",'M2 Allocations - TD'!AI33)</f>
        <v>565137.42472021224</v>
      </c>
      <c r="AK47" s="22">
        <f>IF('M2 Allocations - TD'!AJ7="","",'M2 Allocations - TD'!AJ33)</f>
        <v>515386.54786655982</v>
      </c>
      <c r="AL47" s="22">
        <f>IF('M2 Allocations - TD'!AK7="","",'M2 Allocations - TD'!AK33)</f>
        <v>600621.60749234632</v>
      </c>
      <c r="AM47" s="22">
        <f>IF('M2 Allocations - TD'!AL7="","",'M2 Allocations - TD'!AL33)</f>
        <v>677840.83886779845</v>
      </c>
      <c r="AN47" s="22">
        <f>IF('M2 Allocations - TD'!AM7="","",'M2 Allocations - TD'!AM33)</f>
        <v>590569.34077565547</v>
      </c>
      <c r="AO47" s="22">
        <f>IF('M2 Allocations - TD'!AN7="","",'M2 Allocations - TD'!AN33)</f>
        <v>785533.21729427099</v>
      </c>
      <c r="AP47" s="22">
        <f>IF('M2 Allocations - TD'!AO7="","",'M2 Allocations - TD'!AO33)</f>
        <v>759722.89069128735</v>
      </c>
      <c r="AQ47" s="22">
        <f>IF('M2 Allocations - TD'!AP7="","",'M2 Allocations - TD'!AP33)</f>
        <v>730573.86433008127</v>
      </c>
      <c r="AR47" s="22">
        <f>IF('M2 Allocations - TD'!AQ7="","",'M2 Allocations - TD'!AQ33)</f>
        <v>1701261.2984572235</v>
      </c>
      <c r="AS47" s="22">
        <f>IF('M2 Allocations - TD'!AR7="","",'M2 Allocations - TD'!AR33)</f>
        <v>2138329.3142225798</v>
      </c>
      <c r="AT47" s="22">
        <f>IF('M2 Allocations - TD'!AS7="","",'M2 Allocations - TD'!AS33)</f>
        <v>1807748.5219926799</v>
      </c>
      <c r="AU47" s="22">
        <f>IF('M2 Allocations - TD'!AT7="","",'M2 Allocations - TD'!AT33)</f>
        <v>1650674.4488178033</v>
      </c>
      <c r="AV47" s="22">
        <f>IF('M2 Allocations - TD'!AU7="","",'M2 Allocations - TD'!AU33)</f>
        <v>846164.39074269368</v>
      </c>
      <c r="AW47" s="22">
        <f>IF('M2 Allocations - TD'!AV7="","",'M2 Allocations - TD'!AV33)</f>
        <v>864506.92865035217</v>
      </c>
      <c r="AX47" s="22">
        <f>IF('M2 Allocations - TD'!AW7="","",'M2 Allocations - TD'!AW33)</f>
        <v>931536.74961004639</v>
      </c>
      <c r="AY47" s="22">
        <f>IF('M2 Allocations - TD'!AX7="","",'M2 Allocations - TD'!AX33)</f>
        <v>995673.9467085728</v>
      </c>
      <c r="AZ47" s="22">
        <f>IF('M2 Allocations - TD'!AY7="","",'M2 Allocations - TD'!AY33)</f>
        <v>859041.23326608725</v>
      </c>
      <c r="BA47" s="22">
        <f>IF('M2 Allocations - TD'!AZ7="","",'M2 Allocations - TD'!AZ33)</f>
        <v>930106.44025375077</v>
      </c>
      <c r="BB47" s="22">
        <f>IF('M2 Allocations - TD'!BA7="","",'M2 Allocations - TD'!BA33)</f>
        <v>934715.92117862776</v>
      </c>
      <c r="BC47" s="22">
        <f>IF('M2 Allocations - TD'!BB7="","",'M2 Allocations - TD'!BB33)</f>
        <v>1145660.4601043216</v>
      </c>
      <c r="BD47" s="22">
        <f>IF('M2 Allocations - TD'!BC7="","",'M2 Allocations - TD'!BC33)</f>
        <v>335209.23000000045</v>
      </c>
      <c r="BE47" s="22">
        <f>IF('M2 Allocations - TD'!BD7="","",'M2 Allocations - TD'!BD33)</f>
        <v>408480.19999999925</v>
      </c>
      <c r="BF47" s="22">
        <f>IF('M2 Allocations - TD'!BE7="","",'M2 Allocations - TD'!BE33)</f>
        <v>471397.73999999836</v>
      </c>
      <c r="BG47" s="22">
        <f>IF('M2 Allocations - TD'!BF7="","",'M2 Allocations - TD'!BF33)</f>
        <v>521033.6799999997</v>
      </c>
      <c r="BH47" s="22">
        <f>IF('M2 Allocations - TD'!BG7="","",'M2 Allocations - TD'!BG33)</f>
        <v>544369.26999999955</v>
      </c>
      <c r="BI47" s="22">
        <f>IF('M2 Allocations - TD'!BH7="","",'M2 Allocations - TD'!BH33)</f>
        <v>564454.1400000006</v>
      </c>
      <c r="BJ47" s="22">
        <f>IF('M2 Allocations - TD'!BI7="","",'M2 Allocations - TD'!BI33)</f>
        <v>596434.1099999994</v>
      </c>
    </row>
    <row r="48" spans="1:62" s="5" customFormat="1" ht="15" hidden="1" customHeight="1" outlineLevel="1" x14ac:dyDescent="0.25">
      <c r="A48" s="128"/>
      <c r="B48" s="18" t="s">
        <v>26</v>
      </c>
      <c r="C48" s="26"/>
      <c r="D48" s="26"/>
      <c r="E48" s="24">
        <v>0</v>
      </c>
      <c r="F48" s="24">
        <v>0</v>
      </c>
      <c r="G48" s="24">
        <v>2460.2199999999998</v>
      </c>
      <c r="H48" s="24">
        <v>40611.43</v>
      </c>
      <c r="I48" s="24">
        <v>46133.34</v>
      </c>
      <c r="J48" s="24">
        <v>46227.56</v>
      </c>
      <c r="K48" s="24">
        <v>46423.360000000001</v>
      </c>
      <c r="L48" s="24">
        <v>40852.160000000003</v>
      </c>
      <c r="M48" s="24">
        <v>37249.85</v>
      </c>
      <c r="N48" s="24">
        <v>38727.83</v>
      </c>
      <c r="O48" s="24">
        <v>63808.639999999999</v>
      </c>
      <c r="P48" s="24">
        <f>327646.54+7266.21</f>
        <v>334912.75</v>
      </c>
      <c r="Q48" s="24">
        <f>311663.08+196.57</f>
        <v>311859.65000000002</v>
      </c>
      <c r="R48" s="22">
        <f>IF('M2 Allocations - TD'!Q52="","",'M2 Allocations - TD'!Q70)</f>
        <v>297067.25661237026</v>
      </c>
      <c r="S48" s="22">
        <f>IF('M2 Allocations - TD'!R52="","",'M2 Allocations - TD'!R70)</f>
        <v>306858.76704664429</v>
      </c>
      <c r="T48" s="22">
        <f>IF('M2 Allocations - TD'!S52="","",'M2 Allocations - TD'!S70)</f>
        <v>347930.82125503593</v>
      </c>
      <c r="U48" s="22">
        <f>IF('M2 Allocations - TD'!T52="","",'M2 Allocations - TD'!T70)</f>
        <v>377801.41744412482</v>
      </c>
      <c r="V48" s="22">
        <f>IF('M2 Allocations - TD'!U52="","",'M2 Allocations - TD'!U70)</f>
        <v>384838.10767902108</v>
      </c>
      <c r="W48" s="22">
        <f>IF('M2 Allocations - TD'!V52="","",'M2 Allocations - TD'!V70)</f>
        <v>363327.24534638016</v>
      </c>
      <c r="X48" s="22">
        <f>IF('M2 Allocations - TD'!W52="","",'M2 Allocations - TD'!W70)</f>
        <v>349151.70540680212</v>
      </c>
      <c r="Y48" s="22">
        <f>IF('M2 Allocations - TD'!X52="","",'M2 Allocations - TD'!X70)</f>
        <v>312029.63241835893</v>
      </c>
      <c r="Z48" s="22">
        <f>IF('M2 Allocations - TD'!Y52="","",'M2 Allocations - TD'!Y70)</f>
        <v>324930.27431740938</v>
      </c>
      <c r="AA48" s="22">
        <f>IF('M2 Allocations - TD'!Z52="","",'M2 Allocations - TD'!Z70)</f>
        <v>389339.8693849984</v>
      </c>
      <c r="AB48" s="22">
        <f>IF('M2 Allocations - TD'!AA52="","",'M2 Allocations - TD'!AA70)</f>
        <v>556625.86</v>
      </c>
      <c r="AC48" s="22">
        <f>IF('M2 Allocations - TD'!AB52="","",'M2 Allocations - TD'!AB70)</f>
        <v>519727.84944586566</v>
      </c>
      <c r="AD48" s="22">
        <f>IF('M2 Allocations - TD'!AC52="","",'M2 Allocations - TD'!AC70)</f>
        <v>524323.57207482436</v>
      </c>
      <c r="AE48" s="22">
        <f>IF('M2 Allocations - TD'!AD52="","",'M2 Allocations - TD'!AD70)</f>
        <v>522730.47478252684</v>
      </c>
      <c r="AF48" s="22">
        <f>IF('M2 Allocations - TD'!AE52="","",'M2 Allocations - TD'!AE70)</f>
        <v>623624.8655420111</v>
      </c>
      <c r="AG48" s="22">
        <f>IF('M2 Allocations - TD'!AF52="","",'M2 Allocations - TD'!AF70)</f>
        <v>661725.50586693978</v>
      </c>
      <c r="AH48" s="22">
        <f>IF('M2 Allocations - TD'!AG52="","",'M2 Allocations - TD'!AG70)</f>
        <v>626757.48216571088</v>
      </c>
      <c r="AI48" s="22">
        <f>IF('M2 Allocations - TD'!AH52="","",'M2 Allocations - TD'!AH70)</f>
        <v>638007.84216665139</v>
      </c>
      <c r="AJ48" s="22">
        <f>IF('M2 Allocations - TD'!AI52="","",'M2 Allocations - TD'!AI70)</f>
        <v>579490.47761485481</v>
      </c>
      <c r="AK48" s="22">
        <f>IF('M2 Allocations - TD'!AJ52="","",'M2 Allocations - TD'!AJ70)</f>
        <v>513641.84877388977</v>
      </c>
      <c r="AL48" s="22">
        <f>IF('M2 Allocations - TD'!AK52="","",'M2 Allocations - TD'!AK70)</f>
        <v>557457.11362508603</v>
      </c>
      <c r="AM48" s="22">
        <f>IF('M2 Allocations - TD'!AL52="","",'M2 Allocations - TD'!AL70)</f>
        <v>608808.22123092401</v>
      </c>
      <c r="AN48" s="22">
        <f>IF('M2 Allocations - TD'!AM52="","",'M2 Allocations - TD'!AM70)</f>
        <v>1107018.1450648431</v>
      </c>
      <c r="AO48" s="22">
        <f>IF('M2 Allocations - TD'!AN52="","",'M2 Allocations - TD'!AN70)</f>
        <v>1050923.1514029966</v>
      </c>
      <c r="AP48" s="22">
        <f>IF('M2 Allocations - TD'!AO52="","",'M2 Allocations - TD'!AO70)</f>
        <v>946394.49189445085</v>
      </c>
      <c r="AQ48" s="22">
        <f>IF('M2 Allocations - TD'!AP52="","",'M2 Allocations - TD'!AP70)</f>
        <v>980269.66694109701</v>
      </c>
      <c r="AR48" s="22">
        <f>IF('M2 Allocations - TD'!AQ52="","",'M2 Allocations - TD'!AQ70)</f>
        <v>1091122.5576982794</v>
      </c>
      <c r="AS48" s="22">
        <f>IF('M2 Allocations - TD'!AR52="","",'M2 Allocations - TD'!AR70)</f>
        <v>1173345.4165751</v>
      </c>
      <c r="AT48" s="22">
        <f>IF('M2 Allocations - TD'!AS52="","",'M2 Allocations - TD'!AS70)</f>
        <v>1200301.9882335844</v>
      </c>
      <c r="AU48" s="22">
        <f>IF('M2 Allocations - TD'!AT52="","",'M2 Allocations - TD'!AT70)</f>
        <v>1212308.9277305761</v>
      </c>
      <c r="AV48" s="22">
        <f>IF('M2 Allocations - TD'!AU52="","",'M2 Allocations - TD'!AU70)</f>
        <v>1113467.1918631792</v>
      </c>
      <c r="AW48" s="22">
        <f>IF('M2 Allocations - TD'!AV52="","",'M2 Allocations - TD'!AV70)</f>
        <v>993612.113301481</v>
      </c>
      <c r="AX48" s="22">
        <f>IF('M2 Allocations - TD'!AW52="","",'M2 Allocations - TD'!AW70)</f>
        <v>1077462.7230485445</v>
      </c>
      <c r="AY48" s="22">
        <f>IF('M2 Allocations - TD'!AX52="","",'M2 Allocations - TD'!AX70)</f>
        <v>1194351.3343724008</v>
      </c>
      <c r="AZ48" s="22" t="str">
        <f>IF('M2 Allocations - TD'!AY52="","",'M2 Allocations - TD'!AY70)</f>
        <v/>
      </c>
      <c r="BA48" s="22" t="str">
        <f>IF('M2 Allocations - TD'!AZ52="","",'M2 Allocations - TD'!AZ70)</f>
        <v/>
      </c>
      <c r="BB48" s="22" t="str">
        <f>IF('M2 Allocations - TD'!BA52="","",'M2 Allocations - TD'!BA70)</f>
        <v/>
      </c>
      <c r="BC48" s="22" t="str">
        <f>IF('M2 Allocations - TD'!BB52="","",'M2 Allocations - TD'!BB70)</f>
        <v/>
      </c>
      <c r="BD48" s="22" t="str">
        <f>IF('M2 Allocations - TD'!BC52="","",'M2 Allocations - TD'!BC70)</f>
        <v/>
      </c>
      <c r="BE48" s="22" t="str">
        <f>IF('M2 Allocations - TD'!BD52="","",'M2 Allocations - TD'!BD70)</f>
        <v/>
      </c>
      <c r="BF48" s="22" t="str">
        <f>IF('M2 Allocations - TD'!BE52="","",'M2 Allocations - TD'!BE70)</f>
        <v/>
      </c>
      <c r="BG48" s="22" t="str">
        <f>IF('M2 Allocations - TD'!BF52="","",'M2 Allocations - TD'!BF70)</f>
        <v/>
      </c>
      <c r="BH48" s="22" t="str">
        <f>IF('M2 Allocations - TD'!BG52="","",'M2 Allocations - TD'!BG70)</f>
        <v/>
      </c>
      <c r="BI48" s="22" t="str">
        <f>IF('M2 Allocations - TD'!BH52="","",'M2 Allocations - TD'!BH70)</f>
        <v/>
      </c>
      <c r="BJ48" s="22" t="str">
        <f>IF('M2 Allocations - TD'!BI52="","",'M2 Allocations - TD'!BI70)</f>
        <v/>
      </c>
    </row>
    <row r="49" spans="1:62" s="5" customFormat="1" ht="15" hidden="1" customHeight="1" outlineLevel="1" x14ac:dyDescent="0.25">
      <c r="A49" s="128"/>
      <c r="B49" s="18" t="s">
        <v>47</v>
      </c>
      <c r="C49" s="26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+'M2 TD amort'!C22</f>
        <v>0</v>
      </c>
      <c r="P49" s="24">
        <f>IF(P48="","",-'M2 TD amort'!D22)</f>
        <v>-71898.7</v>
      </c>
      <c r="Q49" s="24">
        <f>IF(Q48="","",-'M2 TD amort'!E22)</f>
        <v>-66949.69</v>
      </c>
      <c r="R49" s="22">
        <f>IF(R48="","",-'M2 TD amort'!F22)</f>
        <v>-65784.28</v>
      </c>
      <c r="S49" s="22">
        <f>IF(S48="","",-'M2 TD amort'!G22)</f>
        <v>-67640.86</v>
      </c>
      <c r="T49" s="22">
        <f>IF(T48="","",-'M2 TD amort'!H22)</f>
        <v>-76671.17</v>
      </c>
      <c r="U49" s="22">
        <f>IF(U48="","",-'M2 TD amort'!I22)</f>
        <v>-83492.649999999994</v>
      </c>
      <c r="V49" s="22">
        <f>IF(V48="","",-'M2 TD amort'!J22)</f>
        <v>-85057.91</v>
      </c>
      <c r="W49" s="22">
        <f>IF(W48="","",-'M2 TD amort'!K22)</f>
        <v>-80184.02</v>
      </c>
      <c r="X49" s="22">
        <f>IF(X48="","",-'M2 TD amort'!L22)</f>
        <v>-76993.81</v>
      </c>
      <c r="Y49" s="22">
        <f>IF(Y48="","",-'M2 TD amort'!M22)</f>
        <v>-69111.11</v>
      </c>
      <c r="Z49" s="22">
        <f>IF(Z48="","",-'M2 TD amort'!N22)</f>
        <v>-72387.59</v>
      </c>
      <c r="AA49" s="22">
        <f>IF(AA48="","",-'M2 TD amort'!O22)</f>
        <v>-87183.75</v>
      </c>
      <c r="AB49" s="22">
        <f>IF(AB48="","",-'M2 TD amort'!P22)</f>
        <v>41861.18</v>
      </c>
      <c r="AC49" s="22">
        <f>IF(AC48="","",-'M2 TD amort'!Q22)</f>
        <v>39019.480000000003</v>
      </c>
      <c r="AD49" s="22">
        <f>IF(AD48="","",-'M2 TD amort'!R22)</f>
        <v>39371.050000000003</v>
      </c>
      <c r="AE49" s="22">
        <f>IF(AE48="","",-'M2 TD amort'!S22)</f>
        <v>39036.15</v>
      </c>
      <c r="AF49" s="22">
        <f>IF(AF48="","",-'M2 TD amort'!T22)</f>
        <v>46545.52</v>
      </c>
      <c r="AG49" s="22">
        <f>IF(AG48="","",-'M2 TD amort'!U22)</f>
        <v>49426.59</v>
      </c>
      <c r="AH49" s="22">
        <f>IF(AH48="","",-'M2 TD amort'!V22)</f>
        <v>46776.66</v>
      </c>
      <c r="AI49" s="22">
        <f>IF(AI48="","",-'M2 TD amort'!W22)</f>
        <v>47596.959999999999</v>
      </c>
      <c r="AJ49" s="22">
        <f>IF(AJ48="","",-'M2 TD amort'!X22)</f>
        <v>43247.34</v>
      </c>
      <c r="AK49" s="22">
        <f>IF(AK48="","",-'M2 TD amort'!Y22)</f>
        <v>38462.730000000003</v>
      </c>
      <c r="AL49" s="22">
        <f>IF(AL48="","",-'M2 TD amort'!Z22)</f>
        <v>41888.32</v>
      </c>
      <c r="AM49" s="22">
        <f>IF(AM48="","",-'M2 TD amort'!AA22)</f>
        <v>45748.6</v>
      </c>
      <c r="AN49" s="22">
        <f>IF(AN48="","",-'M2 TD amort'!AB22)</f>
        <v>-39945.300000000003</v>
      </c>
      <c r="AO49" s="22">
        <f>IF(AO48="","",-'M2 TD amort'!AC22)</f>
        <v>-37916.46</v>
      </c>
      <c r="AP49" s="22">
        <f>IF(AP48="","",-'M2 TD amort'!AD22)</f>
        <v>-34074.25</v>
      </c>
      <c r="AQ49" s="22">
        <f>IF(AQ48="","",-'M2 TD amort'!AE22)</f>
        <v>-35217.550000000003</v>
      </c>
      <c r="AR49" s="22">
        <f>IF(AR48="","",-'M2 TD amort'!AF22)</f>
        <v>-39184.730000000003</v>
      </c>
      <c r="AS49" s="22">
        <f>IF(AS48="","",-'M2 TD amort'!AG22)</f>
        <v>-42158.83</v>
      </c>
      <c r="AT49" s="22">
        <f>IF(AT48="","",-'M2 TD amort'!AH22)</f>
        <v>-43134.47</v>
      </c>
      <c r="AU49" s="22">
        <f>IF(AU48="","",-'M2 TD amort'!AI22)</f>
        <v>-43546.37</v>
      </c>
      <c r="AV49" s="22">
        <f>IF(AV48="","",-'M2 TD amort'!AJ22)</f>
        <v>-39985.99</v>
      </c>
      <c r="AW49" s="22">
        <f>IF(AW48="","",-'M2 TD amort'!AK22)</f>
        <v>-35711.19</v>
      </c>
      <c r="AX49" s="22">
        <f>IF(AX48="","",-'M2 TD amort'!AL22)</f>
        <v>-38781.08</v>
      </c>
      <c r="AY49" s="22">
        <f>IF(AY48="","",-'M2 TD amort'!AM22)</f>
        <v>-43023.8</v>
      </c>
      <c r="AZ49" s="22" t="str">
        <f>IF(AZ48="","",-'M2 TD amort'!AN22)</f>
        <v/>
      </c>
      <c r="BA49" s="22" t="str">
        <f>IF(BA48="","",-'M2 TD amort'!AO22)</f>
        <v/>
      </c>
      <c r="BB49" s="22" t="str">
        <f>IF(BB48="","",-'M2 TD amort'!AP22)</f>
        <v/>
      </c>
      <c r="BC49" s="22" t="str">
        <f>IF(BC48="","",-'M2 TD amort'!AQ22)</f>
        <v/>
      </c>
      <c r="BD49" s="22" t="str">
        <f>IF(BD48="","",-'M2 TD amort'!AR22)</f>
        <v/>
      </c>
      <c r="BE49" s="22" t="str">
        <f>IF(BE48="","",-'M2 TD amort'!AS22)</f>
        <v/>
      </c>
      <c r="BF49" s="22" t="str">
        <f>IF(BF48="","",-'M2 TD amort'!AT22)</f>
        <v/>
      </c>
      <c r="BG49" s="22" t="str">
        <f>IF(BG48="","",-'M2 TD amort'!AU22)</f>
        <v/>
      </c>
      <c r="BH49" s="22" t="str">
        <f>IF(BH48="","",-'M2 TD amort'!AV22)</f>
        <v/>
      </c>
      <c r="BI49" s="22" t="str">
        <f>IF(BI48="","",-'M2 TD amort'!AW22)</f>
        <v/>
      </c>
      <c r="BJ49" s="22" t="str">
        <f>IF(BJ48="","",-'M2 TD amort'!AX22)</f>
        <v/>
      </c>
    </row>
    <row r="50" spans="1:62" s="5" customFormat="1" ht="15" hidden="1" customHeight="1" outlineLevel="1" x14ac:dyDescent="0.25">
      <c r="A50" s="128"/>
      <c r="B50" s="18" t="s">
        <v>48</v>
      </c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>IF(OR(O49="",O48=""),"",O48+O49)</f>
        <v>63808.639999999999</v>
      </c>
      <c r="P50" s="9">
        <f t="shared" ref="P50" si="248">IF(OR(P49="",P48=""),"",P48+P49)</f>
        <v>263014.05</v>
      </c>
      <c r="Q50" s="9">
        <f t="shared" ref="Q50" si="249">IF(OR(Q49="",Q48=""),"",Q48+Q49)</f>
        <v>244909.96000000002</v>
      </c>
      <c r="R50" s="9">
        <f t="shared" ref="R50" si="250">IF(OR(R49="",R48=""),"",R48+R49)</f>
        <v>231282.97661237026</v>
      </c>
      <c r="S50" s="9">
        <f t="shared" ref="S50" si="251">IF(OR(S49="",S48=""),"",S48+S49)</f>
        <v>239217.90704664431</v>
      </c>
      <c r="T50" s="9">
        <f t="shared" ref="T50" si="252">IF(OR(T49="",T48=""),"",T48+T49)</f>
        <v>271259.65125503595</v>
      </c>
      <c r="U50" s="9">
        <f t="shared" ref="U50" si="253">IF(OR(U49="",U48=""),"",U48+U49)</f>
        <v>294308.76744412479</v>
      </c>
      <c r="V50" s="9">
        <f t="shared" ref="V50" si="254">IF(OR(V49="",V48=""),"",V48+V49)</f>
        <v>299780.19767902105</v>
      </c>
      <c r="W50" s="9">
        <f t="shared" ref="W50" si="255">IF(OR(W49="",W48=""),"",W48+W49)</f>
        <v>283143.22534638015</v>
      </c>
      <c r="X50" s="9">
        <f t="shared" ref="X50" si="256">IF(OR(X49="",X48=""),"",X48+X49)</f>
        <v>272157.89540680213</v>
      </c>
      <c r="Y50" s="9">
        <f t="shared" ref="Y50" si="257">IF(OR(Y49="",Y48=""),"",Y48+Y49)</f>
        <v>242918.52241835895</v>
      </c>
      <c r="Z50" s="9">
        <f t="shared" ref="Z50" si="258">IF(OR(Z49="",Z48=""),"",Z48+Z49)</f>
        <v>252542.68431740938</v>
      </c>
      <c r="AA50" s="9">
        <f t="shared" ref="AA50" si="259">IF(OR(AA49="",AA48=""),"",AA48+AA49)</f>
        <v>302156.1193849984</v>
      </c>
      <c r="AB50" s="9">
        <f t="shared" ref="AB50" si="260">IF(OR(AB49="",AB48=""),"",AB48+AB49)</f>
        <v>598487.04000000004</v>
      </c>
      <c r="AC50" s="9">
        <f t="shared" ref="AC50" si="261">IF(OR(AC49="",AC48=""),"",AC48+AC49)</f>
        <v>558747.3294458657</v>
      </c>
      <c r="AD50" s="9">
        <f t="shared" ref="AD50" si="262">IF(OR(AD49="",AD48=""),"",AD48+AD49)</f>
        <v>563694.62207482441</v>
      </c>
      <c r="AE50" s="9">
        <f t="shared" ref="AE50" si="263">IF(OR(AE49="",AE48=""),"",AE48+AE49)</f>
        <v>561766.62478252687</v>
      </c>
      <c r="AF50" s="9">
        <f t="shared" ref="AF50" si="264">IF(OR(AF49="",AF48=""),"",AF48+AF49)</f>
        <v>670170.38554201112</v>
      </c>
      <c r="AG50" s="9">
        <f t="shared" ref="AG50" si="265">IF(OR(AG49="",AG48=""),"",AG48+AG49)</f>
        <v>711152.09586693975</v>
      </c>
      <c r="AH50" s="9">
        <f t="shared" ref="AH50" si="266">IF(OR(AH49="",AH48=""),"",AH48+AH49)</f>
        <v>673534.14216571092</v>
      </c>
      <c r="AI50" s="9">
        <f t="shared" ref="AI50" si="267">IF(OR(AI49="",AI48=""),"",AI48+AI49)</f>
        <v>685604.80216665135</v>
      </c>
      <c r="AJ50" s="9">
        <f t="shared" ref="AJ50" si="268">IF(OR(AJ49="",AJ48=""),"",AJ48+AJ49)</f>
        <v>622737.81761485478</v>
      </c>
      <c r="AK50" s="9">
        <f t="shared" ref="AK50" si="269">IF(OR(AK49="",AK48=""),"",AK48+AK49)</f>
        <v>552104.57877388981</v>
      </c>
      <c r="AL50" s="9">
        <f t="shared" ref="AL50" si="270">IF(OR(AL49="",AL48=""),"",AL48+AL49)</f>
        <v>599345.43362508598</v>
      </c>
      <c r="AM50" s="9">
        <f t="shared" ref="AM50:BJ50" si="271">IF(OR(AM49="",AM48=""),"",AM48+AM49)</f>
        <v>654556.82123092399</v>
      </c>
      <c r="AN50" s="9">
        <f t="shared" si="271"/>
        <v>1067072.8450648431</v>
      </c>
      <c r="AO50" s="9">
        <f t="shared" si="271"/>
        <v>1013006.6914029967</v>
      </c>
      <c r="AP50" s="9">
        <f t="shared" si="271"/>
        <v>912320.24189445085</v>
      </c>
      <c r="AQ50" s="9">
        <f t="shared" si="271"/>
        <v>945052.11694109696</v>
      </c>
      <c r="AR50" s="9">
        <f t="shared" si="271"/>
        <v>1051937.8276982794</v>
      </c>
      <c r="AS50" s="9">
        <f t="shared" si="271"/>
        <v>1131186.5865751</v>
      </c>
      <c r="AT50" s="9">
        <f t="shared" si="271"/>
        <v>1157167.5182335845</v>
      </c>
      <c r="AU50" s="9">
        <f t="shared" si="271"/>
        <v>1168762.557730576</v>
      </c>
      <c r="AV50" s="9">
        <f t="shared" si="271"/>
        <v>1073481.2018631792</v>
      </c>
      <c r="AW50" s="9">
        <f t="shared" si="271"/>
        <v>957900.92330148094</v>
      </c>
      <c r="AX50" s="9">
        <f t="shared" si="271"/>
        <v>1038681.6430485445</v>
      </c>
      <c r="AY50" s="9">
        <f t="shared" si="271"/>
        <v>1151327.5343724007</v>
      </c>
      <c r="AZ50" s="9" t="str">
        <f t="shared" si="271"/>
        <v/>
      </c>
      <c r="BA50" s="9" t="str">
        <f t="shared" si="271"/>
        <v/>
      </c>
      <c r="BB50" s="9" t="str">
        <f t="shared" si="271"/>
        <v/>
      </c>
      <c r="BC50" s="9" t="str">
        <f t="shared" si="271"/>
        <v/>
      </c>
      <c r="BD50" s="9" t="str">
        <f t="shared" si="271"/>
        <v/>
      </c>
      <c r="BE50" s="9" t="str">
        <f t="shared" si="271"/>
        <v/>
      </c>
      <c r="BF50" s="9" t="str">
        <f t="shared" si="271"/>
        <v/>
      </c>
      <c r="BG50" s="9" t="str">
        <f t="shared" si="271"/>
        <v/>
      </c>
      <c r="BH50" s="9" t="str">
        <f t="shared" si="271"/>
        <v/>
      </c>
      <c r="BI50" s="9" t="str">
        <f t="shared" si="271"/>
        <v/>
      </c>
      <c r="BJ50" s="9" t="str">
        <f t="shared" si="271"/>
        <v/>
      </c>
    </row>
    <row r="51" spans="1:62" s="5" customFormat="1" hidden="1" outlineLevel="1" x14ac:dyDescent="0.25">
      <c r="A51" s="128"/>
      <c r="B51" s="18" t="s">
        <v>13</v>
      </c>
      <c r="C51" s="26"/>
      <c r="D51" s="26"/>
      <c r="E51" s="9">
        <f t="shared" ref="E51:N51" si="272">IF(OR(E48="",E47=""),"",E47-E48)</f>
        <v>0</v>
      </c>
      <c r="F51" s="9">
        <f t="shared" si="272"/>
        <v>0</v>
      </c>
      <c r="G51" s="9">
        <f t="shared" si="272"/>
        <v>-2460.2199999999998</v>
      </c>
      <c r="H51" s="9">
        <f t="shared" si="272"/>
        <v>-33758.050000000003</v>
      </c>
      <c r="I51" s="9">
        <f t="shared" si="272"/>
        <v>-21639.839999999997</v>
      </c>
      <c r="J51" s="9">
        <f t="shared" si="272"/>
        <v>-12324.613120248869</v>
      </c>
      <c r="K51" s="9">
        <f t="shared" si="272"/>
        <v>10707.581306139036</v>
      </c>
      <c r="L51" s="9">
        <f t="shared" si="272"/>
        <v>7716.2748406804458</v>
      </c>
      <c r="M51" s="9">
        <f t="shared" si="272"/>
        <v>19152.98271623841</v>
      </c>
      <c r="N51" s="9">
        <f t="shared" si="272"/>
        <v>37688.57344597984</v>
      </c>
      <c r="O51" s="9">
        <f>IF(OR(O50="",O47=""),"",O47-O50)</f>
        <v>34655.832713338357</v>
      </c>
      <c r="P51" s="9">
        <f t="shared" ref="P51:AM51" si="273">IF(OR(P50="",P47=""),"",P47-P50)</f>
        <v>-170193.80256055057</v>
      </c>
      <c r="Q51" s="9">
        <f t="shared" si="273"/>
        <v>-129031.441408748</v>
      </c>
      <c r="R51" s="9">
        <f t="shared" si="273"/>
        <v>-167104.63236901932</v>
      </c>
      <c r="S51" s="9">
        <f t="shared" si="273"/>
        <v>-136350.68845207806</v>
      </c>
      <c r="T51" s="9">
        <f t="shared" si="273"/>
        <v>-46233.543431487604</v>
      </c>
      <c r="U51" s="9">
        <f t="shared" si="273"/>
        <v>37897.282555875252</v>
      </c>
      <c r="V51" s="9">
        <f t="shared" si="273"/>
        <v>26785.240605054714</v>
      </c>
      <c r="W51" s="9">
        <f t="shared" si="273"/>
        <v>74008.907914075651</v>
      </c>
      <c r="X51" s="9">
        <f t="shared" si="273"/>
        <v>-38992.545426515513</v>
      </c>
      <c r="Y51" s="9">
        <f t="shared" si="273"/>
        <v>-183.32332720785053</v>
      </c>
      <c r="Z51" s="9">
        <f t="shared" si="273"/>
        <v>17718.206799899723</v>
      </c>
      <c r="AA51" s="9">
        <f t="shared" si="273"/>
        <v>16775.867971951258</v>
      </c>
      <c r="AB51" s="9">
        <f t="shared" si="273"/>
        <v>-320061.09491094924</v>
      </c>
      <c r="AC51" s="9">
        <f t="shared" si="273"/>
        <v>-233573.28264377592</v>
      </c>
      <c r="AD51" s="9">
        <f t="shared" si="273"/>
        <v>-220536.32958706102</v>
      </c>
      <c r="AE51" s="9">
        <f t="shared" si="273"/>
        <v>-104648.59463936655</v>
      </c>
      <c r="AF51" s="9">
        <f t="shared" si="273"/>
        <v>216655.1975093364</v>
      </c>
      <c r="AG51" s="9">
        <f t="shared" si="273"/>
        <v>486366.18625822687</v>
      </c>
      <c r="AH51" s="9">
        <f t="shared" si="273"/>
        <v>356741.24316562619</v>
      </c>
      <c r="AI51" s="9">
        <f t="shared" si="273"/>
        <v>348182.01101029362</v>
      </c>
      <c r="AJ51" s="9">
        <f t="shared" si="273"/>
        <v>-57600.392894642544</v>
      </c>
      <c r="AK51" s="9">
        <f t="shared" si="273"/>
        <v>-36718.030907329987</v>
      </c>
      <c r="AL51" s="9">
        <f t="shared" si="273"/>
        <v>1276.1738672603387</v>
      </c>
      <c r="AM51" s="9">
        <f t="shared" si="273"/>
        <v>23284.017636874458</v>
      </c>
      <c r="AN51" s="9">
        <f t="shared" ref="AN51:BJ51" si="274">IF(OR(AN50="",AN47=""),"",AN47-AN50)</f>
        <v>-476503.50428918761</v>
      </c>
      <c r="AO51" s="9">
        <f t="shared" si="274"/>
        <v>-227473.47410872567</v>
      </c>
      <c r="AP51" s="9">
        <f t="shared" si="274"/>
        <v>-152597.3512031635</v>
      </c>
      <c r="AQ51" s="9">
        <f t="shared" si="274"/>
        <v>-214478.25261101569</v>
      </c>
      <c r="AR51" s="9">
        <f t="shared" si="274"/>
        <v>649323.47075894405</v>
      </c>
      <c r="AS51" s="9">
        <f t="shared" si="274"/>
        <v>1007142.7276474799</v>
      </c>
      <c r="AT51" s="9">
        <f t="shared" si="274"/>
        <v>650581.00375909545</v>
      </c>
      <c r="AU51" s="9">
        <f t="shared" si="274"/>
        <v>481911.89108722727</v>
      </c>
      <c r="AV51" s="9">
        <f t="shared" si="274"/>
        <v>-227316.81112048554</v>
      </c>
      <c r="AW51" s="9">
        <f t="shared" si="274"/>
        <v>-93393.994651128771</v>
      </c>
      <c r="AX51" s="9">
        <f t="shared" si="274"/>
        <v>-107144.89343849814</v>
      </c>
      <c r="AY51" s="9">
        <f t="shared" si="274"/>
        <v>-155653.58766382793</v>
      </c>
      <c r="AZ51" s="9" t="str">
        <f t="shared" si="274"/>
        <v/>
      </c>
      <c r="BA51" s="9" t="str">
        <f t="shared" si="274"/>
        <v/>
      </c>
      <c r="BB51" s="9" t="str">
        <f t="shared" si="274"/>
        <v/>
      </c>
      <c r="BC51" s="9" t="str">
        <f t="shared" si="274"/>
        <v/>
      </c>
      <c r="BD51" s="9" t="str">
        <f t="shared" si="274"/>
        <v/>
      </c>
      <c r="BE51" s="9" t="str">
        <f t="shared" si="274"/>
        <v/>
      </c>
      <c r="BF51" s="9" t="str">
        <f t="shared" si="274"/>
        <v/>
      </c>
      <c r="BG51" s="9" t="str">
        <f t="shared" si="274"/>
        <v/>
      </c>
      <c r="BH51" s="9" t="str">
        <f t="shared" si="274"/>
        <v/>
      </c>
      <c r="BI51" s="9" t="str">
        <f t="shared" si="274"/>
        <v/>
      </c>
      <c r="BJ51" s="9" t="str">
        <f t="shared" si="274"/>
        <v/>
      </c>
    </row>
    <row r="52" spans="1:62" s="5" customFormat="1" hidden="1" outlineLevel="1" x14ac:dyDescent="0.25">
      <c r="A52" s="128"/>
      <c r="B52" s="19" t="s">
        <v>8</v>
      </c>
      <c r="C52" s="30"/>
      <c r="D52" s="30"/>
      <c r="E52" s="9">
        <f t="shared" ref="E52:N52" si="275">IF(OR(E9="",E51=""),"",(E51+D54)*E9/12)</f>
        <v>0</v>
      </c>
      <c r="F52" s="9">
        <f t="shared" si="275"/>
        <v>0</v>
      </c>
      <c r="G52" s="9">
        <f t="shared" si="275"/>
        <v>-1.5495162622333332</v>
      </c>
      <c r="H52" s="9">
        <f t="shared" si="275"/>
        <v>-18.904391499220328</v>
      </c>
      <c r="I52" s="9">
        <f t="shared" si="275"/>
        <v>-30.340087896858321</v>
      </c>
      <c r="J52" s="9">
        <f t="shared" si="275"/>
        <v>-44.748466039367251</v>
      </c>
      <c r="K52" s="9">
        <f t="shared" si="275"/>
        <v>-37.502709666462287</v>
      </c>
      <c r="L52" s="9">
        <f t="shared" si="275"/>
        <v>-32.872229045923085</v>
      </c>
      <c r="M52" s="9">
        <f t="shared" si="275"/>
        <v>-20.868673648039628</v>
      </c>
      <c r="N52" s="9">
        <f t="shared" si="275"/>
        <v>3.925714633838659</v>
      </c>
      <c r="O52" s="10">
        <f>IF(OR(O9="",O51=""),"",(O49+O51+N54)*O9/12)</f>
        <v>29.666746157027216</v>
      </c>
      <c r="P52" s="10">
        <f>IF(OR(P9="",P51=""),"",(P49+P51+O54+P46)*P9/12)</f>
        <v>527.5303352365413</v>
      </c>
      <c r="Q52" s="10">
        <f t="shared" ref="Q52:AM52" si="276">IF(OR(Q9="",Q51=""),"",(Q49+Q51+P54)*Q9/12)</f>
        <v>486.75683844013219</v>
      </c>
      <c r="R52" s="10">
        <f t="shared" si="276"/>
        <v>264.03810605666047</v>
      </c>
      <c r="S52" s="10">
        <f t="shared" si="276"/>
        <v>68.799241975056603</v>
      </c>
      <c r="T52" s="10">
        <f t="shared" si="276"/>
        <v>-59.978345968477406</v>
      </c>
      <c r="U52" s="10">
        <f t="shared" si="276"/>
        <v>-112.16077847929522</v>
      </c>
      <c r="V52" s="10">
        <f t="shared" si="276"/>
        <v>-189.58901591149342</v>
      </c>
      <c r="W52" s="10">
        <f t="shared" si="276"/>
        <v>-194.85380221735295</v>
      </c>
      <c r="X52" s="10">
        <f t="shared" si="276"/>
        <v>-335.66340871323001</v>
      </c>
      <c r="Y52" s="10">
        <f t="shared" si="276"/>
        <v>-417.54411625669201</v>
      </c>
      <c r="Z52" s="10">
        <f t="shared" si="276"/>
        <v>-594.6513173750152</v>
      </c>
      <c r="AA52" s="10">
        <f t="shared" si="276"/>
        <v>-676.64979570680418</v>
      </c>
      <c r="AB52" s="10">
        <f t="shared" si="276"/>
        <v>-1145.6213357305476</v>
      </c>
      <c r="AC52" s="10">
        <f t="shared" si="276"/>
        <v>-1622.4924484479159</v>
      </c>
      <c r="AD52" s="10">
        <f t="shared" si="276"/>
        <v>-2177.7529458384515</v>
      </c>
      <c r="AE52" s="10">
        <f t="shared" si="276"/>
        <v>-2196.055673068317</v>
      </c>
      <c r="AF52" s="10">
        <f t="shared" si="276"/>
        <v>-1780.9076789998578</v>
      </c>
      <c r="AG52" s="10">
        <f t="shared" si="276"/>
        <v>-789.21302857668149</v>
      </c>
      <c r="AH52" s="10">
        <f t="shared" si="276"/>
        <v>-1.4723605345587236</v>
      </c>
      <c r="AI52" s="10">
        <f t="shared" si="276"/>
        <v>766.65104231200587</v>
      </c>
      <c r="AJ52" s="10">
        <f t="shared" si="276"/>
        <v>781.11189243826402</v>
      </c>
      <c r="AK52" s="10">
        <f t="shared" si="276"/>
        <v>808.58682932986676</v>
      </c>
      <c r="AL52" s="10">
        <f t="shared" si="276"/>
        <v>982.3062995736251</v>
      </c>
      <c r="AM52" s="10">
        <f t="shared" si="276"/>
        <v>1190.7922085434036</v>
      </c>
      <c r="AN52" s="10">
        <f t="shared" ref="AN52" si="277">IF(OR(AN9="",AN51=""),"",(AN49+AN51+AM54)*AN9/12)</f>
        <v>-40.979461694536845</v>
      </c>
      <c r="AO52" s="10">
        <f t="shared" ref="AO52" si="278">IF(OR(AO9="",AO51=""),"",(AO49+AO51+AN54)*AO9/12)</f>
        <v>-656.86449522344037</v>
      </c>
      <c r="AP52" s="10">
        <f t="shared" ref="AP52" si="279">IF(OR(AP9="",AP51=""),"",(AP49+AP51+AO54)*AP9/12)</f>
        <v>-1042.8842992710304</v>
      </c>
      <c r="AQ52" s="10">
        <f t="shared" ref="AQ52" si="280">IF(OR(AQ9="",AQ51=""),"",(AQ49+AQ51+AP54)*AQ9/12)</f>
        <v>-1608.2259340456974</v>
      </c>
      <c r="AR52" s="10">
        <f t="shared" ref="AR52" si="281">IF(OR(AR9="",AR51=""),"",(AR49+AR51+AQ54)*AR9/12)</f>
        <v>-247.95795683516053</v>
      </c>
      <c r="AS52" s="10">
        <f t="shared" ref="AS52" si="282">IF(OR(AS9="",AS51=""),"",(AS49+AS51+AR54)*AS9/12)</f>
        <v>1843.341972866099</v>
      </c>
      <c r="AT52" s="10">
        <f t="shared" ref="AT52" si="283">IF(OR(AT9="",AT51=""),"",(AT49+AT51+AS54)*AT9/12)</f>
        <v>2864.0342708477115</v>
      </c>
      <c r="AU52" s="10">
        <f t="shared" ref="AU52" si="284">IF(OR(AU9="",AU51=""),"",(AU49+AU51+AT54)*AU9/12)</f>
        <v>3515.5400413965067</v>
      </c>
      <c r="AV52" s="10">
        <f t="shared" ref="AV52" si="285">IF(OR(AV9="",AV51=""),"",(AV49+AV51+AU54)*AV9/12)</f>
        <v>2887.6094026440933</v>
      </c>
      <c r="AW52" s="10">
        <f t="shared" ref="AW52" si="286">IF(OR(AW9="",AW51=""),"",(AW49+AW51+AV54)*AW9/12)</f>
        <v>2665.2632599106105</v>
      </c>
      <c r="AX52" s="10">
        <f t="shared" ref="AX52" si="287">IF(OR(AX9="",AX51=""),"",(AX49+AX51+AW54)*AX9/12)</f>
        <v>2412.8937602529086</v>
      </c>
      <c r="AY52" s="10">
        <f t="shared" ref="AY52" si="288">IF(OR(AY9="",AY51=""),"",(AY49+AY51+AX54)*AY9/12)</f>
        <v>2067.1522651474311</v>
      </c>
      <c r="AZ52" s="10" t="str">
        <f t="shared" ref="AZ52" si="289">IF(OR(AZ9="",AZ51=""),"",(AZ49+AZ51+AY54)*AZ9/12)</f>
        <v/>
      </c>
      <c r="BA52" s="10" t="str">
        <f t="shared" ref="BA52" si="290">IF(OR(BA9="",BA51=""),"",(BA49+BA51+AZ54)*BA9/12)</f>
        <v/>
      </c>
      <c r="BB52" s="10" t="str">
        <f t="shared" ref="BB52" si="291">IF(OR(BB9="",BB51=""),"",(BB49+BB51+BA54)*BB9/12)</f>
        <v/>
      </c>
      <c r="BC52" s="10" t="str">
        <f t="shared" ref="BC52" si="292">IF(OR(BC9="",BC51=""),"",(BC49+BC51+BB54)*BC9/12)</f>
        <v/>
      </c>
      <c r="BD52" s="10" t="str">
        <f t="shared" ref="BD52" si="293">IF(OR(BD9="",BD51=""),"",(BD49+BD51+BC54)*BD9/12)</f>
        <v/>
      </c>
      <c r="BE52" s="10" t="str">
        <f t="shared" ref="BE52" si="294">IF(OR(BE9="",BE51=""),"",(BE49+BE51+BD54)*BE9/12)</f>
        <v/>
      </c>
      <c r="BF52" s="10" t="str">
        <f t="shared" ref="BF52" si="295">IF(OR(BF9="",BF51=""),"",(BF49+BF51+BE54)*BF9/12)</f>
        <v/>
      </c>
      <c r="BG52" s="10" t="str">
        <f t="shared" ref="BG52" si="296">IF(OR(BG9="",BG51=""),"",(BG49+BG51+BF54)*BG9/12)</f>
        <v/>
      </c>
      <c r="BH52" s="10" t="str">
        <f t="shared" ref="BH52" si="297">IF(OR(BH9="",BH51=""),"",(BH49+BH51+BG54)*BH9/12)</f>
        <v/>
      </c>
      <c r="BI52" s="10" t="str">
        <f t="shared" ref="BI52" si="298">IF(OR(BI9="",BI51=""),"",(BI49+BI51+BH54)*BI9/12)</f>
        <v/>
      </c>
      <c r="BJ52" s="10" t="str">
        <f t="shared" ref="BJ52" si="299">IF(OR(BJ9="",BJ51=""),"",(BJ49+BJ51+BI54)*BJ9/12)</f>
        <v/>
      </c>
    </row>
    <row r="53" spans="1:62" s="5" customFormat="1" hidden="1" outlineLevel="1" x14ac:dyDescent="0.25">
      <c r="A53" s="128"/>
      <c r="B53" s="18" t="s">
        <v>14</v>
      </c>
      <c r="C53" s="26"/>
      <c r="D53" s="26"/>
      <c r="E53" s="9">
        <f t="shared" ref="E53:N53" si="300">IF(OR(E51="",E52=""),"",E51+E52)</f>
        <v>0</v>
      </c>
      <c r="F53" s="9">
        <f t="shared" si="300"/>
        <v>0</v>
      </c>
      <c r="G53" s="9">
        <f t="shared" si="300"/>
        <v>-2461.7695162622331</v>
      </c>
      <c r="H53" s="9">
        <f t="shared" si="300"/>
        <v>-33776.954391499225</v>
      </c>
      <c r="I53" s="9">
        <f t="shared" si="300"/>
        <v>-21670.180087896853</v>
      </c>
      <c r="J53" s="9">
        <f t="shared" si="300"/>
        <v>-12369.361586288236</v>
      </c>
      <c r="K53" s="9">
        <f t="shared" si="300"/>
        <v>10670.078596472575</v>
      </c>
      <c r="L53" s="9">
        <f t="shared" si="300"/>
        <v>7683.4026116345231</v>
      </c>
      <c r="M53" s="9">
        <f t="shared" si="300"/>
        <v>19132.114042590369</v>
      </c>
      <c r="N53" s="9">
        <f t="shared" si="300"/>
        <v>37692.499160613683</v>
      </c>
      <c r="O53" s="9">
        <f>IF(OR(O51="",O52=""),"",O51+O52)</f>
        <v>34685.499459495382</v>
      </c>
      <c r="P53" s="9">
        <f>IF(OR(P51="",P52=""),"",P51+P52)</f>
        <v>-169666.27222531402</v>
      </c>
      <c r="Q53" s="9">
        <f t="shared" ref="Q53:AM53" si="301">IF(OR(Q51="",Q52=""),"",Q51+Q52)</f>
        <v>-128544.68457030786</v>
      </c>
      <c r="R53" s="9">
        <f t="shared" si="301"/>
        <v>-166840.59426296267</v>
      </c>
      <c r="S53" s="9">
        <f t="shared" si="301"/>
        <v>-136281.88921010299</v>
      </c>
      <c r="T53" s="9">
        <f t="shared" si="301"/>
        <v>-46293.521777456081</v>
      </c>
      <c r="U53" s="9">
        <f t="shared" si="301"/>
        <v>37785.121777395958</v>
      </c>
      <c r="V53" s="9">
        <f t="shared" si="301"/>
        <v>26595.651589143221</v>
      </c>
      <c r="W53" s="9">
        <f t="shared" si="301"/>
        <v>73814.054111858291</v>
      </c>
      <c r="X53" s="9">
        <f t="shared" si="301"/>
        <v>-39328.208835228746</v>
      </c>
      <c r="Y53" s="9">
        <f t="shared" si="301"/>
        <v>-600.86744346454248</v>
      </c>
      <c r="Z53" s="9">
        <f t="shared" si="301"/>
        <v>17123.555482524709</v>
      </c>
      <c r="AA53" s="9">
        <f t="shared" si="301"/>
        <v>16099.218176244454</v>
      </c>
      <c r="AB53" s="9">
        <f t="shared" si="301"/>
        <v>-321206.71624667977</v>
      </c>
      <c r="AC53" s="9">
        <f t="shared" si="301"/>
        <v>-235195.77509222383</v>
      </c>
      <c r="AD53" s="9">
        <f t="shared" si="301"/>
        <v>-222714.08253289945</v>
      </c>
      <c r="AE53" s="9">
        <f t="shared" si="301"/>
        <v>-106844.65031243487</v>
      </c>
      <c r="AF53" s="9">
        <f t="shared" si="301"/>
        <v>214874.28983033655</v>
      </c>
      <c r="AG53" s="9">
        <f t="shared" si="301"/>
        <v>485576.97322965018</v>
      </c>
      <c r="AH53" s="9">
        <f t="shared" si="301"/>
        <v>356739.77080509166</v>
      </c>
      <c r="AI53" s="9">
        <f t="shared" si="301"/>
        <v>348948.66205260565</v>
      </c>
      <c r="AJ53" s="9">
        <f t="shared" si="301"/>
        <v>-56819.281002204283</v>
      </c>
      <c r="AK53" s="9">
        <f t="shared" si="301"/>
        <v>-35909.444078000117</v>
      </c>
      <c r="AL53" s="9">
        <f t="shared" si="301"/>
        <v>2258.4801668339637</v>
      </c>
      <c r="AM53" s="9">
        <f t="shared" si="301"/>
        <v>24474.809845417862</v>
      </c>
      <c r="AN53" s="9">
        <f t="shared" ref="AN53:BJ53" si="302">IF(OR(AN51="",AN52=""),"",AN51+AN52)</f>
        <v>-476544.48375088215</v>
      </c>
      <c r="AO53" s="9">
        <f t="shared" si="302"/>
        <v>-228130.33860394912</v>
      </c>
      <c r="AP53" s="9">
        <f t="shared" si="302"/>
        <v>-153640.23550243455</v>
      </c>
      <c r="AQ53" s="9">
        <f t="shared" si="302"/>
        <v>-216086.4785450614</v>
      </c>
      <c r="AR53" s="9">
        <f t="shared" si="302"/>
        <v>649075.51280210889</v>
      </c>
      <c r="AS53" s="9">
        <f t="shared" si="302"/>
        <v>1008986.069620346</v>
      </c>
      <c r="AT53" s="9">
        <f t="shared" si="302"/>
        <v>653445.03802994313</v>
      </c>
      <c r="AU53" s="9">
        <f t="shared" si="302"/>
        <v>485427.43112862378</v>
      </c>
      <c r="AV53" s="9">
        <f t="shared" si="302"/>
        <v>-224429.20171784144</v>
      </c>
      <c r="AW53" s="9">
        <f t="shared" si="302"/>
        <v>-90728.731391218156</v>
      </c>
      <c r="AX53" s="9">
        <f t="shared" si="302"/>
        <v>-104731.99967824524</v>
      </c>
      <c r="AY53" s="9">
        <f t="shared" si="302"/>
        <v>-153586.43539868051</v>
      </c>
      <c r="AZ53" s="9" t="str">
        <f t="shared" si="302"/>
        <v/>
      </c>
      <c r="BA53" s="9" t="str">
        <f t="shared" si="302"/>
        <v/>
      </c>
      <c r="BB53" s="9" t="str">
        <f t="shared" si="302"/>
        <v/>
      </c>
      <c r="BC53" s="9" t="str">
        <f t="shared" si="302"/>
        <v/>
      </c>
      <c r="BD53" s="9" t="str">
        <f t="shared" si="302"/>
        <v/>
      </c>
      <c r="BE53" s="9" t="str">
        <f t="shared" si="302"/>
        <v/>
      </c>
      <c r="BF53" s="9" t="str">
        <f t="shared" si="302"/>
        <v/>
      </c>
      <c r="BG53" s="9" t="str">
        <f t="shared" si="302"/>
        <v/>
      </c>
      <c r="BH53" s="9" t="str">
        <f t="shared" si="302"/>
        <v/>
      </c>
      <c r="BI53" s="9" t="str">
        <f t="shared" si="302"/>
        <v/>
      </c>
      <c r="BJ53" s="9" t="str">
        <f t="shared" si="302"/>
        <v/>
      </c>
    </row>
    <row r="54" spans="1:62" s="5" customFormat="1" hidden="1" outlineLevel="1" x14ac:dyDescent="0.25">
      <c r="A54" s="128"/>
      <c r="B54" s="20" t="s">
        <v>17</v>
      </c>
      <c r="C54" s="28"/>
      <c r="D54" s="28"/>
      <c r="E54" s="9">
        <f>E53</f>
        <v>0</v>
      </c>
      <c r="F54" s="9">
        <f>IF(OR(F53="",E54=""),"",F53+E54)</f>
        <v>0</v>
      </c>
      <c r="G54" s="9">
        <f t="shared" ref="G54:N54" si="303">IF(OR(G53="",F54=""),"",G53+F54)</f>
        <v>-2461.7695162622331</v>
      </c>
      <c r="H54" s="9">
        <f t="shared" si="303"/>
        <v>-36238.723907761458</v>
      </c>
      <c r="I54" s="9">
        <f t="shared" si="303"/>
        <v>-57908.903995658315</v>
      </c>
      <c r="J54" s="9">
        <f t="shared" si="303"/>
        <v>-70278.265581946558</v>
      </c>
      <c r="K54" s="9">
        <f t="shared" si="303"/>
        <v>-59608.186985473985</v>
      </c>
      <c r="L54" s="9">
        <f t="shared" si="303"/>
        <v>-51924.784373839459</v>
      </c>
      <c r="M54" s="9">
        <f t="shared" si="303"/>
        <v>-32792.670331249086</v>
      </c>
      <c r="N54" s="9">
        <f t="shared" si="303"/>
        <v>4899.8288293645965</v>
      </c>
      <c r="O54" s="9">
        <f>IF(OR(O53="",N54=""),"",O53+O49+N54)</f>
        <v>39585.328288859979</v>
      </c>
      <c r="P54" s="9">
        <f>IF(OR(P53="",O54=""),"",P53+P49+O54+P46)</f>
        <v>703901.31065062503</v>
      </c>
      <c r="Q54" s="9">
        <f t="shared" ref="Q54" si="304">IF(OR(Q53="",P54=""),"",Q53+Q49+P54)</f>
        <v>508406.93608031719</v>
      </c>
      <c r="R54" s="9">
        <f t="shared" ref="R54" si="305">IF(OR(R53="",Q54=""),"",R53+R49+Q54)</f>
        <v>275782.06181735452</v>
      </c>
      <c r="S54" s="9">
        <f t="shared" ref="S54" si="306">IF(OR(S53="",R54=""),"",S53+S49+R54)</f>
        <v>71859.312607251515</v>
      </c>
      <c r="T54" s="9">
        <f t="shared" ref="T54" si="307">IF(OR(T53="",S54=""),"",T53+T49+S54)</f>
        <v>-51105.379170204571</v>
      </c>
      <c r="U54" s="9">
        <f t="shared" ref="U54" si="308">IF(OR(U53="",T54=""),"",U53+U49+T54)</f>
        <v>-96812.907392808615</v>
      </c>
      <c r="V54" s="9">
        <f t="shared" ref="V54" si="309">IF(OR(V53="",U54=""),"",V53+V49+U54)</f>
        <v>-155275.16580366541</v>
      </c>
      <c r="W54" s="9">
        <f t="shared" ref="W54" si="310">IF(OR(W53="",V54=""),"",W53+W49+V54)</f>
        <v>-161645.13169180712</v>
      </c>
      <c r="X54" s="9">
        <f t="shared" ref="X54" si="311">IF(OR(X53="",W54=""),"",X53+X49+W54)</f>
        <v>-277967.15052703588</v>
      </c>
      <c r="Y54" s="9">
        <f t="shared" ref="Y54" si="312">IF(OR(Y53="",X54=""),"",Y53+Y49+X54)</f>
        <v>-347679.12797050038</v>
      </c>
      <c r="Z54" s="9">
        <f t="shared" ref="Z54" si="313">IF(OR(Z53="",Y54=""),"",Z53+Z49+Y54)</f>
        <v>-402943.16248797567</v>
      </c>
      <c r="AA54" s="9">
        <f t="shared" ref="AA54" si="314">IF(OR(AA53="",Z54=""),"",AA53+AA49+Z54)</f>
        <v>-474027.6943117312</v>
      </c>
      <c r="AB54" s="9">
        <f t="shared" ref="AB54" si="315">IF(OR(AB53="",AA54=""),"",AB53+AB49+AA54)</f>
        <v>-753373.23055841099</v>
      </c>
      <c r="AC54" s="9">
        <f t="shared" ref="AC54" si="316">IF(OR(AC53="",AB54=""),"",AC53+AC49+AB54)</f>
        <v>-949549.52565063478</v>
      </c>
      <c r="AD54" s="9">
        <f t="shared" ref="AD54" si="317">IF(OR(AD53="",AC54=""),"",AD53+AD49+AC54)</f>
        <v>-1132892.5581835343</v>
      </c>
      <c r="AE54" s="9">
        <f t="shared" ref="AE54" si="318">IF(OR(AE53="",AD54=""),"",AE53+AE49+AD54)</f>
        <v>-1200701.058495969</v>
      </c>
      <c r="AF54" s="9">
        <f t="shared" ref="AF54" si="319">IF(OR(AF53="",AE54=""),"",AF53+AF49+AE54)</f>
        <v>-939281.24866563245</v>
      </c>
      <c r="AG54" s="9">
        <f t="shared" ref="AG54" si="320">IF(OR(AG53="",AF54=""),"",AG53+AG49+AF54)</f>
        <v>-404277.6854359823</v>
      </c>
      <c r="AH54" s="9">
        <f t="shared" ref="AH54" si="321">IF(OR(AH53="",AG54=""),"",AH53+AH49+AG54)</f>
        <v>-761.25463089067489</v>
      </c>
      <c r="AI54" s="9">
        <f t="shared" ref="AI54" si="322">IF(OR(AI53="",AH54=""),"",AI53+AI49+AH54)</f>
        <v>395784.367421715</v>
      </c>
      <c r="AJ54" s="9">
        <f t="shared" ref="AJ54" si="323">IF(OR(AJ53="",AI54=""),"",AJ53+AJ49+AI54)</f>
        <v>382212.42641951074</v>
      </c>
      <c r="AK54" s="9">
        <f t="shared" ref="AK54" si="324">IF(OR(AK53="",AJ54=""),"",AK53+AK49+AJ54)</f>
        <v>384765.71234151063</v>
      </c>
      <c r="AL54" s="9">
        <f t="shared" ref="AL54" si="325">IF(OR(AL53="",AK54=""),"",AL53+AL49+AK54)</f>
        <v>428912.5125083446</v>
      </c>
      <c r="AM54" s="9">
        <f t="shared" ref="AM54" si="326">IF(OR(AM53="",AL54=""),"",AM53+AM49+AL54)</f>
        <v>499135.92235376243</v>
      </c>
      <c r="AN54" s="9">
        <f t="shared" ref="AN54" si="327">IF(OR(AN53="",AM54=""),"",AN53+AN49+AM54)</f>
        <v>-17353.861397119705</v>
      </c>
      <c r="AO54" s="9">
        <f t="shared" ref="AO54" si="328">IF(OR(AO53="",AN54=""),"",AO53+AO49+AN54)</f>
        <v>-283400.66000106884</v>
      </c>
      <c r="AP54" s="9">
        <f t="shared" ref="AP54" si="329">IF(OR(AP53="",AO54=""),"",AP53+AP49+AO54)</f>
        <v>-471115.14550350339</v>
      </c>
      <c r="AQ54" s="9">
        <f t="shared" ref="AQ54" si="330">IF(OR(AQ53="",AP54=""),"",AQ53+AQ49+AP54)</f>
        <v>-722419.17404856486</v>
      </c>
      <c r="AR54" s="9">
        <f t="shared" ref="AR54" si="331">IF(OR(AR53="",AQ54=""),"",AR53+AR49+AQ54)</f>
        <v>-112528.39124645595</v>
      </c>
      <c r="AS54" s="9">
        <f t="shared" ref="AS54" si="332">IF(OR(AS53="",AR54=""),"",AS53+AS49+AR54)</f>
        <v>854298.84837389004</v>
      </c>
      <c r="AT54" s="9">
        <f t="shared" ref="AT54" si="333">IF(OR(AT53="",AS54=""),"",AT53+AT49+AS54)</f>
        <v>1464609.4164038333</v>
      </c>
      <c r="AU54" s="9">
        <f t="shared" ref="AU54" si="334">IF(OR(AU53="",AT54=""),"",AU53+AU49+AT54)</f>
        <v>1906490.4775324571</v>
      </c>
      <c r="AV54" s="9">
        <f t="shared" ref="AV54" si="335">IF(OR(AV53="",AU54=""),"",AV53+AV49+AU54)</f>
        <v>1642075.2858146157</v>
      </c>
      <c r="AW54" s="9">
        <f t="shared" ref="AW54" si="336">IF(OR(AW53="",AV54=""),"",AW53+AW49+AV54)</f>
        <v>1515635.3644233975</v>
      </c>
      <c r="AX54" s="9">
        <f t="shared" ref="AX54" si="337">IF(OR(AX53="",AW54=""),"",AX53+AX49+AW54)</f>
        <v>1372122.2847451521</v>
      </c>
      <c r="AY54" s="9">
        <f t="shared" ref="AY54" si="338">IF(OR(AY53="",AX54=""),"",AY53+AY49+AX54)</f>
        <v>1175512.0493464717</v>
      </c>
      <c r="AZ54" s="9" t="str">
        <f t="shared" ref="AZ54" si="339">IF(OR(AZ53="",AY54=""),"",AZ53+AZ49+AY54)</f>
        <v/>
      </c>
      <c r="BA54" s="9" t="str">
        <f t="shared" ref="BA54" si="340">IF(OR(BA53="",AZ54=""),"",BA53+BA49+AZ54)</f>
        <v/>
      </c>
      <c r="BB54" s="9" t="str">
        <f t="shared" ref="BB54" si="341">IF(OR(BB53="",BA54=""),"",BB53+BB49+BA54)</f>
        <v/>
      </c>
      <c r="BC54" s="9" t="str">
        <f t="shared" ref="BC54" si="342">IF(OR(BC53="",BB54=""),"",BC53+BC49+BB54)</f>
        <v/>
      </c>
      <c r="BD54" s="9" t="str">
        <f t="shared" ref="BD54" si="343">IF(OR(BD53="",BC54=""),"",BD53+BD49+BC54)</f>
        <v/>
      </c>
      <c r="BE54" s="9" t="str">
        <f t="shared" ref="BE54" si="344">IF(OR(BE53="",BD54=""),"",BE53+BE49+BD54)</f>
        <v/>
      </c>
      <c r="BF54" s="9" t="str">
        <f t="shared" ref="BF54" si="345">IF(OR(BF53="",BE54=""),"",BF53+BF49+BE54)</f>
        <v/>
      </c>
      <c r="BG54" s="9" t="str">
        <f t="shared" ref="BG54" si="346">IF(OR(BG53="",BF54=""),"",BG53+BG49+BF54)</f>
        <v/>
      </c>
      <c r="BH54" s="9" t="str">
        <f t="shared" ref="BH54" si="347">IF(OR(BH53="",BG54=""),"",BH53+BH49+BG54)</f>
        <v/>
      </c>
      <c r="BI54" s="9" t="str">
        <f t="shared" ref="BI54" si="348">IF(OR(BI53="",BH54=""),"",BI53+BI49+BH54)</f>
        <v/>
      </c>
      <c r="BJ54" s="9" t="str">
        <f t="shared" ref="BJ54" si="349">IF(OR(BJ53="",BI54=""),"",BJ53+BJ49+BI54)</f>
        <v/>
      </c>
    </row>
    <row r="55" spans="1:62" s="5" customFormat="1" ht="8.25" hidden="1" customHeight="1" outlineLevel="1" x14ac:dyDescent="0.25">
      <c r="A55" s="44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s="5" customFormat="1" ht="15" hidden="1" customHeight="1" outlineLevel="1" x14ac:dyDescent="0.25">
      <c r="A56" s="128" t="s">
        <v>23</v>
      </c>
      <c r="B56" s="17"/>
      <c r="C56" s="32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7">
        <v>2477461.885016053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s="3" customFormat="1" ht="15" hidden="1" customHeight="1" outlineLevel="1" x14ac:dyDescent="0.25">
      <c r="A57" s="128"/>
      <c r="B57" s="17" t="s">
        <v>28</v>
      </c>
      <c r="C57" s="32"/>
      <c r="D57" s="32"/>
      <c r="E57" s="22">
        <f>IF('M2 Allocations - TD'!D8="","",'M2 Allocations - TD'!D34)</f>
        <v>0</v>
      </c>
      <c r="F57" s="22">
        <f>IF('M2 Allocations - TD'!E8="","",'M2 Allocations - TD'!E34)</f>
        <v>0</v>
      </c>
      <c r="G57" s="22">
        <f>IF('M2 Allocations - TD'!F8="","",'M2 Allocations - TD'!F34)</f>
        <v>0</v>
      </c>
      <c r="H57" s="22">
        <f>IF('M2 Allocations - TD'!G8="","",'M2 Allocations - TD'!G34)</f>
        <v>526.23</v>
      </c>
      <c r="I57" s="22">
        <f>IF('M2 Allocations - TD'!H8="","",'M2 Allocations - TD'!H34)</f>
        <v>1707.2399999999998</v>
      </c>
      <c r="J57" s="22">
        <f>IF('M2 Allocations - TD'!I8="","",'M2 Allocations - TD'!I34)</f>
        <v>2230.0207254609436</v>
      </c>
      <c r="K57" s="22">
        <f>IF('M2 Allocations - TD'!J8="","",'M2 Allocations - TD'!J34)</f>
        <v>4794.6581417484167</v>
      </c>
      <c r="L57" s="22">
        <f>IF('M2 Allocations - TD'!K8="","",'M2 Allocations - TD'!K34)</f>
        <v>4373.862445788076</v>
      </c>
      <c r="M57" s="22">
        <f>IF('M2 Allocations - TD'!L8="","",'M2 Allocations - TD'!L34)</f>
        <v>7453.242982336099</v>
      </c>
      <c r="N57" s="22">
        <f>IF('M2 Allocations - TD'!M8="","",'M2 Allocations - TD'!M34)</f>
        <v>18084.577784318448</v>
      </c>
      <c r="O57" s="22">
        <f>IF('M2 Allocations - TD'!N8="","",'M2 Allocations - TD'!N34)</f>
        <v>27963.810761260709</v>
      </c>
      <c r="P57" s="22">
        <f>IF('M2 Allocations - TD'!O8="","",'M2 Allocations - TD'!O34)</f>
        <v>24456.059952649921</v>
      </c>
      <c r="Q57" s="22">
        <f>IF('M2 Allocations - TD'!P8="","",'M2 Allocations - TD'!P34)</f>
        <v>29615.310672687767</v>
      </c>
      <c r="R57" s="22">
        <f>IF('M2 Allocations - TD'!Q8="","",'M2 Allocations - TD'!Q34)</f>
        <v>12166.436689655247</v>
      </c>
      <c r="S57" s="22">
        <f>IF('M2 Allocations - TD'!R8="","",'M2 Allocations - TD'!R34)</f>
        <v>28108.084360485296</v>
      </c>
      <c r="T57" s="22">
        <f>IF('M2 Allocations - TD'!S8="","",'M2 Allocations - TD'!S34)</f>
        <v>128148.15141495112</v>
      </c>
      <c r="U57" s="22">
        <f>IF('M2 Allocations - TD'!T8="","",'M2 Allocations - TD'!T34)</f>
        <v>175689.74</v>
      </c>
      <c r="V57" s="22">
        <f>IF('M2 Allocations - TD'!U8="","",'M2 Allocations - TD'!U34)</f>
        <v>218402.52810095585</v>
      </c>
      <c r="W57" s="22">
        <f>IF('M2 Allocations - TD'!V8="","",'M2 Allocations - TD'!V34)</f>
        <v>205067.89849978662</v>
      </c>
      <c r="X57" s="22">
        <f>IF('M2 Allocations - TD'!W8="","",'M2 Allocations - TD'!W34)</f>
        <v>101187.08297273742</v>
      </c>
      <c r="Y57" s="22">
        <f>IF('M2 Allocations - TD'!X8="","",'M2 Allocations - TD'!X34)</f>
        <v>97773.438006020719</v>
      </c>
      <c r="Z57" s="22">
        <f>IF('M2 Allocations - TD'!Y8="","",'M2 Allocations - TD'!Y34)</f>
        <v>113746.10309897989</v>
      </c>
      <c r="AA57" s="22">
        <f>IF('M2 Allocations - TD'!Z8="","",'M2 Allocations - TD'!Z34)</f>
        <v>131796.02801249109</v>
      </c>
      <c r="AB57" s="22">
        <f>IF('M2 Allocations - TD'!AA8="","",'M2 Allocations - TD'!AA34)</f>
        <v>116090.38160247794</v>
      </c>
      <c r="AC57" s="22">
        <f>IF('M2 Allocations - TD'!AB8="","",'M2 Allocations - TD'!AB34)</f>
        <v>132068.16497570253</v>
      </c>
      <c r="AD57" s="22">
        <f>IF('M2 Allocations - TD'!AC8="","",'M2 Allocations - TD'!AC34)</f>
        <v>133321.08677453059</v>
      </c>
      <c r="AE57" s="22">
        <f>IF('M2 Allocations - TD'!AD8="","",'M2 Allocations - TD'!AD34)</f>
        <v>180104.81791441111</v>
      </c>
      <c r="AF57" s="22">
        <f>IF('M2 Allocations - TD'!AE8="","",'M2 Allocations - TD'!AE34)</f>
        <v>422991.61425343697</v>
      </c>
      <c r="AG57" s="22">
        <f>IF('M2 Allocations - TD'!AF8="","",'M2 Allocations - TD'!AF34)</f>
        <v>543609.86073367961</v>
      </c>
      <c r="AH57" s="22">
        <f>IF('M2 Allocations - TD'!AG8="","",'M2 Allocations - TD'!AG34)</f>
        <v>486263.01132460969</v>
      </c>
      <c r="AI57" s="22">
        <f>IF('M2 Allocations - TD'!AH8="","",'M2 Allocations - TD'!AH34)</f>
        <v>414107.44556621916</v>
      </c>
      <c r="AJ57" s="22">
        <f>IF('M2 Allocations - TD'!AI8="","",'M2 Allocations - TD'!AI34)</f>
        <v>207208.35422995902</v>
      </c>
      <c r="AK57" s="22">
        <f>IF('M2 Allocations - TD'!AJ8="","",'M2 Allocations - TD'!AJ34)</f>
        <v>191307.18426831797</v>
      </c>
      <c r="AL57" s="22">
        <f>IF('M2 Allocations - TD'!AK8="","",'M2 Allocations - TD'!AK34)</f>
        <v>223825.29632810416</v>
      </c>
      <c r="AM57" s="22">
        <f>IF('M2 Allocations - TD'!AL8="","",'M2 Allocations - TD'!AL34)</f>
        <v>251714.86075436554</v>
      </c>
      <c r="AN57" s="22">
        <f>IF('M2 Allocations - TD'!AM8="","",'M2 Allocations - TD'!AM34)</f>
        <v>220841.99668727524</v>
      </c>
      <c r="AO57" s="22">
        <f>IF('M2 Allocations - TD'!AN8="","",'M2 Allocations - TD'!AN34)</f>
        <v>305651.11265488941</v>
      </c>
      <c r="AP57" s="22">
        <f>IF('M2 Allocations - TD'!AO8="","",'M2 Allocations - TD'!AO34)</f>
        <v>284274.24631552736</v>
      </c>
      <c r="AQ57" s="22">
        <f>IF('M2 Allocations - TD'!AP8="","",'M2 Allocations - TD'!AP34)</f>
        <v>294781.80288519792</v>
      </c>
      <c r="AR57" s="22">
        <f>IF('M2 Allocations - TD'!AQ8="","",'M2 Allocations - TD'!AQ34)</f>
        <v>791914.33120203775</v>
      </c>
      <c r="AS57" s="22">
        <f>IF('M2 Allocations - TD'!AR8="","",'M2 Allocations - TD'!AR34)</f>
        <v>978344.05317777325</v>
      </c>
      <c r="AT57" s="22">
        <f>IF('M2 Allocations - TD'!AS8="","",'M2 Allocations - TD'!AS34)</f>
        <v>874777.66117086785</v>
      </c>
      <c r="AU57" s="22">
        <f>IF('M2 Allocations - TD'!AT8="","",'M2 Allocations - TD'!AT34)</f>
        <v>686805.48036969628</v>
      </c>
      <c r="AV57" s="22">
        <f>IF('M2 Allocations - TD'!AU8="","",'M2 Allocations - TD'!AU34)</f>
        <v>321802.45107933023</v>
      </c>
      <c r="AW57" s="22">
        <f>IF('M2 Allocations - TD'!AV8="","",'M2 Allocations - TD'!AV34)</f>
        <v>328175.59993728064</v>
      </c>
      <c r="AX57" s="22">
        <f>IF('M2 Allocations - TD'!AW8="","",'M2 Allocations - TD'!AW34)</f>
        <v>350615.4592928316</v>
      </c>
      <c r="AY57" s="22">
        <f>IF('M2 Allocations - TD'!AX8="","",'M2 Allocations - TD'!AX34)</f>
        <v>368009.76635484351</v>
      </c>
      <c r="AZ57" s="22">
        <f>IF('M2 Allocations - TD'!AY8="","",'M2 Allocations - TD'!AY34)</f>
        <v>319687.47749766905</v>
      </c>
      <c r="BA57" s="22">
        <f>IF('M2 Allocations - TD'!AZ8="","",'M2 Allocations - TD'!AZ34)</f>
        <v>348297.09286229109</v>
      </c>
      <c r="BB57" s="22">
        <f>IF('M2 Allocations - TD'!BA8="","",'M2 Allocations - TD'!BA34)</f>
        <v>341567.34420662222</v>
      </c>
      <c r="BC57" s="22">
        <f>IF('M2 Allocations - TD'!BB8="","",'M2 Allocations - TD'!BB34)</f>
        <v>428594.64063817781</v>
      </c>
      <c r="BD57" s="22">
        <f>IF('M2 Allocations - TD'!BC8="","",'M2 Allocations - TD'!BC34)</f>
        <v>92896.580000000075</v>
      </c>
      <c r="BE57" s="22">
        <f>IF('M2 Allocations - TD'!BD8="","",'M2 Allocations - TD'!BD34)</f>
        <v>111293.3599999994</v>
      </c>
      <c r="BF57" s="22">
        <f>IF('M2 Allocations - TD'!BE8="","",'M2 Allocations - TD'!BE34)</f>
        <v>127423.1400000006</v>
      </c>
      <c r="BG57" s="22">
        <f>IF('M2 Allocations - TD'!BF8="","",'M2 Allocations - TD'!BF34)</f>
        <v>139281.27999999933</v>
      </c>
      <c r="BH57" s="22">
        <f>IF('M2 Allocations - TD'!BG8="","",'M2 Allocations - TD'!BG34)</f>
        <v>144358.1400000006</v>
      </c>
      <c r="BI57" s="22">
        <f>IF('M2 Allocations - TD'!BH8="","",'M2 Allocations - TD'!BH34)</f>
        <v>148450.5700000003</v>
      </c>
      <c r="BJ57" s="22">
        <f>IF('M2 Allocations - TD'!BI8="","",'M2 Allocations - TD'!BI34)</f>
        <v>152731.6099999994</v>
      </c>
    </row>
    <row r="58" spans="1:62" s="5" customFormat="1" ht="15" hidden="1" customHeight="1" outlineLevel="1" x14ac:dyDescent="0.25">
      <c r="A58" s="128"/>
      <c r="B58" s="18" t="s">
        <v>26</v>
      </c>
      <c r="C58" s="26"/>
      <c r="D58" s="26"/>
      <c r="E58" s="24">
        <v>0</v>
      </c>
      <c r="F58" s="24">
        <v>0</v>
      </c>
      <c r="G58" s="24">
        <v>1621.85</v>
      </c>
      <c r="H58" s="24">
        <v>15413.06</v>
      </c>
      <c r="I58" s="24">
        <v>19333.560000000001</v>
      </c>
      <c r="J58" s="24">
        <v>18858.009999999998</v>
      </c>
      <c r="K58" s="24">
        <v>20468.599999999999</v>
      </c>
      <c r="L58" s="24">
        <v>17365.72</v>
      </c>
      <c r="M58" s="24">
        <v>16669.060000000001</v>
      </c>
      <c r="N58" s="24">
        <v>16712.28</v>
      </c>
      <c r="O58" s="24">
        <v>31958.9</v>
      </c>
      <c r="P58" s="24">
        <f>279819.83+48637.08</f>
        <v>328456.91000000003</v>
      </c>
      <c r="Q58" s="24">
        <v>267175.5</v>
      </c>
      <c r="R58" s="22">
        <f>IF('M2 Allocations - TD'!Q53="","",'M2 Allocations - TD'!Q71)</f>
        <v>283136.40886630391</v>
      </c>
      <c r="S58" s="22">
        <f>IF('M2 Allocations - TD'!R53="","",'M2 Allocations - TD'!R71)</f>
        <v>287460.81327816768</v>
      </c>
      <c r="T58" s="22">
        <f>IF('M2 Allocations - TD'!S53="","",'M2 Allocations - TD'!S71)</f>
        <v>330409.77575572423</v>
      </c>
      <c r="U58" s="22">
        <f>IF('M2 Allocations - TD'!T53="","",'M2 Allocations - TD'!T71)</f>
        <v>323201.37525993661</v>
      </c>
      <c r="V58" s="22">
        <f>IF('M2 Allocations - TD'!U53="","",'M2 Allocations - TD'!U71)</f>
        <v>340944.20704658219</v>
      </c>
      <c r="W58" s="22">
        <f>IF('M2 Allocations - TD'!V53="","",'M2 Allocations - TD'!V71)</f>
        <v>328289.08781066153</v>
      </c>
      <c r="X58" s="22">
        <f>IF('M2 Allocations - TD'!W53="","",'M2 Allocations - TD'!W71)</f>
        <v>321452.90171375725</v>
      </c>
      <c r="Y58" s="22">
        <f>IF('M2 Allocations - TD'!X53="","",'M2 Allocations - TD'!X71)</f>
        <v>288778.65587559086</v>
      </c>
      <c r="Z58" s="22">
        <f>IF('M2 Allocations - TD'!Y53="","",'M2 Allocations - TD'!Y71)</f>
        <v>301751.31193612184</v>
      </c>
      <c r="AA58" s="22">
        <f>IF('M2 Allocations - TD'!Z53="","",'M2 Allocations - TD'!Z71)</f>
        <v>332299.53125242464</v>
      </c>
      <c r="AB58" s="22">
        <f>IF('M2 Allocations - TD'!AA53="","",'M2 Allocations - TD'!AA71)</f>
        <v>302428.95</v>
      </c>
      <c r="AC58" s="22">
        <f>IF('M2 Allocations - TD'!AB53="","",'M2 Allocations - TD'!AB71)</f>
        <v>301943.60981245001</v>
      </c>
      <c r="AD58" s="22">
        <f>IF('M2 Allocations - TD'!AC53="","",'M2 Allocations - TD'!AC71)</f>
        <v>278699.7057611302</v>
      </c>
      <c r="AE58" s="22">
        <f>IF('M2 Allocations - TD'!AD53="","",'M2 Allocations - TD'!AD71)</f>
        <v>322370.88601313852</v>
      </c>
      <c r="AF58" s="22">
        <f>IF('M2 Allocations - TD'!AE53="","",'M2 Allocations - TD'!AE71)</f>
        <v>349751.02773569047</v>
      </c>
      <c r="AG58" s="22">
        <f>IF('M2 Allocations - TD'!AF53="","",'M2 Allocations - TD'!AF71)</f>
        <v>361975.97928185289</v>
      </c>
      <c r="AH58" s="22">
        <f>IF('M2 Allocations - TD'!AG53="","",'M2 Allocations - TD'!AG71)</f>
        <v>356032.65352996916</v>
      </c>
      <c r="AI58" s="22">
        <f>IF('M2 Allocations - TD'!AH53="","",'M2 Allocations - TD'!AH71)</f>
        <v>346604.60421828728</v>
      </c>
      <c r="AJ58" s="22">
        <f>IF('M2 Allocations - TD'!AI53="","",'M2 Allocations - TD'!AI71)</f>
        <v>324956.79952393915</v>
      </c>
      <c r="AK58" s="22">
        <f>IF('M2 Allocations - TD'!AJ53="","",'M2 Allocations - TD'!AJ71)</f>
        <v>301584.85459624138</v>
      </c>
      <c r="AL58" s="22">
        <f>IF('M2 Allocations - TD'!AK53="","",'M2 Allocations - TD'!AK71)</f>
        <v>323402.5858220082</v>
      </c>
      <c r="AM58" s="22">
        <f>IF('M2 Allocations - TD'!AL53="","",'M2 Allocations - TD'!AL71)</f>
        <v>296745.40272335312</v>
      </c>
      <c r="AN58" s="22">
        <f>IF('M2 Allocations - TD'!AM53="","",'M2 Allocations - TD'!AM71)</f>
        <v>355667.68860749144</v>
      </c>
      <c r="AO58" s="22">
        <f>IF('M2 Allocations - TD'!AN53="","",'M2 Allocations - TD'!AN71)</f>
        <v>352302.39917248994</v>
      </c>
      <c r="AP58" s="22">
        <f>IF('M2 Allocations - TD'!AO53="","",'M2 Allocations - TD'!AO71)</f>
        <v>338612.44673821039</v>
      </c>
      <c r="AQ58" s="22">
        <f>IF('M2 Allocations - TD'!AP53="","",'M2 Allocations - TD'!AP71)</f>
        <v>338607.64249172056</v>
      </c>
      <c r="AR58" s="22">
        <f>IF('M2 Allocations - TD'!AQ53="","",'M2 Allocations - TD'!AQ71)</f>
        <v>393628.70516997529</v>
      </c>
      <c r="AS58" s="22">
        <f>IF('M2 Allocations - TD'!AR53="","",'M2 Allocations - TD'!AR71)</f>
        <v>395351.293050832</v>
      </c>
      <c r="AT58" s="22">
        <f>IF('M2 Allocations - TD'!AS53="","",'M2 Allocations - TD'!AS71)</f>
        <v>414954.8489846529</v>
      </c>
      <c r="AU58" s="22">
        <f>IF('M2 Allocations - TD'!AT53="","",'M2 Allocations - TD'!AT71)</f>
        <v>412666.27260449337</v>
      </c>
      <c r="AV58" s="22">
        <f>IF('M2 Allocations - TD'!AU53="","",'M2 Allocations - TD'!AU71)</f>
        <v>382499.83186560834</v>
      </c>
      <c r="AW58" s="22">
        <f>IF('M2 Allocations - TD'!AV53="","",'M2 Allocations - TD'!AV71)</f>
        <v>356938.16055766254</v>
      </c>
      <c r="AX58" s="22">
        <f>IF('M2 Allocations - TD'!AW53="","",'M2 Allocations - TD'!AW71)</f>
        <v>366435.55562269915</v>
      </c>
      <c r="AY58" s="22">
        <f>IF('M2 Allocations - TD'!AX53="","",'M2 Allocations - TD'!AX71)</f>
        <v>392191.89745791373</v>
      </c>
      <c r="AZ58" s="22" t="str">
        <f>IF('M2 Allocations - TD'!AY53="","",'M2 Allocations - TD'!AY71)</f>
        <v/>
      </c>
      <c r="BA58" s="22" t="str">
        <f>IF('M2 Allocations - TD'!AZ53="","",'M2 Allocations - TD'!AZ71)</f>
        <v/>
      </c>
      <c r="BB58" s="22" t="str">
        <f>IF('M2 Allocations - TD'!BA53="","",'M2 Allocations - TD'!BA71)</f>
        <v/>
      </c>
      <c r="BC58" s="22" t="str">
        <f>IF('M2 Allocations - TD'!BB53="","",'M2 Allocations - TD'!BB71)</f>
        <v/>
      </c>
      <c r="BD58" s="22" t="str">
        <f>IF('M2 Allocations - TD'!BC53="","",'M2 Allocations - TD'!BC71)</f>
        <v/>
      </c>
      <c r="BE58" s="22" t="str">
        <f>IF('M2 Allocations - TD'!BD53="","",'M2 Allocations - TD'!BD71)</f>
        <v/>
      </c>
      <c r="BF58" s="22" t="str">
        <f>IF('M2 Allocations - TD'!BE53="","",'M2 Allocations - TD'!BE71)</f>
        <v/>
      </c>
      <c r="BG58" s="22" t="str">
        <f>IF('M2 Allocations - TD'!BF53="","",'M2 Allocations - TD'!BF71)</f>
        <v/>
      </c>
      <c r="BH58" s="22" t="str">
        <f>IF('M2 Allocations - TD'!BG53="","",'M2 Allocations - TD'!BG71)</f>
        <v/>
      </c>
      <c r="BI58" s="22" t="str">
        <f>IF('M2 Allocations - TD'!BH53="","",'M2 Allocations - TD'!BH71)</f>
        <v/>
      </c>
      <c r="BJ58" s="22" t="str">
        <f>IF('M2 Allocations - TD'!BI53="","",'M2 Allocations - TD'!BI71)</f>
        <v/>
      </c>
    </row>
    <row r="59" spans="1:62" s="5" customFormat="1" ht="15" hidden="1" customHeight="1" outlineLevel="1" x14ac:dyDescent="0.25">
      <c r="A59" s="128"/>
      <c r="B59" s="18" t="s">
        <v>47</v>
      </c>
      <c r="C59" s="26"/>
      <c r="D59" s="2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+'M2 TD amort'!C29</f>
        <v>0</v>
      </c>
      <c r="P59" s="24">
        <f>IF(P58="","",-'M2 TD amort'!D29)</f>
        <v>-218471.8</v>
      </c>
      <c r="Q59" s="24">
        <f>IF(Q58="","",-'M2 TD amort'!E29)</f>
        <v>-177710.71</v>
      </c>
      <c r="R59" s="22">
        <f>IF(R58="","",-'M2 TD amort'!F29)</f>
        <v>-191229.73</v>
      </c>
      <c r="S59" s="22">
        <f>IF(S58="","",-'M2 TD amort'!G29)</f>
        <v>-193716.84</v>
      </c>
      <c r="T59" s="22">
        <f>IF(T58="","",-'M2 TD amort'!H29)</f>
        <v>-222624.92</v>
      </c>
      <c r="U59" s="22">
        <f>IF(U58="","",-'M2 TD amort'!I29)</f>
        <v>-218073.95</v>
      </c>
      <c r="V59" s="22">
        <f>IF(V58="","",-'M2 TD amort'!J29)</f>
        <v>-230059.35</v>
      </c>
      <c r="W59" s="22">
        <f>IF(W58="","",-'M2 TD amort'!K29)</f>
        <v>-221358.47</v>
      </c>
      <c r="X59" s="22">
        <f>IF(X58="","",-'M2 TD amort'!L29)</f>
        <v>-216663.84</v>
      </c>
      <c r="Y59" s="22">
        <f>IF(Y58="","",-'M2 TD amort'!M29)</f>
        <v>-195061.62</v>
      </c>
      <c r="Z59" s="22">
        <f>IF(Z58="","",-'M2 TD amort'!N29)</f>
        <v>-204414.35</v>
      </c>
      <c r="AA59" s="22">
        <f>IF(AA58="","",-'M2 TD amort'!O29)</f>
        <v>-225860.94</v>
      </c>
      <c r="AB59" s="22">
        <f>IF(AB58="","",-'M2 TD amort'!P29)</f>
        <v>2910.27</v>
      </c>
      <c r="AC59" s="22">
        <f>IF(AC58="","",-'M2 TD amort'!Q29)</f>
        <v>2901.71</v>
      </c>
      <c r="AD59" s="22">
        <f>IF(AD58="","",-'M2 TD amort'!R29)</f>
        <v>2678.69</v>
      </c>
      <c r="AE59" s="22">
        <f>IF(AE58="","",-'M2 TD amort'!S29)</f>
        <v>3084.99</v>
      </c>
      <c r="AF59" s="22">
        <f>IF(AF58="","",-'M2 TD amort'!T29)</f>
        <v>3345.54</v>
      </c>
      <c r="AG59" s="22">
        <f>IF(AG58="","",-'M2 TD amort'!U29)</f>
        <v>3464.54</v>
      </c>
      <c r="AH59" s="22">
        <f>IF(AH58="","",-'M2 TD amort'!V29)</f>
        <v>3405.5</v>
      </c>
      <c r="AI59" s="22">
        <f>IF(AI58="","",-'M2 TD amort'!W29)</f>
        <v>3314.25</v>
      </c>
      <c r="AJ59" s="22">
        <f>IF(AJ58="","",-'M2 TD amort'!X29)</f>
        <v>3107.88</v>
      </c>
      <c r="AK59" s="22">
        <f>IF(AK58="","",-'M2 TD amort'!Y29)</f>
        <v>2892.34</v>
      </c>
      <c r="AL59" s="22">
        <f>IF(AL58="","",-'M2 TD amort'!Z29)</f>
        <v>3110.11</v>
      </c>
      <c r="AM59" s="22">
        <f>IF(AM58="","",-'M2 TD amort'!AA29)</f>
        <v>2854.53</v>
      </c>
      <c r="AN59" s="22">
        <f>IF(AN58="","",-'M2 TD amort'!AB29)</f>
        <v>44923.25</v>
      </c>
      <c r="AO59" s="22">
        <f>IF(AO58="","",-'M2 TD amort'!AC29)</f>
        <v>44472.76</v>
      </c>
      <c r="AP59" s="22">
        <f>IF(AP58="","",-'M2 TD amort'!AD29)</f>
        <v>42630.31</v>
      </c>
      <c r="AQ59" s="22">
        <f>IF(AQ58="","",-'M2 TD amort'!AE29)</f>
        <v>42527.18</v>
      </c>
      <c r="AR59" s="22">
        <f>IF(AR58="","",-'M2 TD amort'!AF29)</f>
        <v>49414.85</v>
      </c>
      <c r="AS59" s="22">
        <f>IF(AS58="","",-'M2 TD amort'!AG29)</f>
        <v>49660.75</v>
      </c>
      <c r="AT59" s="22">
        <f>IF(AT58="","",-'M2 TD amort'!AH29)</f>
        <v>52133.62</v>
      </c>
      <c r="AU59" s="22">
        <f>IF(AU58="","",-'M2 TD amort'!AI29)</f>
        <v>51817.96</v>
      </c>
      <c r="AV59" s="22">
        <f>IF(AV58="","",-'M2 TD amort'!AJ29)</f>
        <v>48015.69</v>
      </c>
      <c r="AW59" s="22">
        <f>IF(AW58="","",-'M2 TD amort'!AK29)</f>
        <v>44851.33</v>
      </c>
      <c r="AX59" s="22">
        <f>IF(AX58="","",-'M2 TD amort'!AL29)</f>
        <v>46125.67</v>
      </c>
      <c r="AY59" s="22">
        <f>IF(AY58="","",-'M2 TD amort'!AM29)</f>
        <v>49417.21</v>
      </c>
      <c r="AZ59" s="22" t="str">
        <f>IF(AZ58="","",-'M2 TD amort'!AN29)</f>
        <v/>
      </c>
      <c r="BA59" s="22" t="str">
        <f>IF(BA58="","",-'M2 TD amort'!AO29)</f>
        <v/>
      </c>
      <c r="BB59" s="22" t="str">
        <f>IF(BB58="","",-'M2 TD amort'!AP29)</f>
        <v/>
      </c>
      <c r="BC59" s="22" t="str">
        <f>IF(BC58="","",-'M2 TD amort'!AQ29)</f>
        <v/>
      </c>
      <c r="BD59" s="22" t="str">
        <f>IF(BD58="","",-'M2 TD amort'!AR29)</f>
        <v/>
      </c>
      <c r="BE59" s="22" t="str">
        <f>IF(BE58="","",-'M2 TD amort'!AS29)</f>
        <v/>
      </c>
      <c r="BF59" s="22" t="str">
        <f>IF(BF58="","",-'M2 TD amort'!AT29)</f>
        <v/>
      </c>
      <c r="BG59" s="22" t="str">
        <f>IF(BG58="","",-'M2 TD amort'!AU29)</f>
        <v/>
      </c>
      <c r="BH59" s="22" t="str">
        <f>IF(BH58="","",-'M2 TD amort'!AV29)</f>
        <v/>
      </c>
      <c r="BI59" s="22" t="str">
        <f>IF(BI58="","",-'M2 TD amort'!AW29)</f>
        <v/>
      </c>
      <c r="BJ59" s="22" t="str">
        <f>IF(BJ58="","",-'M2 TD amort'!AX29)</f>
        <v/>
      </c>
    </row>
    <row r="60" spans="1:62" s="5" customFormat="1" ht="15" hidden="1" customHeight="1" outlineLevel="1" x14ac:dyDescent="0.25">
      <c r="A60" s="128"/>
      <c r="B60" s="18" t="s">
        <v>48</v>
      </c>
      <c r="C60" s="2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IF(OR(O59="",O58=""),"",O58+O59)</f>
        <v>31958.9</v>
      </c>
      <c r="P60" s="9">
        <f t="shared" ref="P60" si="350">IF(OR(P59="",P58=""),"",P58+P59)</f>
        <v>109985.11000000004</v>
      </c>
      <c r="Q60" s="9">
        <f t="shared" ref="Q60" si="351">IF(OR(Q59="",Q58=""),"",Q58+Q59)</f>
        <v>89464.790000000008</v>
      </c>
      <c r="R60" s="9">
        <f t="shared" ref="R60" si="352">IF(OR(R59="",R58=""),"",R58+R59)</f>
        <v>91906.678866303904</v>
      </c>
      <c r="S60" s="9">
        <f t="shared" ref="S60" si="353">IF(OR(S59="",S58=""),"",S58+S59)</f>
        <v>93743.973278167687</v>
      </c>
      <c r="T60" s="9">
        <f t="shared" ref="T60" si="354">IF(OR(T59="",T58=""),"",T58+T59)</f>
        <v>107784.85575572422</v>
      </c>
      <c r="U60" s="9">
        <f t="shared" ref="U60" si="355">IF(OR(U59="",U58=""),"",U58+U59)</f>
        <v>105127.4252599366</v>
      </c>
      <c r="V60" s="9">
        <f t="shared" ref="V60" si="356">IF(OR(V59="",V58=""),"",V58+V59)</f>
        <v>110884.85704658218</v>
      </c>
      <c r="W60" s="9">
        <f t="shared" ref="W60" si="357">IF(OR(W59="",W58=""),"",W58+W59)</f>
        <v>106930.61781066153</v>
      </c>
      <c r="X60" s="9">
        <f t="shared" ref="X60" si="358">IF(OR(X59="",X58=""),"",X58+X59)</f>
        <v>104789.06171375726</v>
      </c>
      <c r="Y60" s="9">
        <f t="shared" ref="Y60" si="359">IF(OR(Y59="",Y58=""),"",Y58+Y59)</f>
        <v>93717.035875590867</v>
      </c>
      <c r="Z60" s="9">
        <f t="shared" ref="Z60" si="360">IF(OR(Z59="",Z58=""),"",Z58+Z59)</f>
        <v>97336.961936121836</v>
      </c>
      <c r="AA60" s="9">
        <f t="shared" ref="AA60" si="361">IF(OR(AA59="",AA58=""),"",AA58+AA59)</f>
        <v>106438.59125242464</v>
      </c>
      <c r="AB60" s="9">
        <f t="shared" ref="AB60" si="362">IF(OR(AB59="",AB58=""),"",AB58+AB59)</f>
        <v>305339.22000000003</v>
      </c>
      <c r="AC60" s="9">
        <f t="shared" ref="AC60" si="363">IF(OR(AC59="",AC58=""),"",AC58+AC59)</f>
        <v>304845.31981245003</v>
      </c>
      <c r="AD60" s="9">
        <f t="shared" ref="AD60" si="364">IF(OR(AD59="",AD58=""),"",AD58+AD59)</f>
        <v>281378.3957611302</v>
      </c>
      <c r="AE60" s="9">
        <f t="shared" ref="AE60" si="365">IF(OR(AE59="",AE58=""),"",AE58+AE59)</f>
        <v>325455.87601313851</v>
      </c>
      <c r="AF60" s="9">
        <f t="shared" ref="AF60" si="366">IF(OR(AF59="",AF58=""),"",AF58+AF59)</f>
        <v>353096.56773569045</v>
      </c>
      <c r="AG60" s="9">
        <f t="shared" ref="AG60" si="367">IF(OR(AG59="",AG58=""),"",AG58+AG59)</f>
        <v>365440.51928185287</v>
      </c>
      <c r="AH60" s="9">
        <f t="shared" ref="AH60" si="368">IF(OR(AH59="",AH58=""),"",AH58+AH59)</f>
        <v>359438.15352996916</v>
      </c>
      <c r="AI60" s="9">
        <f t="shared" ref="AI60" si="369">IF(OR(AI59="",AI58=""),"",AI58+AI59)</f>
        <v>349918.85421828728</v>
      </c>
      <c r="AJ60" s="9">
        <f t="shared" ref="AJ60" si="370">IF(OR(AJ59="",AJ58=""),"",AJ58+AJ59)</f>
        <v>328064.67952393915</v>
      </c>
      <c r="AK60" s="9">
        <f t="shared" ref="AK60" si="371">IF(OR(AK59="",AK58=""),"",AK58+AK59)</f>
        <v>304477.1945962414</v>
      </c>
      <c r="AL60" s="9">
        <f t="shared" ref="AL60" si="372">IF(OR(AL59="",AL58=""),"",AL58+AL59)</f>
        <v>326512.69582200819</v>
      </c>
      <c r="AM60" s="9">
        <f t="shared" ref="AM60:BJ60" si="373">IF(OR(AM59="",AM58=""),"",AM58+AM59)</f>
        <v>299599.93272335315</v>
      </c>
      <c r="AN60" s="9">
        <f t="shared" si="373"/>
        <v>400590.93860749144</v>
      </c>
      <c r="AO60" s="9">
        <f t="shared" si="373"/>
        <v>396775.15917248995</v>
      </c>
      <c r="AP60" s="9">
        <f t="shared" si="373"/>
        <v>381242.75673821039</v>
      </c>
      <c r="AQ60" s="9">
        <f t="shared" si="373"/>
        <v>381134.82249172055</v>
      </c>
      <c r="AR60" s="9">
        <f t="shared" si="373"/>
        <v>443043.55516997527</v>
      </c>
      <c r="AS60" s="9">
        <f t="shared" si="373"/>
        <v>445012.043050832</v>
      </c>
      <c r="AT60" s="9">
        <f t="shared" si="373"/>
        <v>467088.46898465289</v>
      </c>
      <c r="AU60" s="9">
        <f t="shared" si="373"/>
        <v>464484.23260449339</v>
      </c>
      <c r="AV60" s="9">
        <f t="shared" si="373"/>
        <v>430515.52186560835</v>
      </c>
      <c r="AW60" s="9">
        <f t="shared" si="373"/>
        <v>401789.49055766256</v>
      </c>
      <c r="AX60" s="9">
        <f t="shared" si="373"/>
        <v>412561.22562269913</v>
      </c>
      <c r="AY60" s="9">
        <f t="shared" si="373"/>
        <v>441609.10745791375</v>
      </c>
      <c r="AZ60" s="9" t="str">
        <f t="shared" si="373"/>
        <v/>
      </c>
      <c r="BA60" s="9" t="str">
        <f t="shared" si="373"/>
        <v/>
      </c>
      <c r="BB60" s="9" t="str">
        <f t="shared" si="373"/>
        <v/>
      </c>
      <c r="BC60" s="9" t="str">
        <f t="shared" si="373"/>
        <v/>
      </c>
      <c r="BD60" s="9" t="str">
        <f t="shared" si="373"/>
        <v/>
      </c>
      <c r="BE60" s="9" t="str">
        <f t="shared" si="373"/>
        <v/>
      </c>
      <c r="BF60" s="9" t="str">
        <f t="shared" si="373"/>
        <v/>
      </c>
      <c r="BG60" s="9" t="str">
        <f t="shared" si="373"/>
        <v/>
      </c>
      <c r="BH60" s="9" t="str">
        <f t="shared" si="373"/>
        <v/>
      </c>
      <c r="BI60" s="9" t="str">
        <f t="shared" si="373"/>
        <v/>
      </c>
      <c r="BJ60" s="9" t="str">
        <f t="shared" si="373"/>
        <v/>
      </c>
    </row>
    <row r="61" spans="1:62" s="5" customFormat="1" hidden="1" outlineLevel="1" x14ac:dyDescent="0.25">
      <c r="A61" s="128"/>
      <c r="B61" s="18" t="s">
        <v>13</v>
      </c>
      <c r="C61" s="26"/>
      <c r="D61" s="26"/>
      <c r="E61" s="9">
        <f t="shared" ref="E61:N61" si="374">IF(OR(E58="",E57=""),"",E57-E58)</f>
        <v>0</v>
      </c>
      <c r="F61" s="9">
        <f t="shared" si="374"/>
        <v>0</v>
      </c>
      <c r="G61" s="9">
        <f t="shared" si="374"/>
        <v>-1621.85</v>
      </c>
      <c r="H61" s="9">
        <f t="shared" si="374"/>
        <v>-14886.83</v>
      </c>
      <c r="I61" s="9">
        <f t="shared" si="374"/>
        <v>-17626.32</v>
      </c>
      <c r="J61" s="9">
        <f t="shared" si="374"/>
        <v>-16627.989274539053</v>
      </c>
      <c r="K61" s="9">
        <f t="shared" si="374"/>
        <v>-15673.941858251583</v>
      </c>
      <c r="L61" s="9">
        <f t="shared" si="374"/>
        <v>-12991.857554211925</v>
      </c>
      <c r="M61" s="9">
        <f t="shared" si="374"/>
        <v>-9215.8170176639032</v>
      </c>
      <c r="N61" s="9">
        <f t="shared" si="374"/>
        <v>1372.297784318449</v>
      </c>
      <c r="O61" s="9">
        <f>IF(OR(O60="",O57=""),"",O57-O60)</f>
        <v>-3995.0892387392923</v>
      </c>
      <c r="P61" s="9">
        <f t="shared" ref="P61:AM61" si="375">IF(OR(P60="",P57=""),"",P57-P60)</f>
        <v>-85529.050047350116</v>
      </c>
      <c r="Q61" s="9">
        <f t="shared" si="375"/>
        <v>-59849.479327312241</v>
      </c>
      <c r="R61" s="9">
        <f t="shared" si="375"/>
        <v>-79740.242176648651</v>
      </c>
      <c r="S61" s="9">
        <f t="shared" si="375"/>
        <v>-65635.888917682387</v>
      </c>
      <c r="T61" s="9">
        <f t="shared" si="375"/>
        <v>20363.295659226904</v>
      </c>
      <c r="U61" s="9">
        <f t="shared" si="375"/>
        <v>70562.31474006339</v>
      </c>
      <c r="V61" s="9">
        <f t="shared" si="375"/>
        <v>107517.67105437367</v>
      </c>
      <c r="W61" s="9">
        <f t="shared" si="375"/>
        <v>98137.280689125095</v>
      </c>
      <c r="X61" s="9">
        <f t="shared" si="375"/>
        <v>-3601.9787410198333</v>
      </c>
      <c r="Y61" s="9">
        <f t="shared" si="375"/>
        <v>4056.4021304298512</v>
      </c>
      <c r="Z61" s="9">
        <f t="shared" si="375"/>
        <v>16409.141162858054</v>
      </c>
      <c r="AA61" s="9">
        <f t="shared" si="375"/>
        <v>25357.436760066455</v>
      </c>
      <c r="AB61" s="9">
        <f t="shared" si="375"/>
        <v>-189248.83839752211</v>
      </c>
      <c r="AC61" s="9">
        <f t="shared" si="375"/>
        <v>-172777.1548367475</v>
      </c>
      <c r="AD61" s="9">
        <f t="shared" si="375"/>
        <v>-148057.30898659962</v>
      </c>
      <c r="AE61" s="9">
        <f t="shared" si="375"/>
        <v>-145351.0580987274</v>
      </c>
      <c r="AF61" s="9">
        <f t="shared" si="375"/>
        <v>69895.046517746523</v>
      </c>
      <c r="AG61" s="9">
        <f t="shared" si="375"/>
        <v>178169.34145182674</v>
      </c>
      <c r="AH61" s="9">
        <f t="shared" si="375"/>
        <v>126824.85779464053</v>
      </c>
      <c r="AI61" s="9">
        <f t="shared" si="375"/>
        <v>64188.591347931884</v>
      </c>
      <c r="AJ61" s="9">
        <f t="shared" si="375"/>
        <v>-120856.32529398013</v>
      </c>
      <c r="AK61" s="9">
        <f t="shared" si="375"/>
        <v>-113170.01032792343</v>
      </c>
      <c r="AL61" s="9">
        <f t="shared" si="375"/>
        <v>-102687.39949390403</v>
      </c>
      <c r="AM61" s="9">
        <f t="shared" si="375"/>
        <v>-47885.071968987613</v>
      </c>
      <c r="AN61" s="9">
        <f t="shared" ref="AN61:BJ61" si="376">IF(OR(AN60="",AN57=""),"",AN57-AN60)</f>
        <v>-179748.9419202162</v>
      </c>
      <c r="AO61" s="9">
        <f t="shared" si="376"/>
        <v>-91124.046517600538</v>
      </c>
      <c r="AP61" s="9">
        <f t="shared" si="376"/>
        <v>-96968.51042268303</v>
      </c>
      <c r="AQ61" s="9">
        <f t="shared" si="376"/>
        <v>-86353.019606522634</v>
      </c>
      <c r="AR61" s="9">
        <f t="shared" si="376"/>
        <v>348870.77603206248</v>
      </c>
      <c r="AS61" s="9">
        <f t="shared" si="376"/>
        <v>533332.01012694126</v>
      </c>
      <c r="AT61" s="9">
        <f t="shared" si="376"/>
        <v>407689.19218621496</v>
      </c>
      <c r="AU61" s="9">
        <f t="shared" si="376"/>
        <v>222321.24776520289</v>
      </c>
      <c r="AV61" s="9">
        <f t="shared" si="376"/>
        <v>-108713.07078627811</v>
      </c>
      <c r="AW61" s="9">
        <f t="shared" si="376"/>
        <v>-73613.890620381921</v>
      </c>
      <c r="AX61" s="9">
        <f t="shared" si="376"/>
        <v>-61945.766329867532</v>
      </c>
      <c r="AY61" s="9">
        <f t="shared" si="376"/>
        <v>-73599.341103070241</v>
      </c>
      <c r="AZ61" s="9" t="str">
        <f t="shared" si="376"/>
        <v/>
      </c>
      <c r="BA61" s="9" t="str">
        <f t="shared" si="376"/>
        <v/>
      </c>
      <c r="BB61" s="9" t="str">
        <f t="shared" si="376"/>
        <v/>
      </c>
      <c r="BC61" s="9" t="str">
        <f t="shared" si="376"/>
        <v/>
      </c>
      <c r="BD61" s="9" t="str">
        <f t="shared" si="376"/>
        <v/>
      </c>
      <c r="BE61" s="9" t="str">
        <f t="shared" si="376"/>
        <v/>
      </c>
      <c r="BF61" s="9" t="str">
        <f t="shared" si="376"/>
        <v/>
      </c>
      <c r="BG61" s="9" t="str">
        <f t="shared" si="376"/>
        <v/>
      </c>
      <c r="BH61" s="9" t="str">
        <f t="shared" si="376"/>
        <v/>
      </c>
      <c r="BI61" s="9" t="str">
        <f t="shared" si="376"/>
        <v/>
      </c>
      <c r="BJ61" s="9" t="str">
        <f t="shared" si="376"/>
        <v/>
      </c>
    </row>
    <row r="62" spans="1:62" s="5" customFormat="1" hidden="1" outlineLevel="1" x14ac:dyDescent="0.25">
      <c r="A62" s="128"/>
      <c r="B62" s="19" t="s">
        <v>8</v>
      </c>
      <c r="C62" s="30"/>
      <c r="D62" s="30"/>
      <c r="E62" s="9">
        <f t="shared" ref="E62:N62" si="377">IF(OR(E9="",E61=""),"",(E61+D64)*E9/12)</f>
        <v>0</v>
      </c>
      <c r="F62" s="9">
        <f t="shared" si="377"/>
        <v>0</v>
      </c>
      <c r="G62" s="9">
        <f t="shared" si="377"/>
        <v>-1.0214870824166666</v>
      </c>
      <c r="H62" s="9">
        <f t="shared" si="377"/>
        <v>-8.6169910456603613</v>
      </c>
      <c r="I62" s="9">
        <f t="shared" si="377"/>
        <v>-17.898704851830932</v>
      </c>
      <c r="J62" s="9">
        <f t="shared" si="377"/>
        <v>-32.360591376266207</v>
      </c>
      <c r="K62" s="9">
        <f t="shared" si="377"/>
        <v>-41.863062319361589</v>
      </c>
      <c r="L62" s="9">
        <f t="shared" si="377"/>
        <v>-50.380614859511986</v>
      </c>
      <c r="M62" s="9">
        <f t="shared" si="377"/>
        <v>-56.544658629729668</v>
      </c>
      <c r="N62" s="9">
        <f t="shared" si="377"/>
        <v>-70.145468650112946</v>
      </c>
      <c r="O62" s="10">
        <f>IF(OR(O9="",O61=""),"",(O59+O61+N64)*O9/12)</f>
        <v>-68.659671553426648</v>
      </c>
      <c r="P62" s="10">
        <f>IF(OR(P9="",P61=""),"",(P59+P61+O64+P56)*P9/12)</f>
        <v>1561.3846099194352</v>
      </c>
      <c r="Q62" s="10">
        <f t="shared" ref="Q62:AM62" si="378">IF(OR(Q9="",Q61=""),"",(Q59+Q61+P64)*Q9/12)</f>
        <v>1768.9370359317772</v>
      </c>
      <c r="R62" s="10">
        <f t="shared" si="378"/>
        <v>1510.9527105885902</v>
      </c>
      <c r="S62" s="10">
        <f t="shared" si="378"/>
        <v>1263.8543417234587</v>
      </c>
      <c r="T62" s="10">
        <f t="shared" si="378"/>
        <v>1313.422943581618</v>
      </c>
      <c r="U62" s="10">
        <f t="shared" si="378"/>
        <v>1126.9444648186989</v>
      </c>
      <c r="V62" s="10">
        <f t="shared" si="378"/>
        <v>1039.3449333693247</v>
      </c>
      <c r="W62" s="10">
        <f t="shared" si="378"/>
        <v>878.63521906613676</v>
      </c>
      <c r="X62" s="10">
        <f t="shared" si="378"/>
        <v>614.94008164987667</v>
      </c>
      <c r="Y62" s="10">
        <f t="shared" si="378"/>
        <v>382.64222876256804</v>
      </c>
      <c r="Z62" s="10">
        <f t="shared" si="378"/>
        <v>193.0380276384773</v>
      </c>
      <c r="AA62" s="10">
        <f t="shared" si="378"/>
        <v>-99.633226637268919</v>
      </c>
      <c r="AB62" s="10">
        <f t="shared" si="378"/>
        <v>-390.08897562934322</v>
      </c>
      <c r="AC62" s="10">
        <f t="shared" si="378"/>
        <v>-729.83934564236961</v>
      </c>
      <c r="AD62" s="10">
        <f t="shared" si="378"/>
        <v>-1102.6537336880972</v>
      </c>
      <c r="AE62" s="10">
        <f t="shared" si="378"/>
        <v>-1311.7267766505211</v>
      </c>
      <c r="AF62" s="10">
        <f t="shared" si="378"/>
        <v>-1223.2705227865461</v>
      </c>
      <c r="AG62" s="10">
        <f t="shared" si="378"/>
        <v>-906.67220407541834</v>
      </c>
      <c r="AH62" s="10">
        <f t="shared" si="378"/>
        <v>-647.66826565641497</v>
      </c>
      <c r="AI62" s="10">
        <f t="shared" si="378"/>
        <v>-518.89488802267783</v>
      </c>
      <c r="AJ62" s="10">
        <f t="shared" si="378"/>
        <v>-789.70697234607553</v>
      </c>
      <c r="AK62" s="10">
        <f t="shared" si="378"/>
        <v>-1046.0066441138708</v>
      </c>
      <c r="AL62" s="10">
        <f t="shared" si="378"/>
        <v>-1371.1355953428147</v>
      </c>
      <c r="AM62" s="10">
        <f t="shared" si="378"/>
        <v>-1539.4019706265842</v>
      </c>
      <c r="AN62" s="10">
        <f t="shared" ref="AN62" si="379">IF(OR(AN9="",AN61=""),"",(AN59+AN61+AM64)*AN9/12)</f>
        <v>-1846.457463161405</v>
      </c>
      <c r="AO62" s="10">
        <f t="shared" ref="AO62" si="380">IF(OR(AO9="",AO61=""),"",(AO59+AO61+AN64)*AO9/12)</f>
        <v>-1924.9482482552737</v>
      </c>
      <c r="AP62" s="10">
        <f t="shared" ref="AP62" si="381">IF(OR(AP9="",AP61=""),"",(AP59+AP61+AO64)*AP9/12)</f>
        <v>-1963.0871642764603</v>
      </c>
      <c r="AQ62" s="10">
        <f t="shared" ref="AQ62" si="382">IF(OR(AQ9="",AQ61=""),"",(AQ59+AQ61+AP64)*AQ9/12)</f>
        <v>-2076.373139489348</v>
      </c>
      <c r="AR62" s="10">
        <f t="shared" ref="AR62" si="383">IF(OR(AR9="",AR61=""),"",(AR59+AR61+AQ64)*AR9/12)</f>
        <v>-1180.217154786636</v>
      </c>
      <c r="AS62" s="10">
        <f t="shared" ref="AS62" si="384">IF(OR(AS9="",AS61=""),"",(AS59+AS61+AR64)*AS9/12)</f>
        <v>102.46722782708679</v>
      </c>
      <c r="AT62" s="10">
        <f t="shared" ref="AT62" si="385">IF(OR(AT9="",AT61=""),"",(AT59+AT61+AS64)*AT9/12)</f>
        <v>993.98783182775912</v>
      </c>
      <c r="AU62" s="10">
        <f t="shared" ref="AU62" si="386">IF(OR(AU9="",AU61=""),"",(AU59+AU61+AT64)*AU9/12)</f>
        <v>1445.4815529546793</v>
      </c>
      <c r="AV62" s="10">
        <f t="shared" ref="AV62" si="387">IF(OR(AV9="",AV61=""),"",(AV59+AV61+AU64)*AV9/12)</f>
        <v>1273.9834166317835</v>
      </c>
      <c r="AW62" s="10">
        <f t="shared" ref="AW62" si="388">IF(OR(AW9="",AW61=""),"",(AW59+AW61+AV64)*AW9/12)</f>
        <v>1225.5592641438852</v>
      </c>
      <c r="AX62" s="10">
        <f t="shared" ref="AX62" si="389">IF(OR(AX9="",AX61=""),"",(AX59+AX61+AW64)*AX9/12)</f>
        <v>1199.849381703536</v>
      </c>
      <c r="AY62" s="10">
        <f t="shared" ref="AY62" si="390">IF(OR(AY9="",AY61=""),"",(AY59+AY61+AX64)*AY9/12)</f>
        <v>1159.3635644003591</v>
      </c>
      <c r="AZ62" s="10" t="str">
        <f t="shared" ref="AZ62" si="391">IF(OR(AZ9="",AZ61=""),"",(AZ59+AZ61+AY64)*AZ9/12)</f>
        <v/>
      </c>
      <c r="BA62" s="10" t="str">
        <f t="shared" ref="BA62" si="392">IF(OR(BA9="",BA61=""),"",(BA59+BA61+AZ64)*BA9/12)</f>
        <v/>
      </c>
      <c r="BB62" s="10" t="str">
        <f t="shared" ref="BB62" si="393">IF(OR(BB9="",BB61=""),"",(BB59+BB61+BA64)*BB9/12)</f>
        <v/>
      </c>
      <c r="BC62" s="10" t="str">
        <f t="shared" ref="BC62" si="394">IF(OR(BC9="",BC61=""),"",(BC59+BC61+BB64)*BC9/12)</f>
        <v/>
      </c>
      <c r="BD62" s="10" t="str">
        <f t="shared" ref="BD62" si="395">IF(OR(BD9="",BD61=""),"",(BD59+BD61+BC64)*BD9/12)</f>
        <v/>
      </c>
      <c r="BE62" s="10" t="str">
        <f t="shared" ref="BE62" si="396">IF(OR(BE9="",BE61=""),"",(BE59+BE61+BD64)*BE9/12)</f>
        <v/>
      </c>
      <c r="BF62" s="10" t="str">
        <f t="shared" ref="BF62" si="397">IF(OR(BF9="",BF61=""),"",(BF59+BF61+BE64)*BF9/12)</f>
        <v/>
      </c>
      <c r="BG62" s="10" t="str">
        <f t="shared" ref="BG62" si="398">IF(OR(BG9="",BG61=""),"",(BG59+BG61+BF64)*BG9/12)</f>
        <v/>
      </c>
      <c r="BH62" s="10" t="str">
        <f t="shared" ref="BH62" si="399">IF(OR(BH9="",BH61=""),"",(BH59+BH61+BG64)*BH9/12)</f>
        <v/>
      </c>
      <c r="BI62" s="10" t="str">
        <f t="shared" ref="BI62" si="400">IF(OR(BI9="",BI61=""),"",(BI59+BI61+BH64)*BI9/12)</f>
        <v/>
      </c>
      <c r="BJ62" s="10" t="str">
        <f t="shared" ref="BJ62" si="401">IF(OR(BJ9="",BJ61=""),"",(BJ59+BJ61+BI64)*BJ9/12)</f>
        <v/>
      </c>
    </row>
    <row r="63" spans="1:62" s="5" customFormat="1" hidden="1" outlineLevel="1" x14ac:dyDescent="0.25">
      <c r="A63" s="128"/>
      <c r="B63" s="18" t="s">
        <v>14</v>
      </c>
      <c r="C63" s="26"/>
      <c r="D63" s="26"/>
      <c r="E63" s="9">
        <f t="shared" ref="E63:N63" si="402">IF(OR(E61="",E62=""),"",E61+E62)</f>
        <v>0</v>
      </c>
      <c r="F63" s="9">
        <f t="shared" si="402"/>
        <v>0</v>
      </c>
      <c r="G63" s="9">
        <f t="shared" si="402"/>
        <v>-1622.8714870824165</v>
      </c>
      <c r="H63" s="9">
        <f t="shared" si="402"/>
        <v>-14895.446991045661</v>
      </c>
      <c r="I63" s="9">
        <f t="shared" si="402"/>
        <v>-17644.218704851832</v>
      </c>
      <c r="J63" s="9">
        <f t="shared" si="402"/>
        <v>-16660.349865915319</v>
      </c>
      <c r="K63" s="9">
        <f t="shared" si="402"/>
        <v>-15715.804920570945</v>
      </c>
      <c r="L63" s="9">
        <f t="shared" si="402"/>
        <v>-13042.238169071437</v>
      </c>
      <c r="M63" s="9">
        <f t="shared" si="402"/>
        <v>-9272.3616762936326</v>
      </c>
      <c r="N63" s="9">
        <f t="shared" si="402"/>
        <v>1302.1523156683361</v>
      </c>
      <c r="O63" s="9">
        <f>IF(OR(O61="",O62=""),"",O61+O62)</f>
        <v>-4063.7489102927188</v>
      </c>
      <c r="P63" s="9">
        <f t="shared" ref="P63:AM63" si="403">IF(OR(P61="",P62=""),"",P61+P62)</f>
        <v>-83967.665437430682</v>
      </c>
      <c r="Q63" s="9">
        <f t="shared" si="403"/>
        <v>-58080.542291380465</v>
      </c>
      <c r="R63" s="9">
        <f t="shared" si="403"/>
        <v>-78229.289466060058</v>
      </c>
      <c r="S63" s="9">
        <f t="shared" si="403"/>
        <v>-64372.034575958925</v>
      </c>
      <c r="T63" s="9">
        <f t="shared" si="403"/>
        <v>21676.718602808523</v>
      </c>
      <c r="U63" s="9">
        <f t="shared" si="403"/>
        <v>71689.259204882095</v>
      </c>
      <c r="V63" s="9">
        <f t="shared" si="403"/>
        <v>108557.015987743</v>
      </c>
      <c r="W63" s="9">
        <f t="shared" si="403"/>
        <v>99015.915908191237</v>
      </c>
      <c r="X63" s="9">
        <f t="shared" si="403"/>
        <v>-2987.0386593699568</v>
      </c>
      <c r="Y63" s="9">
        <f t="shared" si="403"/>
        <v>4439.0443591924195</v>
      </c>
      <c r="Z63" s="9">
        <f t="shared" si="403"/>
        <v>16602.179190496532</v>
      </c>
      <c r="AA63" s="9">
        <f t="shared" si="403"/>
        <v>25257.803533429185</v>
      </c>
      <c r="AB63" s="9">
        <f t="shared" si="403"/>
        <v>-189638.92737315144</v>
      </c>
      <c r="AC63" s="9">
        <f t="shared" si="403"/>
        <v>-173506.99418238987</v>
      </c>
      <c r="AD63" s="9">
        <f t="shared" si="403"/>
        <v>-149159.9627202877</v>
      </c>
      <c r="AE63" s="9">
        <f t="shared" si="403"/>
        <v>-146662.78487537793</v>
      </c>
      <c r="AF63" s="9">
        <f t="shared" si="403"/>
        <v>68671.775994959971</v>
      </c>
      <c r="AG63" s="9">
        <f t="shared" si="403"/>
        <v>177262.66924775133</v>
      </c>
      <c r="AH63" s="9">
        <f t="shared" si="403"/>
        <v>126177.18952898412</v>
      </c>
      <c r="AI63" s="9">
        <f t="shared" si="403"/>
        <v>63669.69645990921</v>
      </c>
      <c r="AJ63" s="9">
        <f t="shared" si="403"/>
        <v>-121646.0322663262</v>
      </c>
      <c r="AK63" s="9">
        <f t="shared" si="403"/>
        <v>-114216.01697203731</v>
      </c>
      <c r="AL63" s="9">
        <f t="shared" si="403"/>
        <v>-104058.53508924684</v>
      </c>
      <c r="AM63" s="9">
        <f t="shared" si="403"/>
        <v>-49424.473939614196</v>
      </c>
      <c r="AN63" s="9">
        <f t="shared" ref="AN63:BJ63" si="404">IF(OR(AN61="",AN62=""),"",AN61+AN62)</f>
        <v>-181595.3993833776</v>
      </c>
      <c r="AO63" s="9">
        <f t="shared" si="404"/>
        <v>-93048.994765855809</v>
      </c>
      <c r="AP63" s="9">
        <f t="shared" si="404"/>
        <v>-98931.597586959484</v>
      </c>
      <c r="AQ63" s="9">
        <f t="shared" si="404"/>
        <v>-88429.392746011988</v>
      </c>
      <c r="AR63" s="9">
        <f t="shared" si="404"/>
        <v>347690.55887727585</v>
      </c>
      <c r="AS63" s="9">
        <f t="shared" si="404"/>
        <v>533434.47735476831</v>
      </c>
      <c r="AT63" s="9">
        <f t="shared" si="404"/>
        <v>408683.18001804274</v>
      </c>
      <c r="AU63" s="9">
        <f t="shared" si="404"/>
        <v>223766.72931815757</v>
      </c>
      <c r="AV63" s="9">
        <f t="shared" si="404"/>
        <v>-107439.08736964632</v>
      </c>
      <c r="AW63" s="9">
        <f t="shared" si="404"/>
        <v>-72388.331356238035</v>
      </c>
      <c r="AX63" s="9">
        <f t="shared" si="404"/>
        <v>-60745.916948163998</v>
      </c>
      <c r="AY63" s="9">
        <f t="shared" si="404"/>
        <v>-72439.977538669875</v>
      </c>
      <c r="AZ63" s="9" t="str">
        <f t="shared" si="404"/>
        <v/>
      </c>
      <c r="BA63" s="9" t="str">
        <f t="shared" si="404"/>
        <v/>
      </c>
      <c r="BB63" s="9" t="str">
        <f t="shared" si="404"/>
        <v/>
      </c>
      <c r="BC63" s="9" t="str">
        <f t="shared" si="404"/>
        <v/>
      </c>
      <c r="BD63" s="9" t="str">
        <f t="shared" si="404"/>
        <v/>
      </c>
      <c r="BE63" s="9" t="str">
        <f t="shared" si="404"/>
        <v/>
      </c>
      <c r="BF63" s="9" t="str">
        <f t="shared" si="404"/>
        <v/>
      </c>
      <c r="BG63" s="9" t="str">
        <f t="shared" si="404"/>
        <v/>
      </c>
      <c r="BH63" s="9" t="str">
        <f t="shared" si="404"/>
        <v/>
      </c>
      <c r="BI63" s="9" t="str">
        <f t="shared" si="404"/>
        <v/>
      </c>
      <c r="BJ63" s="9" t="str">
        <f t="shared" si="404"/>
        <v/>
      </c>
    </row>
    <row r="64" spans="1:62" s="5" customFormat="1" hidden="1" outlineLevel="1" x14ac:dyDescent="0.25">
      <c r="A64" s="128"/>
      <c r="B64" s="20" t="s">
        <v>18</v>
      </c>
      <c r="C64" s="28"/>
      <c r="D64" s="28"/>
      <c r="E64" s="9">
        <f>E63</f>
        <v>0</v>
      </c>
      <c r="F64" s="9">
        <f>IF(OR(F63="",E64=""),"",F63+E64)</f>
        <v>0</v>
      </c>
      <c r="G64" s="9">
        <f t="shared" ref="G64:N64" si="405">IF(OR(G63="",F64=""),"",G63+F64)</f>
        <v>-1622.8714870824165</v>
      </c>
      <c r="H64" s="9">
        <f t="shared" si="405"/>
        <v>-16518.318478128076</v>
      </c>
      <c r="I64" s="9">
        <f t="shared" si="405"/>
        <v>-34162.537182979911</v>
      </c>
      <c r="J64" s="9">
        <f t="shared" si="405"/>
        <v>-50822.887048895231</v>
      </c>
      <c r="K64" s="9">
        <f t="shared" si="405"/>
        <v>-66538.691969466177</v>
      </c>
      <c r="L64" s="9">
        <f t="shared" si="405"/>
        <v>-79580.930138537617</v>
      </c>
      <c r="M64" s="9">
        <f t="shared" si="405"/>
        <v>-88853.291814831246</v>
      </c>
      <c r="N64" s="9">
        <f t="shared" si="405"/>
        <v>-87551.139499162906</v>
      </c>
      <c r="O64" s="9">
        <f>IF(OR(O63="",N64=""),"",O63+O59+N64)</f>
        <v>-91614.888409455627</v>
      </c>
      <c r="P64" s="9">
        <f>IF(OR(P63="",O64=""),"",P63+P59+O64+P56)</f>
        <v>2083407.5311691668</v>
      </c>
      <c r="Q64" s="9">
        <f t="shared" ref="Q64" si="406">IF(OR(Q63="",P64=""),"",Q63+Q59+P64)</f>
        <v>1847616.2788777864</v>
      </c>
      <c r="R64" s="9">
        <f t="shared" ref="R64" si="407">IF(OR(R63="",Q64=""),"",R63+R59+Q64)</f>
        <v>1578157.2594117261</v>
      </c>
      <c r="S64" s="9">
        <f t="shared" ref="S64" si="408">IF(OR(S63="",R64=""),"",S63+S59+R64)</f>
        <v>1320068.3848357671</v>
      </c>
      <c r="T64" s="9">
        <f t="shared" ref="T64" si="409">IF(OR(T63="",S64=""),"",T63+T59+S64)</f>
        <v>1119120.1834385756</v>
      </c>
      <c r="U64" s="9">
        <f t="shared" ref="U64" si="410">IF(OR(U63="",T64=""),"",U63+U59+T64)</f>
        <v>972735.4926434576</v>
      </c>
      <c r="V64" s="9">
        <f t="shared" ref="V64" si="411">IF(OR(V63="",U64=""),"",V63+V59+U64)</f>
        <v>851233.15863120055</v>
      </c>
      <c r="W64" s="9">
        <f t="shared" ref="W64" si="412">IF(OR(W63="",V64=""),"",W63+W59+V64)</f>
        <v>728890.60453939182</v>
      </c>
      <c r="X64" s="9">
        <f t="shared" ref="X64" si="413">IF(OR(X63="",W64=""),"",X63+X59+W64)</f>
        <v>509239.72588002187</v>
      </c>
      <c r="Y64" s="9">
        <f t="shared" ref="Y64" si="414">IF(OR(Y63="",X64=""),"",Y63+Y59+X64)</f>
        <v>318617.1502392143</v>
      </c>
      <c r="Z64" s="9">
        <f t="shared" ref="Z64" si="415">IF(OR(Z63="",Y64=""),"",Z63+Z59+Y64)</f>
        <v>130804.97942971083</v>
      </c>
      <c r="AA64" s="9">
        <f t="shared" ref="AA64" si="416">IF(OR(AA63="",Z64=""),"",AA63+AA59+Z64)</f>
        <v>-69798.157036859979</v>
      </c>
      <c r="AB64" s="9">
        <f t="shared" ref="AB64" si="417">IF(OR(AB63="",AA64=""),"",AB63+AB59+AA64)</f>
        <v>-256526.81441001143</v>
      </c>
      <c r="AC64" s="9">
        <f t="shared" ref="AC64" si="418">IF(OR(AC63="",AB64=""),"",AC63+AC59+AB64)</f>
        <v>-427132.09859240131</v>
      </c>
      <c r="AD64" s="9">
        <f t="shared" ref="AD64" si="419">IF(OR(AD63="",AC64=""),"",AD63+AD59+AC64)</f>
        <v>-573613.37131268904</v>
      </c>
      <c r="AE64" s="9">
        <f t="shared" ref="AE64" si="420">IF(OR(AE63="",AD64=""),"",AE63+AE59+AD64)</f>
        <v>-717191.16618806694</v>
      </c>
      <c r="AF64" s="9">
        <f t="shared" ref="AF64" si="421">IF(OR(AF63="",AE64=""),"",AF63+AF59+AE64)</f>
        <v>-645173.85019310704</v>
      </c>
      <c r="AG64" s="9">
        <f t="shared" ref="AG64" si="422">IF(OR(AG63="",AF64=""),"",AG63+AG59+AF64)</f>
        <v>-464446.6409453557</v>
      </c>
      <c r="AH64" s="9">
        <f t="shared" ref="AH64" si="423">IF(OR(AH63="",AG64=""),"",AH63+AH59+AG64)</f>
        <v>-334863.95141637156</v>
      </c>
      <c r="AI64" s="9">
        <f t="shared" ref="AI64" si="424">IF(OR(AI63="",AH64=""),"",AI63+AI59+AH64)</f>
        <v>-267880.00495646236</v>
      </c>
      <c r="AJ64" s="9">
        <f t="shared" ref="AJ64" si="425">IF(OR(AJ63="",AI64=""),"",AJ63+AJ59+AI64)</f>
        <v>-386418.15722278855</v>
      </c>
      <c r="AK64" s="9">
        <f t="shared" ref="AK64" si="426">IF(OR(AK63="",AJ64=""),"",AK63+AK59+AJ64)</f>
        <v>-497741.83419482585</v>
      </c>
      <c r="AL64" s="9">
        <f t="shared" ref="AL64" si="427">IF(OR(AL63="",AK64=""),"",AL63+AL59+AK64)</f>
        <v>-598690.25928407267</v>
      </c>
      <c r="AM64" s="9">
        <f t="shared" ref="AM64" si="428">IF(OR(AM63="",AL64=""),"",AM63+AM59+AL64)</f>
        <v>-645260.2032236869</v>
      </c>
      <c r="AN64" s="9">
        <f t="shared" ref="AN64" si="429">IF(OR(AN63="",AM64=""),"",AN63+AN59+AM64)</f>
        <v>-781932.35260706453</v>
      </c>
      <c r="AO64" s="9">
        <f t="shared" ref="AO64" si="430">IF(OR(AO63="",AN64=""),"",AO63+AO59+AN64)</f>
        <v>-830508.58737292036</v>
      </c>
      <c r="AP64" s="9">
        <f t="shared" ref="AP64" si="431">IF(OR(AP63="",AO64=""),"",AP63+AP59+AO64)</f>
        <v>-886809.87495987979</v>
      </c>
      <c r="AQ64" s="9">
        <f t="shared" ref="AQ64" si="432">IF(OR(AQ63="",AP64=""),"",AQ63+AQ59+AP64)</f>
        <v>-932712.08770589181</v>
      </c>
      <c r="AR64" s="9">
        <f t="shared" ref="AR64" si="433">IF(OR(AR63="",AQ64=""),"",AR63+AR59+AQ64)</f>
        <v>-535606.67882861593</v>
      </c>
      <c r="AS64" s="9">
        <f t="shared" ref="AS64" si="434">IF(OR(AS63="",AR64=""),"",AS63+AS59+AR64)</f>
        <v>47488.548526152386</v>
      </c>
      <c r="AT64" s="9">
        <f t="shared" ref="AT64" si="435">IF(OR(AT63="",AS64=""),"",AT63+AT59+AS64)</f>
        <v>508305.34854419512</v>
      </c>
      <c r="AU64" s="9">
        <f t="shared" ref="AU64" si="436">IF(OR(AU63="",AT64=""),"",AU63+AU59+AT64)</f>
        <v>783890.03786235268</v>
      </c>
      <c r="AV64" s="9">
        <f t="shared" ref="AV64" si="437">IF(OR(AV63="",AU64=""),"",AV63+AV59+AU64)</f>
        <v>724466.64049270633</v>
      </c>
      <c r="AW64" s="9">
        <f t="shared" ref="AW64" si="438">IF(OR(AW63="",AV64=""),"",AW63+AW59+AV64)</f>
        <v>696929.63913646829</v>
      </c>
      <c r="AX64" s="9">
        <f t="shared" ref="AX64" si="439">IF(OR(AX63="",AW64=""),"",AX63+AX59+AW64)</f>
        <v>682309.39218830434</v>
      </c>
      <c r="AY64" s="9">
        <f t="shared" ref="AY64" si="440">IF(OR(AY63="",AX64=""),"",AY63+AY59+AX64)</f>
        <v>659286.62464963447</v>
      </c>
      <c r="AZ64" s="9" t="str">
        <f t="shared" ref="AZ64" si="441">IF(OR(AZ63="",AY64=""),"",AZ63+AZ59+AY64)</f>
        <v/>
      </c>
      <c r="BA64" s="9" t="str">
        <f t="shared" ref="BA64" si="442">IF(OR(BA63="",AZ64=""),"",BA63+BA59+AZ64)</f>
        <v/>
      </c>
      <c r="BB64" s="9" t="str">
        <f t="shared" ref="BB64" si="443">IF(OR(BB63="",BA64=""),"",BB63+BB59+BA64)</f>
        <v/>
      </c>
      <c r="BC64" s="9" t="str">
        <f t="shared" ref="BC64" si="444">IF(OR(BC63="",BB64=""),"",BC63+BC59+BB64)</f>
        <v/>
      </c>
      <c r="BD64" s="9" t="str">
        <f t="shared" ref="BD64" si="445">IF(OR(BD63="",BC64=""),"",BD63+BD59+BC64)</f>
        <v/>
      </c>
      <c r="BE64" s="9" t="str">
        <f t="shared" ref="BE64" si="446">IF(OR(BE63="",BD64=""),"",BE63+BE59+BD64)</f>
        <v/>
      </c>
      <c r="BF64" s="9" t="str">
        <f t="shared" ref="BF64" si="447">IF(OR(BF63="",BE64=""),"",BF63+BF59+BE64)</f>
        <v/>
      </c>
      <c r="BG64" s="9" t="str">
        <f t="shared" ref="BG64" si="448">IF(OR(BG63="",BF64=""),"",BG63+BG59+BF64)</f>
        <v/>
      </c>
      <c r="BH64" s="9" t="str">
        <f t="shared" ref="BH64" si="449">IF(OR(BH63="",BG64=""),"",BH63+BH59+BG64)</f>
        <v/>
      </c>
      <c r="BI64" s="9" t="str">
        <f t="shared" ref="BI64" si="450">IF(OR(BI63="",BH64=""),"",BI63+BI59+BH64)</f>
        <v/>
      </c>
      <c r="BJ64" s="9" t="str">
        <f t="shared" ref="BJ64" si="451">IF(OR(BJ63="",BI64=""),"",BJ63+BJ59+BI64)</f>
        <v/>
      </c>
    </row>
    <row r="65" spans="1:62" s="5" customFormat="1" ht="8.25" hidden="1" customHeight="1" outlineLevel="1" x14ac:dyDescent="0.25">
      <c r="A65" s="44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</row>
    <row r="66" spans="1:62" s="5" customFormat="1" ht="15" hidden="1" customHeight="1" outlineLevel="1" x14ac:dyDescent="0.25">
      <c r="A66" s="128" t="s">
        <v>24</v>
      </c>
      <c r="B66" s="17"/>
      <c r="C66" s="32"/>
      <c r="D66" s="3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7">
        <v>1878286.3459755329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s="3" customFormat="1" ht="15" hidden="1" customHeight="1" outlineLevel="1" x14ac:dyDescent="0.25">
      <c r="A67" s="128"/>
      <c r="B67" s="17" t="s">
        <v>28</v>
      </c>
      <c r="C67" s="32"/>
      <c r="D67" s="32"/>
      <c r="E67" s="22">
        <f>IF('M2 Allocations - TD'!D9="","",'M2 Allocations - TD'!D35)</f>
        <v>0</v>
      </c>
      <c r="F67" s="22">
        <f>IF('M2 Allocations - TD'!E9="","",'M2 Allocations - TD'!E35)</f>
        <v>0</v>
      </c>
      <c r="G67" s="22">
        <f>IF('M2 Allocations - TD'!F9="","",'M2 Allocations - TD'!F35)</f>
        <v>0</v>
      </c>
      <c r="H67" s="22">
        <f>IF('M2 Allocations - TD'!G9="","",'M2 Allocations - TD'!G35)</f>
        <v>0</v>
      </c>
      <c r="I67" s="22">
        <f>IF('M2 Allocations - TD'!H9="","",'M2 Allocations - TD'!H35)</f>
        <v>360.22</v>
      </c>
      <c r="J67" s="22">
        <f>IF('M2 Allocations - TD'!I9="","",'M2 Allocations - TD'!I35)</f>
        <v>1356.5027975457876</v>
      </c>
      <c r="K67" s="22">
        <f>IF('M2 Allocations - TD'!J9="","",'M2 Allocations - TD'!J35)</f>
        <v>2255.3712414377201</v>
      </c>
      <c r="L67" s="22">
        <f>IF('M2 Allocations - TD'!K9="","",'M2 Allocations - TD'!K35)</f>
        <v>1897.7199413483188</v>
      </c>
      <c r="M67" s="22">
        <f>IF('M2 Allocations - TD'!L9="","",'M2 Allocations - TD'!L35)</f>
        <v>2405.4668833960245</v>
      </c>
      <c r="N67" s="22">
        <f>IF('M2 Allocations - TD'!M9="","",'M2 Allocations - TD'!M35)</f>
        <v>3262.8984825339485</v>
      </c>
      <c r="O67" s="22">
        <f>IF('M2 Allocations - TD'!N9="","",'M2 Allocations - TD'!N35)</f>
        <v>5909.4833335993335</v>
      </c>
      <c r="P67" s="22">
        <f>IF('M2 Allocations - TD'!O9="","",'M2 Allocations - TD'!O35)</f>
        <v>6425.014731291647</v>
      </c>
      <c r="Q67" s="22">
        <f>IF('M2 Allocations - TD'!P9="","",'M2 Allocations - TD'!P35)</f>
        <v>9106.0133494287093</v>
      </c>
      <c r="R67" s="22">
        <f>IF('M2 Allocations - TD'!Q9="","",'M2 Allocations - TD'!Q35)</f>
        <v>8390.7638449238184</v>
      </c>
      <c r="S67" s="22">
        <f>IF('M2 Allocations - TD'!R9="","",'M2 Allocations - TD'!R35)</f>
        <v>10997.379437607351</v>
      </c>
      <c r="T67" s="22">
        <f>IF('M2 Allocations - TD'!S9="","",'M2 Allocations - TD'!S35)</f>
        <v>20856.094406634937</v>
      </c>
      <c r="U67" s="22">
        <f>IF('M2 Allocations - TD'!T9="","",'M2 Allocations - TD'!T35)</f>
        <v>29338.039999999994</v>
      </c>
      <c r="V67" s="22">
        <f>IF('M2 Allocations - TD'!U9="","",'M2 Allocations - TD'!U35)</f>
        <v>27923.370923640025</v>
      </c>
      <c r="W67" s="22">
        <f>IF('M2 Allocations - TD'!V9="","",'M2 Allocations - TD'!V35)</f>
        <v>26983.721535135461</v>
      </c>
      <c r="X67" s="22">
        <f>IF('M2 Allocations - TD'!W9="","",'M2 Allocations - TD'!W35)</f>
        <v>19471.188276380515</v>
      </c>
      <c r="Y67" s="22">
        <f>IF('M2 Allocations - TD'!X9="","",'M2 Allocations - TD'!X35)</f>
        <v>18971.478034215677</v>
      </c>
      <c r="Z67" s="22">
        <f>IF('M2 Allocations - TD'!Y9="","",'M2 Allocations - TD'!Y35)</f>
        <v>20838.032820297231</v>
      </c>
      <c r="AA67" s="22">
        <f>IF('M2 Allocations - TD'!Z9="","",'M2 Allocations - TD'!Z35)</f>
        <v>24107.448446951264</v>
      </c>
      <c r="AB67" s="22">
        <f>IF('M2 Allocations - TD'!AA9="","",'M2 Allocations - TD'!AA35)</f>
        <v>21893.062382864882</v>
      </c>
      <c r="AC67" s="22">
        <f>IF('M2 Allocations - TD'!AB9="","",'M2 Allocations - TD'!AB35)</f>
        <v>24080.232432507251</v>
      </c>
      <c r="AD67" s="22">
        <f>IF('M2 Allocations - TD'!AC9="","",'M2 Allocations - TD'!AC35)</f>
        <v>25697.334922102909</v>
      </c>
      <c r="AE67" s="22">
        <f>IF('M2 Allocations - TD'!AD9="","",'M2 Allocations - TD'!AD35)</f>
        <v>34703.027598888038</v>
      </c>
      <c r="AF67" s="22">
        <f>IF('M2 Allocations - TD'!AE9="","",'M2 Allocations - TD'!AE35)</f>
        <v>75519.476357307751</v>
      </c>
      <c r="AG67" s="22">
        <f>IF('M2 Allocations - TD'!AF9="","",'M2 Allocations - TD'!AF35)</f>
        <v>100273.42685716876</v>
      </c>
      <c r="AH67" s="22">
        <f>IF('M2 Allocations - TD'!AG9="","",'M2 Allocations - TD'!AG35)</f>
        <v>85499.508585205374</v>
      </c>
      <c r="AI67" s="22">
        <f>IF('M2 Allocations - TD'!AH9="","",'M2 Allocations - TD'!AH35)</f>
        <v>69397.820475524379</v>
      </c>
      <c r="AJ67" s="22">
        <f>IF('M2 Allocations - TD'!AI9="","",'M2 Allocations - TD'!AI35)</f>
        <v>37821.144416831085</v>
      </c>
      <c r="AK67" s="22">
        <f>IF('M2 Allocations - TD'!AJ9="","",'M2 Allocations - TD'!AJ35)</f>
        <v>35865.098177838852</v>
      </c>
      <c r="AL67" s="22">
        <f>IF('M2 Allocations - TD'!AK9="","",'M2 Allocations - TD'!AK35)</f>
        <v>42905.24501769265</v>
      </c>
      <c r="AM67" s="22">
        <f>IF('M2 Allocations - TD'!AL9="","",'M2 Allocations - TD'!AL35)</f>
        <v>48941.253195931422</v>
      </c>
      <c r="AN67" s="22">
        <f>IF('M2 Allocations - TD'!AM9="","",'M2 Allocations - TD'!AM35)</f>
        <v>45736.205779424003</v>
      </c>
      <c r="AO67" s="22">
        <f>IF('M2 Allocations - TD'!AN9="","",'M2 Allocations - TD'!AN35)</f>
        <v>61794.995083764363</v>
      </c>
      <c r="AP67" s="22">
        <f>IF('M2 Allocations - TD'!AO9="","",'M2 Allocations - TD'!AO35)</f>
        <v>56159.323619014431</v>
      </c>
      <c r="AQ67" s="22">
        <f>IF('M2 Allocations - TD'!AP9="","",'M2 Allocations - TD'!AP35)</f>
        <v>66116.096564999927</v>
      </c>
      <c r="AR67" s="22">
        <f>IF('M2 Allocations - TD'!AQ9="","",'M2 Allocations - TD'!AQ35)</f>
        <v>196336.18137657503</v>
      </c>
      <c r="AS67" s="22">
        <f>IF('M2 Allocations - TD'!AR9="","",'M2 Allocations - TD'!AR35)</f>
        <v>261767.5472645007</v>
      </c>
      <c r="AT67" s="22">
        <f>IF('M2 Allocations - TD'!AS9="","",'M2 Allocations - TD'!AS35)</f>
        <v>232206.9863998002</v>
      </c>
      <c r="AU67" s="22">
        <f>IF('M2 Allocations - TD'!AT9="","",'M2 Allocations - TD'!AT35)</f>
        <v>149701.48799265211</v>
      </c>
      <c r="AV67" s="22">
        <f>IF('M2 Allocations - TD'!AU9="","",'M2 Allocations - TD'!AU35)</f>
        <v>63981.67593600769</v>
      </c>
      <c r="AW67" s="22">
        <f>IF('M2 Allocations - TD'!AV9="","",'M2 Allocations - TD'!AV35)</f>
        <v>56566.976953839032</v>
      </c>
      <c r="AX67" s="22">
        <f>IF('M2 Allocations - TD'!AW9="","",'M2 Allocations - TD'!AW35)</f>
        <v>61192.919019145316</v>
      </c>
      <c r="AY67" s="22">
        <f>IF('M2 Allocations - TD'!AX9="","",'M2 Allocations - TD'!AX35)</f>
        <v>63225.378478054387</v>
      </c>
      <c r="AZ67" s="22">
        <f>IF('M2 Allocations - TD'!AY9="","",'M2 Allocations - TD'!AY35)</f>
        <v>57050.181689116995</v>
      </c>
      <c r="BA67" s="22">
        <f>IF('M2 Allocations - TD'!AZ9="","",'M2 Allocations - TD'!AZ35)</f>
        <v>58013.789411770704</v>
      </c>
      <c r="BB67" s="22">
        <f>IF('M2 Allocations - TD'!BA9="","",'M2 Allocations - TD'!BA35)</f>
        <v>55992.253501101768</v>
      </c>
      <c r="BC67" s="22">
        <f>IF('M2 Allocations - TD'!BB9="","",'M2 Allocations - TD'!BB35)</f>
        <v>76945.322428957457</v>
      </c>
      <c r="BD67" s="22">
        <f>IF('M2 Allocations - TD'!BC9="","",'M2 Allocations - TD'!BC35)</f>
        <v>2980.3999999999069</v>
      </c>
      <c r="BE67" s="22">
        <f>IF('M2 Allocations - TD'!BD9="","",'M2 Allocations - TD'!BD35)</f>
        <v>3709.9700000002049</v>
      </c>
      <c r="BF67" s="22">
        <f>IF('M2 Allocations - TD'!BE9="","",'M2 Allocations - TD'!BE35)</f>
        <v>4282.0400000000373</v>
      </c>
      <c r="BG67" s="22">
        <f>IF('M2 Allocations - TD'!BF9="","",'M2 Allocations - TD'!BF35)</f>
        <v>4893.7400000002235</v>
      </c>
      <c r="BH67" s="22">
        <f>IF('M2 Allocations - TD'!BG9="","",'M2 Allocations - TD'!BG35)</f>
        <v>5275.6099999998696</v>
      </c>
      <c r="BI67" s="22">
        <f>IF('M2 Allocations - TD'!BH9="","",'M2 Allocations - TD'!BH35)</f>
        <v>5582.089999999851</v>
      </c>
      <c r="BJ67" s="22">
        <f>IF('M2 Allocations - TD'!BI9="","",'M2 Allocations - TD'!BI35)</f>
        <v>5902.1099999998696</v>
      </c>
    </row>
    <row r="68" spans="1:62" s="5" customFormat="1" ht="15" hidden="1" customHeight="1" outlineLevel="1" x14ac:dyDescent="0.25">
      <c r="A68" s="128"/>
      <c r="B68" s="18" t="s">
        <v>26</v>
      </c>
      <c r="C68" s="26"/>
      <c r="D68" s="26"/>
      <c r="E68" s="24">
        <v>0</v>
      </c>
      <c r="F68" s="24">
        <v>0</v>
      </c>
      <c r="G68" s="24">
        <v>0</v>
      </c>
      <c r="H68" s="24">
        <v>4867.8</v>
      </c>
      <c r="I68" s="24">
        <v>9528.7800000000007</v>
      </c>
      <c r="J68" s="24">
        <v>9622.07</v>
      </c>
      <c r="K68" s="24">
        <v>10571.65</v>
      </c>
      <c r="L68" s="24">
        <v>9276.2800000000007</v>
      </c>
      <c r="M68" s="24">
        <v>8552.14</v>
      </c>
      <c r="N68" s="24">
        <v>8040.28</v>
      </c>
      <c r="O68" s="24">
        <v>7958.8</v>
      </c>
      <c r="P68" s="24">
        <f>108234.02+94465.45</f>
        <v>202699.47</v>
      </c>
      <c r="Q68" s="24">
        <v>167678.56</v>
      </c>
      <c r="R68" s="22">
        <f>IF('M2 Allocations - TD'!Q54="","",'M2 Allocations - TD'!Q72)</f>
        <v>183651.06125723169</v>
      </c>
      <c r="S68" s="22">
        <f>IF('M2 Allocations - TD'!R54="","",'M2 Allocations - TD'!R72)</f>
        <v>187110.90550820582</v>
      </c>
      <c r="T68" s="22">
        <f>IF('M2 Allocations - TD'!S54="","",'M2 Allocations - TD'!S72)</f>
        <v>223442.58102316182</v>
      </c>
      <c r="U68" s="22">
        <f>IF('M2 Allocations - TD'!T54="","",'M2 Allocations - TD'!T72)</f>
        <v>211112.22603032622</v>
      </c>
      <c r="V68" s="22">
        <f>IF('M2 Allocations - TD'!U54="","",'M2 Allocations - TD'!U72)</f>
        <v>233963.66032568182</v>
      </c>
      <c r="W68" s="22">
        <f>IF('M2 Allocations - TD'!V54="","",'M2 Allocations - TD'!V72)</f>
        <v>223064.28470931173</v>
      </c>
      <c r="X68" s="22">
        <f>IF('M2 Allocations - TD'!W54="","",'M2 Allocations - TD'!W72)</f>
        <v>212741.63673550039</v>
      </c>
      <c r="Y68" s="22">
        <f>IF('M2 Allocations - TD'!X54="","",'M2 Allocations - TD'!X72)</f>
        <v>202298.65943791193</v>
      </c>
      <c r="Z68" s="22">
        <f>IF('M2 Allocations - TD'!Y54="","",'M2 Allocations - TD'!Y72)</f>
        <v>185145.40058784836</v>
      </c>
      <c r="AA68" s="22">
        <f>IF('M2 Allocations - TD'!Z54="","",'M2 Allocations - TD'!Z72)</f>
        <v>187242.02591890033</v>
      </c>
      <c r="AB68" s="22">
        <f>IF('M2 Allocations - TD'!AA54="","",'M2 Allocations - TD'!AA72)</f>
        <v>102199.67</v>
      </c>
      <c r="AC68" s="22">
        <f>IF('M2 Allocations - TD'!AB54="","",'M2 Allocations - TD'!AB72)</f>
        <v>15774.991410991883</v>
      </c>
      <c r="AD68" s="22">
        <f>IF('M2 Allocations - TD'!AC54="","",'M2 Allocations - TD'!AC72)</f>
        <v>14999.076289049191</v>
      </c>
      <c r="AE68" s="22">
        <f>IF('M2 Allocations - TD'!AD54="","",'M2 Allocations - TD'!AD72)</f>
        <v>17802.440022199695</v>
      </c>
      <c r="AF68" s="22">
        <f>IF('M2 Allocations - TD'!AE54="","",'M2 Allocations - TD'!AE72)</f>
        <v>19775.612550633668</v>
      </c>
      <c r="AG68" s="22">
        <f>IF('M2 Allocations - TD'!AF54="","",'M2 Allocations - TD'!AF72)</f>
        <v>11062.273989486501</v>
      </c>
      <c r="AH68" s="22">
        <f>IF('M2 Allocations - TD'!AG54="","",'M2 Allocations - TD'!AG72)</f>
        <v>20313.771907757455</v>
      </c>
      <c r="AI68" s="22">
        <f>IF('M2 Allocations - TD'!AH54="","",'M2 Allocations - TD'!AH72)</f>
        <v>19132.25484498954</v>
      </c>
      <c r="AJ68" s="22">
        <f>IF('M2 Allocations - TD'!AI54="","",'M2 Allocations - TD'!AI72)</f>
        <v>18842.570934578442</v>
      </c>
      <c r="AK68" s="22">
        <f>IF('M2 Allocations - TD'!AJ54="","",'M2 Allocations - TD'!AJ72)</f>
        <v>17291.908336856264</v>
      </c>
      <c r="AL68" s="22">
        <f>IF('M2 Allocations - TD'!AK54="","",'M2 Allocations - TD'!AK72)</f>
        <v>16424.771759142779</v>
      </c>
      <c r="AM68" s="22">
        <f>IF('M2 Allocations - TD'!AL54="","",'M2 Allocations - TD'!AL72)</f>
        <v>19194.293385468092</v>
      </c>
      <c r="AN68" s="22">
        <f>IF('M2 Allocations - TD'!AM54="","",'M2 Allocations - TD'!AM72)</f>
        <v>38886.814638059877</v>
      </c>
      <c r="AO68" s="22">
        <f>IF('M2 Allocations - TD'!AN54="","",'M2 Allocations - TD'!AN72)</f>
        <v>62163.30838583759</v>
      </c>
      <c r="AP68" s="22">
        <f>IF('M2 Allocations - TD'!AO54="","",'M2 Allocations - TD'!AO72)</f>
        <v>62277.891788111709</v>
      </c>
      <c r="AQ68" s="22">
        <f>IF('M2 Allocations - TD'!AP54="","",'M2 Allocations - TD'!AP72)</f>
        <v>61090.351080169654</v>
      </c>
      <c r="AR68" s="22">
        <f>IF('M2 Allocations - TD'!AQ54="","",'M2 Allocations - TD'!AQ72)</f>
        <v>77031.361873120681</v>
      </c>
      <c r="AS68" s="22">
        <f>IF('M2 Allocations - TD'!AR54="","",'M2 Allocations - TD'!AR72)</f>
        <v>71605.590509478847</v>
      </c>
      <c r="AT68" s="22">
        <f>IF('M2 Allocations - TD'!AS54="","",'M2 Allocations - TD'!AS72)</f>
        <v>79252.326006964737</v>
      </c>
      <c r="AU68" s="22">
        <f>IF('M2 Allocations - TD'!AT54="","",'M2 Allocations - TD'!AT72)</f>
        <v>80418.423982704393</v>
      </c>
      <c r="AV68" s="22">
        <f>IF('M2 Allocations - TD'!AU54="","",'M2 Allocations - TD'!AU72)</f>
        <v>75914.605849404077</v>
      </c>
      <c r="AW68" s="22">
        <f>IF('M2 Allocations - TD'!AV54="","",'M2 Allocations - TD'!AV72)</f>
        <v>71459.629205464866</v>
      </c>
      <c r="AX68" s="22">
        <f>IF('M2 Allocations - TD'!AW54="","",'M2 Allocations - TD'!AW72)</f>
        <v>70203.869783645336</v>
      </c>
      <c r="AY68" s="22">
        <f>IF('M2 Allocations - TD'!AX54="","",'M2 Allocations - TD'!AX72)</f>
        <v>70995.836258517869</v>
      </c>
      <c r="AZ68" s="22" t="str">
        <f>IF('M2 Allocations - TD'!AY54="","",'M2 Allocations - TD'!AY72)</f>
        <v/>
      </c>
      <c r="BA68" s="22" t="str">
        <f>IF('M2 Allocations - TD'!AZ54="","",'M2 Allocations - TD'!AZ72)</f>
        <v/>
      </c>
      <c r="BB68" s="22" t="str">
        <f>IF('M2 Allocations - TD'!BA54="","",'M2 Allocations - TD'!BA72)</f>
        <v/>
      </c>
      <c r="BC68" s="22" t="str">
        <f>IF('M2 Allocations - TD'!BB54="","",'M2 Allocations - TD'!BB72)</f>
        <v/>
      </c>
      <c r="BD68" s="22" t="str">
        <f>IF('M2 Allocations - TD'!BC54="","",'M2 Allocations - TD'!BC72)</f>
        <v/>
      </c>
      <c r="BE68" s="22" t="str">
        <f>IF('M2 Allocations - TD'!BD54="","",'M2 Allocations - TD'!BD72)</f>
        <v/>
      </c>
      <c r="BF68" s="22" t="str">
        <f>IF('M2 Allocations - TD'!BE54="","",'M2 Allocations - TD'!BE72)</f>
        <v/>
      </c>
      <c r="BG68" s="22" t="str">
        <f>IF('M2 Allocations - TD'!BF54="","",'M2 Allocations - TD'!BF72)</f>
        <v/>
      </c>
      <c r="BH68" s="22" t="str">
        <f>IF('M2 Allocations - TD'!BG54="","",'M2 Allocations - TD'!BG72)</f>
        <v/>
      </c>
      <c r="BI68" s="22" t="str">
        <f>IF('M2 Allocations - TD'!BH54="","",'M2 Allocations - TD'!BH72)</f>
        <v/>
      </c>
      <c r="BJ68" s="22" t="str">
        <f>IF('M2 Allocations - TD'!BI54="","",'M2 Allocations - TD'!BI72)</f>
        <v/>
      </c>
    </row>
    <row r="69" spans="1:62" s="5" customFormat="1" ht="15" hidden="1" customHeight="1" outlineLevel="1" x14ac:dyDescent="0.25">
      <c r="A69" s="128"/>
      <c r="B69" s="18" t="s">
        <v>47</v>
      </c>
      <c r="C69" s="26"/>
      <c r="D69" s="2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+'M2 TD amort'!C36</f>
        <v>0</v>
      </c>
      <c r="P69" s="24">
        <f>IF(P68="","",-'M2 TD amort'!D36)</f>
        <v>-147923.54</v>
      </c>
      <c r="Q69" s="24">
        <f>IF(Q68="","",-'M2 TD amort'!E36)</f>
        <v>-122366.41</v>
      </c>
      <c r="R69" s="22">
        <f>IF(R68="","",-'M2 TD amort'!F36)</f>
        <v>-135610.26999999999</v>
      </c>
      <c r="S69" s="22">
        <f>IF(S68="","",-'M2 TD amort'!G36)</f>
        <v>-137927.79</v>
      </c>
      <c r="T69" s="22">
        <f>IF(T68="","",-'M2 TD amort'!H36)</f>
        <v>-164689.71</v>
      </c>
      <c r="U69" s="22">
        <f>IF(U68="","",-'M2 TD amort'!I36)</f>
        <v>-155769.59</v>
      </c>
      <c r="V69" s="22">
        <f>IF(V68="","",-'M2 TD amort'!J36)</f>
        <v>-172638.51</v>
      </c>
      <c r="W69" s="22">
        <f>IF(W68="","",-'M2 TD amort'!K36)</f>
        <v>-164503.71</v>
      </c>
      <c r="X69" s="22">
        <f>IF(X68="","",-'M2 TD amort'!L36)</f>
        <v>-156843.66</v>
      </c>
      <c r="Y69" s="22">
        <f>IF(Y68="","",-'M2 TD amort'!M36)</f>
        <v>-149437.09</v>
      </c>
      <c r="Z69" s="22">
        <f>IF(Z68="","",-'M2 TD amort'!N36)</f>
        <v>-137029.1</v>
      </c>
      <c r="AA69" s="22">
        <f>IF(AA68="","",-'M2 TD amort'!O36)</f>
        <v>-138956.35</v>
      </c>
      <c r="AB69" s="22">
        <f>IF(AB68="","",-'M2 TD amort'!P36)</f>
        <v>163073.60999999999</v>
      </c>
      <c r="AC69" s="22">
        <f>IF(AC68="","",-'M2 TD amort'!Q36)</f>
        <v>28184.85</v>
      </c>
      <c r="AD69" s="22">
        <f>IF(AD68="","",-'M2 TD amort'!R36)</f>
        <v>26811.56</v>
      </c>
      <c r="AE69" s="22">
        <f>IF(AE68="","",-'M2 TD amort'!S36)</f>
        <v>30658.16</v>
      </c>
      <c r="AF69" s="22">
        <f>IF(AF68="","",-'M2 TD amort'!T36)</f>
        <v>33927.269999999997</v>
      </c>
      <c r="AG69" s="22">
        <f>IF(AG68="","",-'M2 TD amort'!U36)</f>
        <v>20613.12</v>
      </c>
      <c r="AH69" s="22">
        <f>IF(AH68="","",-'M2 TD amort'!V36)</f>
        <v>34940.29</v>
      </c>
      <c r="AI69" s="22">
        <f>IF(AI68="","",-'M2 TD amort'!W36)</f>
        <v>32815.35</v>
      </c>
      <c r="AJ69" s="22">
        <f>IF(AJ68="","",-'M2 TD amort'!X36)</f>
        <v>32400.86</v>
      </c>
      <c r="AK69" s="22">
        <f>IF(AK68="","",-'M2 TD amort'!Y36)</f>
        <v>30448.7</v>
      </c>
      <c r="AL69" s="22">
        <f>IF(AL68="","",-'M2 TD amort'!Z36)</f>
        <v>29651.5</v>
      </c>
      <c r="AM69" s="22">
        <f>IF(AM68="","",-'M2 TD amort'!AA36)</f>
        <v>33179.11</v>
      </c>
      <c r="AN69" s="22">
        <f>IF(AN68="","",-'M2 TD amort'!AB36)</f>
        <v>1500.43</v>
      </c>
      <c r="AO69" s="22">
        <f>IF(AO68="","",-'M2 TD amort'!AC36)</f>
        <v>2352.08</v>
      </c>
      <c r="AP69" s="22">
        <f>IF(AP68="","",-'M2 TD amort'!AD36)</f>
        <v>2341.8200000000002</v>
      </c>
      <c r="AQ69" s="22">
        <f>IF(AQ68="","",-'M2 TD amort'!AE36)</f>
        <v>2285.06</v>
      </c>
      <c r="AR69" s="22">
        <f>IF(AR68="","",-'M2 TD amort'!AF36)</f>
        <v>2878.25</v>
      </c>
      <c r="AS69" s="22">
        <f>IF(AS68="","",-'M2 TD amort'!AG36)</f>
        <v>2679.25</v>
      </c>
      <c r="AT69" s="22">
        <f>IF(AT68="","",-'M2 TD amort'!AH36)</f>
        <v>2966.75</v>
      </c>
      <c r="AU69" s="22">
        <f>IF(AU68="","",-'M2 TD amort'!AI36)</f>
        <v>3006.59</v>
      </c>
      <c r="AV69" s="22">
        <f>IF(AV68="","",-'M2 TD amort'!AJ36)</f>
        <v>2836.24</v>
      </c>
      <c r="AW69" s="22">
        <f>IF(AW68="","",-'M2 TD amort'!AK36)</f>
        <v>2675.98</v>
      </c>
      <c r="AX69" s="22">
        <f>IF(AX68="","",-'M2 TD amort'!AL36)</f>
        <v>2639.77</v>
      </c>
      <c r="AY69" s="22">
        <f>IF(AY68="","",-'M2 TD amort'!AM36)</f>
        <v>2675.81</v>
      </c>
      <c r="AZ69" s="22" t="str">
        <f>IF(AZ68="","",-'M2 TD amort'!AN36)</f>
        <v/>
      </c>
      <c r="BA69" s="22" t="str">
        <f>IF(BA68="","",-'M2 TD amort'!AO36)</f>
        <v/>
      </c>
      <c r="BB69" s="22" t="str">
        <f>IF(BB68="","",-'M2 TD amort'!AP36)</f>
        <v/>
      </c>
      <c r="BC69" s="22" t="str">
        <f>IF(BC68="","",-'M2 TD amort'!AQ36)</f>
        <v/>
      </c>
      <c r="BD69" s="22" t="str">
        <f>IF(BD68="","",-'M2 TD amort'!AR36)</f>
        <v/>
      </c>
      <c r="BE69" s="22" t="str">
        <f>IF(BE68="","",-'M2 TD amort'!AS36)</f>
        <v/>
      </c>
      <c r="BF69" s="22" t="str">
        <f>IF(BF68="","",-'M2 TD amort'!AT36)</f>
        <v/>
      </c>
      <c r="BG69" s="22" t="str">
        <f>IF(BG68="","",-'M2 TD amort'!AU36)</f>
        <v/>
      </c>
      <c r="BH69" s="22" t="str">
        <f>IF(BH68="","",-'M2 TD amort'!AV36)</f>
        <v/>
      </c>
      <c r="BI69" s="22" t="str">
        <f>IF(BI68="","",-'M2 TD amort'!AW36)</f>
        <v/>
      </c>
      <c r="BJ69" s="22" t="str">
        <f>IF(BJ68="","",-'M2 TD amort'!AX36)</f>
        <v/>
      </c>
    </row>
    <row r="70" spans="1:62" s="5" customFormat="1" ht="15" hidden="1" customHeight="1" outlineLevel="1" x14ac:dyDescent="0.25">
      <c r="A70" s="128"/>
      <c r="B70" s="18" t="s">
        <v>48</v>
      </c>
      <c r="C70" s="26"/>
      <c r="D70" s="26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>IF(OR(O69="",O68=""),"",O68+O69)</f>
        <v>7958.8</v>
      </c>
      <c r="P70" s="9">
        <f t="shared" ref="P70" si="452">IF(OR(P69="",P68=""),"",P68+P69)</f>
        <v>54775.929999999993</v>
      </c>
      <c r="Q70" s="9">
        <f t="shared" ref="Q70" si="453">IF(OR(Q69="",Q68=""),"",Q68+Q69)</f>
        <v>45312.149999999994</v>
      </c>
      <c r="R70" s="9">
        <f t="shared" ref="R70" si="454">IF(OR(R69="",R68=""),"",R68+R69)</f>
        <v>48040.7912572317</v>
      </c>
      <c r="S70" s="9">
        <f t="shared" ref="S70" si="455">IF(OR(S69="",S68=""),"",S68+S69)</f>
        <v>49183.11550820581</v>
      </c>
      <c r="T70" s="9">
        <f t="shared" ref="T70" si="456">IF(OR(T69="",T68=""),"",T68+T69)</f>
        <v>58752.871023161832</v>
      </c>
      <c r="U70" s="9">
        <f t="shared" ref="U70" si="457">IF(OR(U69="",U68=""),"",U68+U69)</f>
        <v>55342.636030326219</v>
      </c>
      <c r="V70" s="9">
        <f t="shared" ref="V70" si="458">IF(OR(V69="",V68=""),"",V68+V69)</f>
        <v>61325.150325681811</v>
      </c>
      <c r="W70" s="9">
        <f t="shared" ref="W70" si="459">IF(OR(W69="",W68=""),"",W68+W69)</f>
        <v>58560.574709311739</v>
      </c>
      <c r="X70" s="9">
        <f t="shared" ref="X70" si="460">IF(OR(X69="",X68=""),"",X68+X69)</f>
        <v>55897.976735500386</v>
      </c>
      <c r="Y70" s="9">
        <f t="shared" ref="Y70" si="461">IF(OR(Y69="",Y68=""),"",Y68+Y69)</f>
        <v>52861.569437911938</v>
      </c>
      <c r="Z70" s="9">
        <f t="shared" ref="Z70" si="462">IF(OR(Z69="",Z68=""),"",Z68+Z69)</f>
        <v>48116.300587848353</v>
      </c>
      <c r="AA70" s="9">
        <f t="shared" ref="AA70" si="463">IF(OR(AA69="",AA68=""),"",AA68+AA69)</f>
        <v>48285.675918900321</v>
      </c>
      <c r="AB70" s="9">
        <f>IF(OR(AB69="",AB68=""),"",AB68+AB69)</f>
        <v>265273.27999999997</v>
      </c>
      <c r="AC70" s="9">
        <f t="shared" ref="AC70" si="464">IF(OR(AC69="",AC68=""),"",AC68+AC69)</f>
        <v>43959.841410991881</v>
      </c>
      <c r="AD70" s="9">
        <f t="shared" ref="AD70" si="465">IF(OR(AD69="",AD68=""),"",AD68+AD69)</f>
        <v>41810.636289049195</v>
      </c>
      <c r="AE70" s="9">
        <f t="shared" ref="AE70" si="466">IF(OR(AE69="",AE68=""),"",AE68+AE69)</f>
        <v>48460.600022199695</v>
      </c>
      <c r="AF70" s="9">
        <f t="shared" ref="AF70" si="467">IF(OR(AF69="",AF68=""),"",AF68+AF69)</f>
        <v>53702.882550633665</v>
      </c>
      <c r="AG70" s="9">
        <f t="shared" ref="AG70" si="468">IF(OR(AG69="",AG68=""),"",AG68+AG69)</f>
        <v>31675.3939894865</v>
      </c>
      <c r="AH70" s="9">
        <f t="shared" ref="AH70" si="469">IF(OR(AH69="",AH68=""),"",AH68+AH69)</f>
        <v>55254.061907757452</v>
      </c>
      <c r="AI70" s="9">
        <f t="shared" ref="AI70" si="470">IF(OR(AI69="",AI68=""),"",AI68+AI69)</f>
        <v>51947.604844989539</v>
      </c>
      <c r="AJ70" s="9">
        <f t="shared" ref="AJ70" si="471">IF(OR(AJ69="",AJ68=""),"",AJ68+AJ69)</f>
        <v>51243.430934578442</v>
      </c>
      <c r="AK70" s="9">
        <f t="shared" ref="AK70" si="472">IF(OR(AK69="",AK68=""),"",AK68+AK69)</f>
        <v>47740.608336856269</v>
      </c>
      <c r="AL70" s="9">
        <f t="shared" ref="AL70" si="473">IF(OR(AL69="",AL68=""),"",AL68+AL69)</f>
        <v>46076.271759142779</v>
      </c>
      <c r="AM70" s="9">
        <f t="shared" ref="AM70:BJ70" si="474">IF(OR(AM69="",AM68=""),"",AM68+AM69)</f>
        <v>52373.403385468089</v>
      </c>
      <c r="AN70" s="9">
        <f t="shared" si="474"/>
        <v>40387.244638059878</v>
      </c>
      <c r="AO70" s="9">
        <f t="shared" si="474"/>
        <v>64515.388385837592</v>
      </c>
      <c r="AP70" s="9">
        <f t="shared" si="474"/>
        <v>64619.711788111708</v>
      </c>
      <c r="AQ70" s="9">
        <f t="shared" si="474"/>
        <v>63375.411080169652</v>
      </c>
      <c r="AR70" s="9">
        <f t="shared" si="474"/>
        <v>79909.611873120681</v>
      </c>
      <c r="AS70" s="9">
        <f t="shared" si="474"/>
        <v>74284.840509478847</v>
      </c>
      <c r="AT70" s="9">
        <f t="shared" si="474"/>
        <v>82219.076006964737</v>
      </c>
      <c r="AU70" s="9">
        <f t="shared" si="474"/>
        <v>83425.013982704389</v>
      </c>
      <c r="AV70" s="9">
        <f t="shared" si="474"/>
        <v>78750.845849404082</v>
      </c>
      <c r="AW70" s="9">
        <f t="shared" si="474"/>
        <v>74135.609205464862</v>
      </c>
      <c r="AX70" s="9">
        <f t="shared" si="474"/>
        <v>72843.63978364534</v>
      </c>
      <c r="AY70" s="9">
        <f t="shared" si="474"/>
        <v>73671.646258517867</v>
      </c>
      <c r="AZ70" s="9" t="str">
        <f t="shared" si="474"/>
        <v/>
      </c>
      <c r="BA70" s="9" t="str">
        <f t="shared" si="474"/>
        <v/>
      </c>
      <c r="BB70" s="9" t="str">
        <f t="shared" si="474"/>
        <v/>
      </c>
      <c r="BC70" s="9" t="str">
        <f t="shared" si="474"/>
        <v/>
      </c>
      <c r="BD70" s="9" t="str">
        <f t="shared" si="474"/>
        <v/>
      </c>
      <c r="BE70" s="9" t="str">
        <f t="shared" si="474"/>
        <v/>
      </c>
      <c r="BF70" s="9" t="str">
        <f t="shared" si="474"/>
        <v/>
      </c>
      <c r="BG70" s="9" t="str">
        <f t="shared" si="474"/>
        <v/>
      </c>
      <c r="BH70" s="9" t="str">
        <f t="shared" si="474"/>
        <v/>
      </c>
      <c r="BI70" s="9" t="str">
        <f t="shared" si="474"/>
        <v/>
      </c>
      <c r="BJ70" s="9" t="str">
        <f t="shared" si="474"/>
        <v/>
      </c>
    </row>
    <row r="71" spans="1:62" s="5" customFormat="1" hidden="1" outlineLevel="1" x14ac:dyDescent="0.25">
      <c r="A71" s="128"/>
      <c r="B71" s="18" t="s">
        <v>13</v>
      </c>
      <c r="C71" s="26"/>
      <c r="D71" s="26"/>
      <c r="E71" s="9">
        <f t="shared" ref="E71:M71" si="475">IF(OR(E68="",E67=""),"",E67-E68)</f>
        <v>0</v>
      </c>
      <c r="F71" s="9">
        <f t="shared" si="475"/>
        <v>0</v>
      </c>
      <c r="G71" s="9">
        <f t="shared" si="475"/>
        <v>0</v>
      </c>
      <c r="H71" s="9">
        <f t="shared" si="475"/>
        <v>-4867.8</v>
      </c>
      <c r="I71" s="9">
        <f t="shared" si="475"/>
        <v>-9168.5600000000013</v>
      </c>
      <c r="J71" s="9">
        <f t="shared" si="475"/>
        <v>-8265.5672024542127</v>
      </c>
      <c r="K71" s="9">
        <f t="shared" si="475"/>
        <v>-8316.2787585622791</v>
      </c>
      <c r="L71" s="9">
        <f t="shared" si="475"/>
        <v>-7378.5600586516821</v>
      </c>
      <c r="M71" s="9">
        <f t="shared" si="475"/>
        <v>-6146.6731166039754</v>
      </c>
      <c r="N71" s="9">
        <f>IF(OR(N68="",N67=""),"",N67-N68)</f>
        <v>-4777.3815174660513</v>
      </c>
      <c r="O71" s="9">
        <f>IF(OR(O70="",O67=""),"",O67-O70)</f>
        <v>-2049.3166664006667</v>
      </c>
      <c r="P71" s="9">
        <f t="shared" ref="P71:AM71" si="476">IF(OR(P70="",P67=""),"",P67-P70)</f>
        <v>-48350.915268708348</v>
      </c>
      <c r="Q71" s="9">
        <f t="shared" si="476"/>
        <v>-36206.136650571287</v>
      </c>
      <c r="R71" s="9">
        <f t="shared" si="476"/>
        <v>-39650.027412307885</v>
      </c>
      <c r="S71" s="9">
        <f t="shared" si="476"/>
        <v>-38185.736070598461</v>
      </c>
      <c r="T71" s="9">
        <f t="shared" si="476"/>
        <v>-37896.776616526899</v>
      </c>
      <c r="U71" s="9">
        <f t="shared" si="476"/>
        <v>-26004.596030326225</v>
      </c>
      <c r="V71" s="9">
        <f t="shared" si="476"/>
        <v>-33401.779402041786</v>
      </c>
      <c r="W71" s="9">
        <f t="shared" si="476"/>
        <v>-31576.853174176278</v>
      </c>
      <c r="X71" s="9">
        <f t="shared" si="476"/>
        <v>-36426.788459119867</v>
      </c>
      <c r="Y71" s="9">
        <f t="shared" si="476"/>
        <v>-33890.091403696264</v>
      </c>
      <c r="Z71" s="9">
        <f t="shared" si="476"/>
        <v>-27278.267767551122</v>
      </c>
      <c r="AA71" s="9">
        <f t="shared" si="476"/>
        <v>-24178.227471949056</v>
      </c>
      <c r="AB71" s="9">
        <f t="shared" si="476"/>
        <v>-243380.21761713509</v>
      </c>
      <c r="AC71" s="9">
        <f t="shared" si="476"/>
        <v>-19879.60897848463</v>
      </c>
      <c r="AD71" s="9">
        <f t="shared" si="476"/>
        <v>-16113.301366946285</v>
      </c>
      <c r="AE71" s="9">
        <f t="shared" si="476"/>
        <v>-13757.572423311656</v>
      </c>
      <c r="AF71" s="9">
        <f t="shared" si="476"/>
        <v>21816.593806674085</v>
      </c>
      <c r="AG71" s="9">
        <f t="shared" si="476"/>
        <v>68598.032867682254</v>
      </c>
      <c r="AH71" s="9">
        <f t="shared" si="476"/>
        <v>30245.446677447922</v>
      </c>
      <c r="AI71" s="9">
        <f t="shared" si="476"/>
        <v>17450.21563053484</v>
      </c>
      <c r="AJ71" s="9">
        <f t="shared" si="476"/>
        <v>-13422.286517747358</v>
      </c>
      <c r="AK71" s="9">
        <f t="shared" si="476"/>
        <v>-11875.510159017416</v>
      </c>
      <c r="AL71" s="9">
        <f t="shared" si="476"/>
        <v>-3171.0267414501286</v>
      </c>
      <c r="AM71" s="9">
        <f t="shared" si="476"/>
        <v>-3432.1501895366673</v>
      </c>
      <c r="AN71" s="9">
        <f t="shared" ref="AN71:BJ71" si="477">IF(OR(AN70="",AN67=""),"",AN67-AN70)</f>
        <v>5348.9611413641251</v>
      </c>
      <c r="AO71" s="9">
        <f t="shared" si="477"/>
        <v>-2720.3933020732293</v>
      </c>
      <c r="AP71" s="9">
        <f t="shared" si="477"/>
        <v>-8460.3881690972776</v>
      </c>
      <c r="AQ71" s="9">
        <f t="shared" si="477"/>
        <v>2740.6854848302755</v>
      </c>
      <c r="AR71" s="9">
        <f t="shared" si="477"/>
        <v>116426.56950345435</v>
      </c>
      <c r="AS71" s="9">
        <f t="shared" si="477"/>
        <v>187482.70675502185</v>
      </c>
      <c r="AT71" s="9">
        <f t="shared" si="477"/>
        <v>149987.91039283545</v>
      </c>
      <c r="AU71" s="9">
        <f t="shared" si="477"/>
        <v>66276.47400994772</v>
      </c>
      <c r="AV71" s="9">
        <f t="shared" si="477"/>
        <v>-14769.169913396392</v>
      </c>
      <c r="AW71" s="9">
        <f t="shared" si="477"/>
        <v>-17568.63225162583</v>
      </c>
      <c r="AX71" s="9">
        <f t="shared" si="477"/>
        <v>-11650.720764500024</v>
      </c>
      <c r="AY71" s="9">
        <f t="shared" si="477"/>
        <v>-10446.26778046348</v>
      </c>
      <c r="AZ71" s="9" t="str">
        <f t="shared" si="477"/>
        <v/>
      </c>
      <c r="BA71" s="9" t="str">
        <f t="shared" si="477"/>
        <v/>
      </c>
      <c r="BB71" s="9" t="str">
        <f t="shared" si="477"/>
        <v/>
      </c>
      <c r="BC71" s="9" t="str">
        <f t="shared" si="477"/>
        <v/>
      </c>
      <c r="BD71" s="9" t="str">
        <f t="shared" si="477"/>
        <v/>
      </c>
      <c r="BE71" s="9" t="str">
        <f t="shared" si="477"/>
        <v/>
      </c>
      <c r="BF71" s="9" t="str">
        <f t="shared" si="477"/>
        <v/>
      </c>
      <c r="BG71" s="9" t="str">
        <f t="shared" si="477"/>
        <v/>
      </c>
      <c r="BH71" s="9" t="str">
        <f t="shared" si="477"/>
        <v/>
      </c>
      <c r="BI71" s="9" t="str">
        <f t="shared" si="477"/>
        <v/>
      </c>
      <c r="BJ71" s="9" t="str">
        <f t="shared" si="477"/>
        <v/>
      </c>
    </row>
    <row r="72" spans="1:62" s="5" customFormat="1" hidden="1" outlineLevel="1" x14ac:dyDescent="0.25">
      <c r="A72" s="128"/>
      <c r="B72" s="19" t="s">
        <v>8</v>
      </c>
      <c r="C72" s="30"/>
      <c r="D72" s="30"/>
      <c r="E72" s="9">
        <f t="shared" ref="E72:N72" si="478">IF(OR(E9="",E71=""),"",(E71+D74)*E9/12)</f>
        <v>0</v>
      </c>
      <c r="F72" s="9">
        <f t="shared" si="478"/>
        <v>0</v>
      </c>
      <c r="G72" s="9">
        <f t="shared" si="478"/>
        <v>0</v>
      </c>
      <c r="H72" s="9">
        <f t="shared" si="478"/>
        <v>-2.5406751929999998</v>
      </c>
      <c r="I72" s="9">
        <f t="shared" si="478"/>
        <v>-7.3592268311878604</v>
      </c>
      <c r="J72" s="9">
        <f t="shared" si="478"/>
        <v>-14.215720334968864</v>
      </c>
      <c r="K72" s="9">
        <f t="shared" si="478"/>
        <v>-19.290866032814765</v>
      </c>
      <c r="L72" s="9">
        <f t="shared" si="478"/>
        <v>-24.097498279543402</v>
      </c>
      <c r="M72" s="9">
        <f t="shared" si="478"/>
        <v>-28.152975943901492</v>
      </c>
      <c r="N72" s="9">
        <f t="shared" si="478"/>
        <v>-39.30320902363826</v>
      </c>
      <c r="O72" s="10">
        <f>IF(OR(O9="",O71=""),"",(O69+O71+N74)*O9/12)</f>
        <v>-38.328823118833434</v>
      </c>
      <c r="P72" s="10">
        <f>IF(OR(P9="",P71=""),"",(P69+P71+O74+P66)*P9/12)</f>
        <v>1223.1513482939456</v>
      </c>
      <c r="Q72" s="10">
        <f t="shared" ref="Q72:AM72" si="479">IF(OR(Q9="",Q71=""),"",(Q69+Q71+P74)*Q9/12)</f>
        <v>1412.122441210915</v>
      </c>
      <c r="R72" s="10">
        <f t="shared" si="479"/>
        <v>1245.5179401969469</v>
      </c>
      <c r="S72" s="10">
        <f t="shared" si="479"/>
        <v>1077.936099071979</v>
      </c>
      <c r="T72" s="10">
        <f t="shared" si="479"/>
        <v>1084.8708441780689</v>
      </c>
      <c r="U72" s="10">
        <f t="shared" si="479"/>
        <v>861.32899790254112</v>
      </c>
      <c r="V72" s="10">
        <f t="shared" si="479"/>
        <v>656.99260968260307</v>
      </c>
      <c r="W72" s="10">
        <f t="shared" si="479"/>
        <v>412.76166434708119</v>
      </c>
      <c r="X72" s="10">
        <f t="shared" si="479"/>
        <v>180.31979486812497</v>
      </c>
      <c r="Y72" s="10">
        <f t="shared" si="479"/>
        <v>-40.883761327985937</v>
      </c>
      <c r="Z72" s="10">
        <f>IF(OR(Z9="",Z71=""),"",(Z69+Z71+Y74)*Z9/12)</f>
        <v>-293.15200686767656</v>
      </c>
      <c r="AA72" s="10">
        <f t="shared" si="479"/>
        <v>-517.15748757254585</v>
      </c>
      <c r="AB72" s="10">
        <f t="shared" si="479"/>
        <v>-674.07000893525424</v>
      </c>
      <c r="AC72" s="10">
        <f t="shared" si="479"/>
        <v>-744.50516183908019</v>
      </c>
      <c r="AD72" s="10">
        <f t="shared" si="479"/>
        <v>-818.5810955366461</v>
      </c>
      <c r="AE72" s="10">
        <f t="shared" si="479"/>
        <v>-749.30329732821622</v>
      </c>
      <c r="AF72" s="10">
        <f t="shared" si="479"/>
        <v>-672.35711291424161</v>
      </c>
      <c r="AG72" s="10">
        <f t="shared" si="479"/>
        <v>-519.11851294545033</v>
      </c>
      <c r="AH72" s="10">
        <f t="shared" si="479"/>
        <v>-388.99847484623848</v>
      </c>
      <c r="AI72" s="10">
        <f t="shared" si="479"/>
        <v>-292.78610343929927</v>
      </c>
      <c r="AJ72" s="10">
        <f t="shared" si="479"/>
        <v>-270.66877582879988</v>
      </c>
      <c r="AK72" s="10">
        <f t="shared" si="479"/>
        <v>-239.80230007797388</v>
      </c>
      <c r="AL72" s="10">
        <f t="shared" si="479"/>
        <v>-201.15164686801617</v>
      </c>
      <c r="AM72" s="10">
        <f t="shared" si="479"/>
        <v>-138.9017157601111</v>
      </c>
      <c r="AN72" s="10">
        <f t="shared" ref="AN72" si="480">IF(OR(AN9="",AN71=""),"",(AN69+AN71+AM74)*AN9/12)</f>
        <v>-121.59963744740622</v>
      </c>
      <c r="AO72" s="10">
        <f t="shared" ref="AO72" si="481">IF(OR(AO9="",AO71=""),"",(AO69+AO71+AN74)*AO9/12)</f>
        <v>-120.48696817003263</v>
      </c>
      <c r="AP72" s="10">
        <f t="shared" ref="AP72" si="482">IF(OR(AP9="",AP71=""),"",(AP69+AP71+AO74)*AP9/12)</f>
        <v>-128.90292261641707</v>
      </c>
      <c r="AQ72" s="10">
        <f t="shared" ref="AQ72" si="483">IF(OR(AQ9="",AQ71=""),"",(AQ69+AQ71+AP74)*AQ9/12)</f>
        <v>-118.70789756049489</v>
      </c>
      <c r="AR72" s="10">
        <f t="shared" ref="AR72" si="484">IF(OR(AR9="",AR71=""),"",(AR69+AR71+AQ74)*AR9/12)</f>
        <v>145.71102213179589</v>
      </c>
      <c r="AS72" s="10">
        <f t="shared" ref="AS72" si="485">IF(OR(AS9="",AS71=""),"",(AS69+AS71+AR74)*AS9/12)</f>
        <v>554.19611545558507</v>
      </c>
      <c r="AT72" s="10">
        <f t="shared" ref="AT72" si="486">IF(OR(AT9="",AT71=""),"",(AT69+AT71+AS74)*AT9/12)</f>
        <v>802.92639796449419</v>
      </c>
      <c r="AU72" s="10">
        <f t="shared" ref="AU72" si="487">IF(OR(AU9="",AU71=""),"",(AU69+AU71+AT74)*AU9/12)</f>
        <v>886.53267749609847</v>
      </c>
      <c r="AV72" s="10">
        <f t="shared" ref="AV72" si="488">IF(OR(AV9="",AV71=""),"",(AV69+AV71+AU74)*AV9/12)</f>
        <v>825.90803193275872</v>
      </c>
      <c r="AW72" s="10">
        <f t="shared" ref="AW72" si="489">IF(OR(AW9="",AW71=""),"",(AW69+AW71+AV74)*AW9/12)</f>
        <v>801.12791464790507</v>
      </c>
      <c r="AX72" s="10">
        <f t="shared" ref="AX72" si="490">IF(OR(AX9="",AX71=""),"",(AX69+AX71+AW74)*AX9/12)</f>
        <v>786.66540861737712</v>
      </c>
      <c r="AY72" s="10">
        <f t="shared" ref="AY72" si="491">IF(OR(AY9="",AY71=""),"",(AY69+AY71+AX74)*AY9/12)</f>
        <v>774.36269013720937</v>
      </c>
      <c r="AZ72" s="10" t="str">
        <f t="shared" ref="AZ72" si="492">IF(OR(AZ9="",AZ71=""),"",(AZ69+AZ71+AY74)*AZ9/12)</f>
        <v/>
      </c>
      <c r="BA72" s="10" t="str">
        <f t="shared" ref="BA72" si="493">IF(OR(BA9="",BA71=""),"",(BA69+BA71+AZ74)*BA9/12)</f>
        <v/>
      </c>
      <c r="BB72" s="10" t="str">
        <f t="shared" ref="BB72" si="494">IF(OR(BB9="",BB71=""),"",(BB69+BB71+BA74)*BB9/12)</f>
        <v/>
      </c>
      <c r="BC72" s="10" t="str">
        <f t="shared" ref="BC72" si="495">IF(OR(BC9="",BC71=""),"",(BC69+BC71+BB74)*BC9/12)</f>
        <v/>
      </c>
      <c r="BD72" s="10" t="str">
        <f t="shared" ref="BD72" si="496">IF(OR(BD9="",BD71=""),"",(BD69+BD71+BC74)*BD9/12)</f>
        <v/>
      </c>
      <c r="BE72" s="10" t="str">
        <f t="shared" ref="BE72" si="497">IF(OR(BE9="",BE71=""),"",(BE69+BE71+BD74)*BE9/12)</f>
        <v/>
      </c>
      <c r="BF72" s="10" t="str">
        <f t="shared" ref="BF72" si="498">IF(OR(BF9="",BF71=""),"",(BF69+BF71+BE74)*BF9/12)</f>
        <v/>
      </c>
      <c r="BG72" s="10" t="str">
        <f t="shared" ref="BG72" si="499">IF(OR(BG9="",BG71=""),"",(BG69+BG71+BF74)*BG9/12)</f>
        <v/>
      </c>
      <c r="BH72" s="10" t="str">
        <f t="shared" ref="BH72" si="500">IF(OR(BH9="",BH71=""),"",(BH69+BH71+BG74)*BH9/12)</f>
        <v/>
      </c>
      <c r="BI72" s="10" t="str">
        <f t="shared" ref="BI72" si="501">IF(OR(BI9="",BI71=""),"",(BI69+BI71+BH74)*BI9/12)</f>
        <v/>
      </c>
      <c r="BJ72" s="10" t="str">
        <f t="shared" ref="BJ72" si="502">IF(OR(BJ9="",BJ71=""),"",(BJ69+BJ71+BI74)*BJ9/12)</f>
        <v/>
      </c>
    </row>
    <row r="73" spans="1:62" s="5" customFormat="1" hidden="1" outlineLevel="1" x14ac:dyDescent="0.25">
      <c r="A73" s="128"/>
      <c r="B73" s="18" t="s">
        <v>14</v>
      </c>
      <c r="C73" s="26"/>
      <c r="D73" s="26"/>
      <c r="E73" s="9">
        <f t="shared" ref="E73:N73" si="503">IF(OR(E71="",E72=""),"",E71+E72)</f>
        <v>0</v>
      </c>
      <c r="F73" s="9">
        <f t="shared" si="503"/>
        <v>0</v>
      </c>
      <c r="G73" s="9">
        <f t="shared" si="503"/>
        <v>0</v>
      </c>
      <c r="H73" s="9">
        <f t="shared" si="503"/>
        <v>-4870.3406751930006</v>
      </c>
      <c r="I73" s="9">
        <f t="shared" si="503"/>
        <v>-9175.919226831189</v>
      </c>
      <c r="J73" s="9">
        <f t="shared" si="503"/>
        <v>-8279.7829227891816</v>
      </c>
      <c r="K73" s="9">
        <f t="shared" si="503"/>
        <v>-8335.569624595093</v>
      </c>
      <c r="L73" s="9">
        <f t="shared" si="503"/>
        <v>-7402.6575569312254</v>
      </c>
      <c r="M73" s="9">
        <f t="shared" si="503"/>
        <v>-6174.8260925478771</v>
      </c>
      <c r="N73" s="9">
        <f t="shared" si="503"/>
        <v>-4816.6847264896896</v>
      </c>
      <c r="O73" s="9">
        <f>IF(OR(O71="",O72=""),"",O71+O72)</f>
        <v>-2087.6454895195002</v>
      </c>
      <c r="P73" s="9">
        <f t="shared" ref="P73:AM73" si="504">IF(OR(P71="",P72=""),"",P71+P72)</f>
        <v>-47127.7639204144</v>
      </c>
      <c r="Q73" s="9">
        <f t="shared" si="504"/>
        <v>-34794.014209360372</v>
      </c>
      <c r="R73" s="9">
        <f t="shared" si="504"/>
        <v>-38404.509472110942</v>
      </c>
      <c r="S73" s="9">
        <f t="shared" si="504"/>
        <v>-37107.799971526481</v>
      </c>
      <c r="T73" s="9">
        <f t="shared" si="504"/>
        <v>-36811.905772348829</v>
      </c>
      <c r="U73" s="9">
        <f t="shared" si="504"/>
        <v>-25143.267032423686</v>
      </c>
      <c r="V73" s="9">
        <f t="shared" si="504"/>
        <v>-32744.786792359184</v>
      </c>
      <c r="W73" s="9">
        <f t="shared" si="504"/>
        <v>-31164.091509829195</v>
      </c>
      <c r="X73" s="9">
        <f t="shared" si="504"/>
        <v>-36246.468664251741</v>
      </c>
      <c r="Y73" s="9">
        <f t="shared" si="504"/>
        <v>-33930.975165024247</v>
      </c>
      <c r="Z73" s="9">
        <f t="shared" si="504"/>
        <v>-27571.419774418799</v>
      </c>
      <c r="AA73" s="9">
        <f t="shared" si="504"/>
        <v>-24695.384959521602</v>
      </c>
      <c r="AB73" s="9">
        <f t="shared" si="504"/>
        <v>-244054.28762607035</v>
      </c>
      <c r="AC73" s="9">
        <f t="shared" si="504"/>
        <v>-20624.114140323709</v>
      </c>
      <c r="AD73" s="9">
        <f t="shared" si="504"/>
        <v>-16931.882462482932</v>
      </c>
      <c r="AE73" s="9">
        <f t="shared" si="504"/>
        <v>-14506.875720639873</v>
      </c>
      <c r="AF73" s="9">
        <f t="shared" si="504"/>
        <v>21144.236693759845</v>
      </c>
      <c r="AG73" s="9">
        <f t="shared" si="504"/>
        <v>68078.9143547368</v>
      </c>
      <c r="AH73" s="9">
        <f t="shared" si="504"/>
        <v>29856.448202601685</v>
      </c>
      <c r="AI73" s="9">
        <f t="shared" si="504"/>
        <v>17157.429527095541</v>
      </c>
      <c r="AJ73" s="9">
        <f t="shared" si="504"/>
        <v>-13692.955293576157</v>
      </c>
      <c r="AK73" s="9">
        <f t="shared" si="504"/>
        <v>-12115.31245909539</v>
      </c>
      <c r="AL73" s="9">
        <f t="shared" si="504"/>
        <v>-3372.1783883181447</v>
      </c>
      <c r="AM73" s="9">
        <f t="shared" si="504"/>
        <v>-3571.0519052967784</v>
      </c>
      <c r="AN73" s="9">
        <f t="shared" ref="AN73:BJ73" si="505">IF(OR(AN71="",AN72=""),"",AN71+AN72)</f>
        <v>5227.3615039167189</v>
      </c>
      <c r="AO73" s="9">
        <f t="shared" si="505"/>
        <v>-2840.8802702432617</v>
      </c>
      <c r="AP73" s="9">
        <f t="shared" si="505"/>
        <v>-8589.2910917136942</v>
      </c>
      <c r="AQ73" s="9">
        <f t="shared" si="505"/>
        <v>2621.9775872697805</v>
      </c>
      <c r="AR73" s="9">
        <f t="shared" si="505"/>
        <v>116572.28052558615</v>
      </c>
      <c r="AS73" s="9">
        <f t="shared" si="505"/>
        <v>188036.90287047744</v>
      </c>
      <c r="AT73" s="9">
        <f t="shared" si="505"/>
        <v>150790.83679079995</v>
      </c>
      <c r="AU73" s="9">
        <f t="shared" si="505"/>
        <v>67163.00668744382</v>
      </c>
      <c r="AV73" s="9">
        <f t="shared" si="505"/>
        <v>-13943.261881463633</v>
      </c>
      <c r="AW73" s="9">
        <f t="shared" si="505"/>
        <v>-16767.504336977923</v>
      </c>
      <c r="AX73" s="9">
        <f t="shared" si="505"/>
        <v>-10864.055355882647</v>
      </c>
      <c r="AY73" s="9">
        <f t="shared" si="505"/>
        <v>-9671.9050903262705</v>
      </c>
      <c r="AZ73" s="9" t="str">
        <f t="shared" si="505"/>
        <v/>
      </c>
      <c r="BA73" s="9" t="str">
        <f t="shared" si="505"/>
        <v/>
      </c>
      <c r="BB73" s="9" t="str">
        <f t="shared" si="505"/>
        <v/>
      </c>
      <c r="BC73" s="9" t="str">
        <f t="shared" si="505"/>
        <v/>
      </c>
      <c r="BD73" s="9" t="str">
        <f t="shared" si="505"/>
        <v/>
      </c>
      <c r="BE73" s="9" t="str">
        <f t="shared" si="505"/>
        <v/>
      </c>
      <c r="BF73" s="9" t="str">
        <f t="shared" si="505"/>
        <v/>
      </c>
      <c r="BG73" s="9" t="str">
        <f t="shared" si="505"/>
        <v/>
      </c>
      <c r="BH73" s="9" t="str">
        <f t="shared" si="505"/>
        <v/>
      </c>
      <c r="BI73" s="9" t="str">
        <f t="shared" si="505"/>
        <v/>
      </c>
      <c r="BJ73" s="9" t="str">
        <f t="shared" si="505"/>
        <v/>
      </c>
    </row>
    <row r="74" spans="1:62" s="5" customFormat="1" hidden="1" outlineLevel="1" x14ac:dyDescent="0.25">
      <c r="A74" s="128"/>
      <c r="B74" s="20" t="s">
        <v>19</v>
      </c>
      <c r="C74" s="28"/>
      <c r="D74" s="28"/>
      <c r="E74" s="9">
        <f>E73</f>
        <v>0</v>
      </c>
      <c r="F74" s="9">
        <f>IF(OR(F73="",E74=""),"",F73+E74)</f>
        <v>0</v>
      </c>
      <c r="G74" s="9">
        <f t="shared" ref="G74:N74" si="506">IF(OR(G73="",F74=""),"",G73+F74)</f>
        <v>0</v>
      </c>
      <c r="H74" s="9">
        <f t="shared" si="506"/>
        <v>-4870.3406751930006</v>
      </c>
      <c r="I74" s="9">
        <f t="shared" si="506"/>
        <v>-14046.259902024191</v>
      </c>
      <c r="J74" s="9">
        <f t="shared" si="506"/>
        <v>-22326.042824813372</v>
      </c>
      <c r="K74" s="9">
        <f t="shared" si="506"/>
        <v>-30661.612449408465</v>
      </c>
      <c r="L74" s="9">
        <f t="shared" si="506"/>
        <v>-38064.270006339691</v>
      </c>
      <c r="M74" s="9">
        <f t="shared" si="506"/>
        <v>-44239.096098887567</v>
      </c>
      <c r="N74" s="9">
        <f t="shared" si="506"/>
        <v>-49055.780825377253</v>
      </c>
      <c r="O74" s="9">
        <f>IF(OR(O73="",N74=""),"",O73+O69+N74)</f>
        <v>-51143.426314896751</v>
      </c>
      <c r="P74" s="9">
        <f>IF(OR(P73="",O74=""),"",P73+P69+O74+P66)</f>
        <v>1632091.6157402217</v>
      </c>
      <c r="Q74" s="9">
        <f t="shared" ref="Q74" si="507">IF(OR(Q73="",P74=""),"",Q73+Q69+P74)</f>
        <v>1474931.1915308614</v>
      </c>
      <c r="R74" s="9">
        <f t="shared" ref="R74" si="508">IF(OR(R73="",Q74=""),"",R73+R69+Q74)</f>
        <v>1300916.4120587504</v>
      </c>
      <c r="S74" s="9">
        <f t="shared" ref="S74" si="509">IF(OR(S73="",R74=""),"",S73+S69+R74)</f>
        <v>1125880.8220872239</v>
      </c>
      <c r="T74" s="9">
        <f t="shared" ref="T74" si="510">IF(OR(T73="",S74=""),"",T73+T69+S74)</f>
        <v>924379.20631487505</v>
      </c>
      <c r="U74" s="9">
        <f t="shared" ref="U74" si="511">IF(OR(U73="",T74=""),"",U73+U69+T74)</f>
        <v>743466.34928245132</v>
      </c>
      <c r="V74" s="9">
        <f t="shared" ref="V74" si="512">IF(OR(V73="",U74=""),"",V73+V69+U74)</f>
        <v>538083.05249009212</v>
      </c>
      <c r="W74" s="9">
        <f t="shared" ref="W74" si="513">IF(OR(W73="",V74=""),"",W73+W69+V74)</f>
        <v>342415.25098026294</v>
      </c>
      <c r="X74" s="9">
        <f t="shared" ref="X74" si="514">IF(OR(X73="",W74=""),"",X73+X69+W74)</f>
        <v>149325.1223160112</v>
      </c>
      <c r="Y74" s="9">
        <f t="shared" ref="Y74" si="515">IF(OR(Y73="",X74=""),"",Y73+Y69+X74)</f>
        <v>-34042.942849013052</v>
      </c>
      <c r="Z74" s="9">
        <f t="shared" ref="Z74" si="516">IF(OR(Z73="",Y74=""),"",Z73+Z69+Y74)</f>
        <v>-198643.46262343184</v>
      </c>
      <c r="AA74" s="9">
        <f t="shared" ref="AA74" si="517">IF(OR(AA73="",Z74=""),"",AA73+AA69+Z74)</f>
        <v>-362295.19758295349</v>
      </c>
      <c r="AB74" s="9">
        <f t="shared" ref="AB74" si="518">IF(OR(AB73="",AA74=""),"",AB73+AB69+AA74)</f>
        <v>-443275.87520902383</v>
      </c>
      <c r="AC74" s="9">
        <f t="shared" ref="AC74" si="519">IF(OR(AC73="",AB74=""),"",AC73+AC69+AB74)</f>
        <v>-435715.13934934756</v>
      </c>
      <c r="AD74" s="9">
        <f t="shared" ref="AD74" si="520">IF(OR(AD73="",AC74=""),"",AD73+AD69+AC74)</f>
        <v>-425835.46181183052</v>
      </c>
      <c r="AE74" s="9">
        <f t="shared" ref="AE74" si="521">IF(OR(AE73="",AD74=""),"",AE73+AE69+AD74)</f>
        <v>-409684.17753247038</v>
      </c>
      <c r="AF74" s="9">
        <f t="shared" ref="AF74" si="522">IF(OR(AF73="",AE74=""),"",AF73+AF69+AE74)</f>
        <v>-354612.6708387105</v>
      </c>
      <c r="AG74" s="9">
        <f t="shared" ref="AG74" si="523">IF(OR(AG73="",AF74=""),"",AG73+AG69+AF74)</f>
        <v>-265920.63648397371</v>
      </c>
      <c r="AH74" s="9">
        <f t="shared" ref="AH74" si="524">IF(OR(AH73="",AG74=""),"",AH73+AH69+AG74)</f>
        <v>-201123.89828137204</v>
      </c>
      <c r="AI74" s="9">
        <f t="shared" ref="AI74" si="525">IF(OR(AI73="",AH74=""),"",AI73+AI69+AH74)</f>
        <v>-151151.11875427648</v>
      </c>
      <c r="AJ74" s="9">
        <f t="shared" ref="AJ74" si="526">IF(OR(AJ73="",AI74=""),"",AJ73+AJ69+AI74)</f>
        <v>-132443.21404785264</v>
      </c>
      <c r="AK74" s="9">
        <f t="shared" ref="AK74" si="527">IF(OR(AK73="",AJ74=""),"",AK73+AK69+AJ74)</f>
        <v>-114109.82650694804</v>
      </c>
      <c r="AL74" s="9">
        <f t="shared" ref="AL74" si="528">IF(OR(AL73="",AK74=""),"",AL73+AL69+AK74)</f>
        <v>-87830.504895266189</v>
      </c>
      <c r="AM74" s="9">
        <f t="shared" ref="AM74" si="529">IF(OR(AM73="",AL74=""),"",AM73+AM69+AL74)</f>
        <v>-58222.446800562968</v>
      </c>
      <c r="AN74" s="9">
        <f t="shared" ref="AN74" si="530">IF(OR(AN73="",AM74=""),"",AN73+AN69+AM74)</f>
        <v>-51494.655296646248</v>
      </c>
      <c r="AO74" s="9">
        <f t="shared" ref="AO74" si="531">IF(OR(AO73="",AN74=""),"",AO73+AO69+AN74)</f>
        <v>-51983.455566889512</v>
      </c>
      <c r="AP74" s="9">
        <f t="shared" ref="AP74" si="532">IF(OR(AP73="",AO74=""),"",AP73+AP69+AO74)</f>
        <v>-58230.926658603203</v>
      </c>
      <c r="AQ74" s="9">
        <f t="shared" ref="AQ74" si="533">IF(OR(AQ73="",AP74=""),"",AQ73+AQ69+AP74)</f>
        <v>-53323.889071333426</v>
      </c>
      <c r="AR74" s="9">
        <f t="shared" ref="AR74" si="534">IF(OR(AR73="",AQ74=""),"",AR73+AR69+AQ74)</f>
        <v>66126.64145425272</v>
      </c>
      <c r="AS74" s="9">
        <f t="shared" ref="AS74" si="535">IF(OR(AS73="",AR74=""),"",AS73+AS69+AR74)</f>
        <v>256842.79432473017</v>
      </c>
      <c r="AT74" s="9">
        <f t="shared" ref="AT74" si="536">IF(OR(AT73="",AS74=""),"",AT73+AT69+AS74)</f>
        <v>410600.38111553015</v>
      </c>
      <c r="AU74" s="9">
        <f t="shared" ref="AU74" si="537">IF(OR(AU73="",AT74=""),"",AU73+AU69+AT74)</f>
        <v>480769.97780297394</v>
      </c>
      <c r="AV74" s="9">
        <f t="shared" ref="AV74" si="538">IF(OR(AV73="",AU74=""),"",AV73+AV69+AU74)</f>
        <v>469662.95592151029</v>
      </c>
      <c r="AW74" s="9">
        <f t="shared" ref="AW74" si="539">IF(OR(AW73="",AV74=""),"",AW73+AW69+AV74)</f>
        <v>455571.43158453237</v>
      </c>
      <c r="AX74" s="9">
        <f t="shared" ref="AX74" si="540">IF(OR(AX73="",AW74=""),"",AX73+AX69+AW74)</f>
        <v>447347.14622864971</v>
      </c>
      <c r="AY74" s="9">
        <f t="shared" ref="AY74" si="541">IF(OR(AY73="",AX74=""),"",AY73+AY69+AX74)</f>
        <v>440351.05113832344</v>
      </c>
      <c r="AZ74" s="9" t="str">
        <f t="shared" ref="AZ74" si="542">IF(OR(AZ73="",AY74=""),"",AZ73+AZ69+AY74)</f>
        <v/>
      </c>
      <c r="BA74" s="9" t="str">
        <f t="shared" ref="BA74" si="543">IF(OR(BA73="",AZ74=""),"",BA73+BA69+AZ74)</f>
        <v/>
      </c>
      <c r="BB74" s="9" t="str">
        <f t="shared" ref="BB74" si="544">IF(OR(BB73="",BA74=""),"",BB73+BB69+BA74)</f>
        <v/>
      </c>
      <c r="BC74" s="9" t="str">
        <f t="shared" ref="BC74" si="545">IF(OR(BC73="",BB74=""),"",BC73+BC69+BB74)</f>
        <v/>
      </c>
      <c r="BD74" s="9" t="str">
        <f t="shared" ref="BD74" si="546">IF(OR(BD73="",BC74=""),"",BD73+BD69+BC74)</f>
        <v/>
      </c>
      <c r="BE74" s="9" t="str">
        <f t="shared" ref="BE74" si="547">IF(OR(BE73="",BD74=""),"",BE73+BE69+BD74)</f>
        <v/>
      </c>
      <c r="BF74" s="9" t="str">
        <f t="shared" ref="BF74" si="548">IF(OR(BF73="",BE74=""),"",BF73+BF69+BE74)</f>
        <v/>
      </c>
      <c r="BG74" s="9" t="str">
        <f t="shared" ref="BG74" si="549">IF(OR(BG73="",BF74=""),"",BG73+BG69+BF74)</f>
        <v/>
      </c>
      <c r="BH74" s="9" t="str">
        <f t="shared" ref="BH74" si="550">IF(OR(BH73="",BG74=""),"",BH73+BH69+BG74)</f>
        <v/>
      </c>
      <c r="BI74" s="9" t="str">
        <f t="shared" ref="BI74" si="551">IF(OR(BI73="",BH74=""),"",BI73+BI69+BH74)</f>
        <v/>
      </c>
      <c r="BJ74" s="9" t="str">
        <f t="shared" ref="BJ74" si="552">IF(OR(BJ73="",BI74=""),"",BJ73+BJ69+BI74)</f>
        <v/>
      </c>
    </row>
    <row r="75" spans="1:62" s="5" customFormat="1" ht="8.25" hidden="1" customHeight="1" outlineLevel="1" x14ac:dyDescent="0.25">
      <c r="A75" s="44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s="2" customFormat="1" ht="15" customHeight="1" collapsed="1" x14ac:dyDescent="0.25">
      <c r="A76" s="129" t="s">
        <v>61</v>
      </c>
      <c r="B76" s="85"/>
      <c r="C76" s="26"/>
      <c r="D76" s="26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9"/>
      <c r="Q76" s="31"/>
      <c r="R76" s="31"/>
      <c r="S76" s="31"/>
      <c r="T76" s="31"/>
      <c r="U76" s="31"/>
      <c r="V76" s="31"/>
      <c r="W76" s="31"/>
      <c r="X76" s="31"/>
      <c r="Y76" s="67">
        <v>-950587.29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67">
        <v>-46000</v>
      </c>
      <c r="AL76" s="31"/>
      <c r="AM76" s="31"/>
      <c r="AN76" s="96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s="4" customFormat="1" x14ac:dyDescent="0.25">
      <c r="A77" s="129"/>
      <c r="B77" s="85" t="s">
        <v>62</v>
      </c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3"/>
      <c r="N77" s="24"/>
      <c r="O77" s="24"/>
      <c r="P77" s="23"/>
      <c r="Q77" s="24"/>
      <c r="R77" s="24"/>
      <c r="S77" s="24"/>
      <c r="T77" s="24"/>
      <c r="U77" s="24"/>
      <c r="V77" s="24"/>
      <c r="W77" s="24"/>
      <c r="X77" s="24"/>
      <c r="Y77" s="24">
        <v>0</v>
      </c>
      <c r="Z77" s="24">
        <v>0</v>
      </c>
      <c r="AA77" s="24">
        <v>-11434.029999999999</v>
      </c>
      <c r="AB77" s="24">
        <v>-97063.06</v>
      </c>
      <c r="AC77" s="24">
        <v>-78439.839999999997</v>
      </c>
      <c r="AD77" s="24">
        <v>-75986.289999999994</v>
      </c>
      <c r="AE77" s="24">
        <v>-62392.98</v>
      </c>
      <c r="AF77" s="24">
        <v>-91978.92</v>
      </c>
      <c r="AG77" s="24">
        <v>-107509.38</v>
      </c>
      <c r="AH77" s="24">
        <v>-96563.72</v>
      </c>
      <c r="AI77" s="24">
        <v>-92958.44</v>
      </c>
      <c r="AJ77" s="24">
        <v>-72329.81</v>
      </c>
      <c r="AK77" s="24">
        <v>-67043.09</v>
      </c>
      <c r="AL77" s="24">
        <v>-92630.26</v>
      </c>
      <c r="AM77" s="24">
        <v>-91472.06</v>
      </c>
      <c r="AN77" s="24">
        <v>3116.63</v>
      </c>
      <c r="AO77" s="24">
        <v>2587.12</v>
      </c>
      <c r="AP77" s="24">
        <v>842.75</v>
      </c>
      <c r="AQ77" s="24">
        <v>56.56</v>
      </c>
      <c r="AR77" s="24">
        <v>1511.37</v>
      </c>
      <c r="AS77" s="24">
        <v>3222.89</v>
      </c>
      <c r="AT77" s="24">
        <v>3620.76</v>
      </c>
      <c r="AU77" s="24">
        <v>2953.3</v>
      </c>
      <c r="AV77" s="24">
        <v>1582.66</v>
      </c>
      <c r="AW77" s="117">
        <v>1691.9488850109792</v>
      </c>
      <c r="AX77" s="117">
        <v>3243.1516497202369</v>
      </c>
      <c r="AY77" s="117">
        <v>4716.3566620728916</v>
      </c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</row>
    <row r="78" spans="1:62" s="4" customFormat="1" x14ac:dyDescent="0.25">
      <c r="A78" s="129"/>
      <c r="B78" s="85" t="s">
        <v>63</v>
      </c>
      <c r="C78" s="26"/>
      <c r="D78" s="26"/>
      <c r="E78" s="9"/>
      <c r="F78" s="9"/>
      <c r="G78" s="9"/>
      <c r="H78" s="9"/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f>IF(OR(Y77=""),"",Y76-Y77)</f>
        <v>-950587.29</v>
      </c>
      <c r="Z78" s="10">
        <f t="shared" ref="Z78:AX78" si="553">IF(OR(Z77=""),"",Z76-Z77)</f>
        <v>0</v>
      </c>
      <c r="AA78" s="10">
        <f t="shared" si="553"/>
        <v>11434.029999999999</v>
      </c>
      <c r="AB78" s="10">
        <f t="shared" si="553"/>
        <v>97063.06</v>
      </c>
      <c r="AC78" s="10">
        <f t="shared" si="553"/>
        <v>78439.839999999997</v>
      </c>
      <c r="AD78" s="10">
        <f t="shared" si="553"/>
        <v>75986.289999999994</v>
      </c>
      <c r="AE78" s="10">
        <f t="shared" si="553"/>
        <v>62392.98</v>
      </c>
      <c r="AF78" s="10">
        <f t="shared" si="553"/>
        <v>91978.92</v>
      </c>
      <c r="AG78" s="10">
        <f t="shared" si="553"/>
        <v>107509.38</v>
      </c>
      <c r="AH78" s="10">
        <f t="shared" si="553"/>
        <v>96563.72</v>
      </c>
      <c r="AI78" s="10">
        <f t="shared" si="553"/>
        <v>92958.44</v>
      </c>
      <c r="AJ78" s="10">
        <f t="shared" si="553"/>
        <v>72329.81</v>
      </c>
      <c r="AK78" s="10">
        <f>IF(OR(AK77=""),"",AK76-AK77)</f>
        <v>21043.089999999997</v>
      </c>
      <c r="AL78" s="10">
        <f t="shared" si="553"/>
        <v>92630.26</v>
      </c>
      <c r="AM78" s="10">
        <f t="shared" si="553"/>
        <v>91472.06</v>
      </c>
      <c r="AN78" s="10">
        <f t="shared" si="553"/>
        <v>-3116.63</v>
      </c>
      <c r="AO78" s="10">
        <f t="shared" si="553"/>
        <v>-2587.12</v>
      </c>
      <c r="AP78" s="10">
        <f t="shared" si="553"/>
        <v>-842.75</v>
      </c>
      <c r="AQ78" s="10">
        <f t="shared" si="553"/>
        <v>-56.56</v>
      </c>
      <c r="AR78" s="10">
        <f t="shared" si="553"/>
        <v>-1511.37</v>
      </c>
      <c r="AS78" s="10">
        <f t="shared" si="553"/>
        <v>-3222.89</v>
      </c>
      <c r="AT78" s="10">
        <f t="shared" si="553"/>
        <v>-3620.76</v>
      </c>
      <c r="AU78" s="10">
        <f t="shared" si="553"/>
        <v>-2953.3</v>
      </c>
      <c r="AV78" s="10">
        <f t="shared" si="553"/>
        <v>-1582.66</v>
      </c>
      <c r="AW78" s="10">
        <f t="shared" si="553"/>
        <v>-1691.9488850109792</v>
      </c>
      <c r="AX78" s="10">
        <f t="shared" si="553"/>
        <v>-3243.1516497202369</v>
      </c>
      <c r="AY78" s="10">
        <f t="shared" ref="AY78:BJ78" si="554">IF(OR(AY77=""),"",AY76-AY77)</f>
        <v>-4716.3566620728916</v>
      </c>
      <c r="AZ78" s="10" t="str">
        <f t="shared" si="554"/>
        <v/>
      </c>
      <c r="BA78" s="10" t="str">
        <f t="shared" si="554"/>
        <v/>
      </c>
      <c r="BB78" s="10" t="str">
        <f t="shared" si="554"/>
        <v/>
      </c>
      <c r="BC78" s="10" t="str">
        <f t="shared" si="554"/>
        <v/>
      </c>
      <c r="BD78" s="10" t="str">
        <f t="shared" si="554"/>
        <v/>
      </c>
      <c r="BE78" s="10" t="str">
        <f t="shared" si="554"/>
        <v/>
      </c>
      <c r="BF78" s="10" t="str">
        <f t="shared" si="554"/>
        <v/>
      </c>
      <c r="BG78" s="10" t="str">
        <f t="shared" si="554"/>
        <v/>
      </c>
      <c r="BH78" s="10" t="str">
        <f t="shared" si="554"/>
        <v/>
      </c>
      <c r="BI78" s="10" t="str">
        <f t="shared" si="554"/>
        <v/>
      </c>
      <c r="BJ78" s="10" t="str">
        <f t="shared" si="554"/>
        <v/>
      </c>
    </row>
    <row r="79" spans="1:62" s="4" customFormat="1" x14ac:dyDescent="0.25">
      <c r="A79" s="129"/>
      <c r="B79" s="86" t="s">
        <v>8</v>
      </c>
      <c r="C79" s="26"/>
      <c r="D79" s="2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f>IF(OR(Y9="",Y78=""),"",((Y78)*Y9)/12)</f>
        <v>-1142.9773645635676</v>
      </c>
      <c r="Z79" s="10">
        <f>IF(OR(Z9="",Z78=""),"",((Z78+Y82)*Z9)/12)</f>
        <v>-1406.6105417600129</v>
      </c>
      <c r="AA79" s="10">
        <f t="shared" ref="AA79:AX79" si="555">IF(OR(AA9="",AA78=""),"",((AA78+Z82)*AA9)/12)</f>
        <v>-1346.153234548864</v>
      </c>
      <c r="AB79" s="10">
        <f t="shared" si="555"/>
        <v>-1288.4126187558829</v>
      </c>
      <c r="AC79" s="10">
        <f t="shared" si="555"/>
        <v>-1315.9538118321113</v>
      </c>
      <c r="AD79" s="10">
        <f t="shared" si="555"/>
        <v>-1336.9578921220411</v>
      </c>
      <c r="AE79" s="10">
        <f t="shared" si="555"/>
        <v>-1160.0625389104569</v>
      </c>
      <c r="AF79" s="10">
        <f t="shared" si="555"/>
        <v>-1030.1512787032175</v>
      </c>
      <c r="AG79" s="10">
        <f t="shared" si="555"/>
        <v>-852.43323708722994</v>
      </c>
      <c r="AH79" s="10">
        <f t="shared" si="555"/>
        <v>-659.06779451001023</v>
      </c>
      <c r="AI79" s="10">
        <f t="shared" si="555"/>
        <v>-480.92950853408678</v>
      </c>
      <c r="AJ79" s="10">
        <f t="shared" si="555"/>
        <v>-360.31926611651494</v>
      </c>
      <c r="AK79" s="10">
        <f>IF(OR(AK9="",AK78=""),"",((AK78+AJ82)*AK9)/12)</f>
        <v>-326.98303189502104</v>
      </c>
      <c r="AL79" s="10">
        <f t="shared" si="555"/>
        <v>-144.53386682650574</v>
      </c>
      <c r="AM79" s="10">
        <f t="shared" si="555"/>
        <v>67.827737992733816</v>
      </c>
      <c r="AN79" s="10">
        <f t="shared" si="555"/>
        <v>59.918620369761747</v>
      </c>
      <c r="AO79" s="10">
        <f t="shared" si="555"/>
        <v>52.938377462680137</v>
      </c>
      <c r="AP79" s="10">
        <f t="shared" si="555"/>
        <v>48.802208476892723</v>
      </c>
      <c r="AQ79" s="10">
        <f t="shared" si="555"/>
        <v>49.061459961622738</v>
      </c>
      <c r="AR79" s="10">
        <f t="shared" si="555"/>
        <v>45.331792046848214</v>
      </c>
      <c r="AS79" s="10">
        <f t="shared" si="555"/>
        <v>37.516625105978882</v>
      </c>
      <c r="AT79" s="10">
        <f t="shared" si="555"/>
        <v>26.972774943528055</v>
      </c>
      <c r="AU79" s="10">
        <f t="shared" si="555"/>
        <v>20.025787757859852</v>
      </c>
      <c r="AV79" s="10">
        <f t="shared" si="555"/>
        <v>16.343159553426808</v>
      </c>
      <c r="AW79" s="10">
        <f t="shared" si="555"/>
        <v>13.391395751403531</v>
      </c>
      <c r="AX79" s="10">
        <f t="shared" si="555"/>
        <v>7.7018177904094935</v>
      </c>
      <c r="AY79" s="10">
        <f t="shared" ref="AY79" si="556">IF(OR(AY9="",AY78=""),"",((AY78+AX82)*AY9)/12)</f>
        <v>-0.59299566982696839</v>
      </c>
      <c r="AZ79" s="10" t="str">
        <f t="shared" ref="AZ79" si="557">IF(OR(AZ9="",AZ78=""),"",((AZ78+AY82)*AZ9)/12)</f>
        <v/>
      </c>
      <c r="BA79" s="10" t="str">
        <f t="shared" ref="BA79" si="558">IF(OR(BA9="",BA78=""),"",((BA78+AZ82)*BA9)/12)</f>
        <v/>
      </c>
      <c r="BB79" s="10" t="str">
        <f t="shared" ref="BB79" si="559">IF(OR(BB9="",BB78=""),"",((BB78+BA82)*BB9)/12)</f>
        <v/>
      </c>
      <c r="BC79" s="10" t="str">
        <f t="shared" ref="BC79" si="560">IF(OR(BC9="",BC78=""),"",((BC78+BB82)*BC9)/12)</f>
        <v/>
      </c>
      <c r="BD79" s="10" t="str">
        <f t="shared" ref="BD79" si="561">IF(OR(BD9="",BD78=""),"",((BD78+BC82)*BD9)/12)</f>
        <v/>
      </c>
      <c r="BE79" s="10" t="str">
        <f t="shared" ref="BE79" si="562">IF(OR(BE9="",BE78=""),"",((BE78+BD82)*BE9)/12)</f>
        <v/>
      </c>
      <c r="BF79" s="10" t="str">
        <f t="shared" ref="BF79" si="563">IF(OR(BF9="",BF78=""),"",((BF78+BE82)*BF9)/12)</f>
        <v/>
      </c>
      <c r="BG79" s="10" t="str">
        <f t="shared" ref="BG79" si="564">IF(OR(BG9="",BG78=""),"",((BG78+BF82)*BG9)/12)</f>
        <v/>
      </c>
      <c r="BH79" s="10" t="str">
        <f t="shared" ref="BH79" si="565">IF(OR(BH9="",BH78=""),"",((BH78+BG82)*BH9)/12)</f>
        <v/>
      </c>
      <c r="BI79" s="10" t="str">
        <f t="shared" ref="BI79" si="566">IF(OR(BI9="",BI78=""),"",((BI78+BH82)*BI9)/12)</f>
        <v/>
      </c>
      <c r="BJ79" s="10" t="str">
        <f t="shared" ref="BJ79" si="567">IF(OR(BJ9="",BJ78=""),"",((BJ78+BI82)*BJ9)/12)</f>
        <v/>
      </c>
    </row>
    <row r="80" spans="1:62" s="4" customFormat="1" x14ac:dyDescent="0.25">
      <c r="A80" s="129"/>
      <c r="B80" s="86" t="s">
        <v>6</v>
      </c>
      <c r="C80" s="30"/>
      <c r="D80" s="3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f>IF(OR(Y79=""),"",Y79)</f>
        <v>-1142.9773645635676</v>
      </c>
      <c r="Z80" s="10">
        <f>IF(OR(Y80="",Z79=""),"",Y80+Z79)</f>
        <v>-2549.5879063235807</v>
      </c>
      <c r="AA80" s="10">
        <f t="shared" ref="AA80:AX80" si="568">IF(OR(Z80="",AA79=""),"",Z80+AA79)</f>
        <v>-3895.7411408724447</v>
      </c>
      <c r="AB80" s="10">
        <f t="shared" si="568"/>
        <v>-5184.1537596283279</v>
      </c>
      <c r="AC80" s="10">
        <f t="shared" si="568"/>
        <v>-6500.1075714604394</v>
      </c>
      <c r="AD80" s="10">
        <f t="shared" si="568"/>
        <v>-7837.0654635824803</v>
      </c>
      <c r="AE80" s="10">
        <f t="shared" si="568"/>
        <v>-8997.1280024929365</v>
      </c>
      <c r="AF80" s="10">
        <f t="shared" si="568"/>
        <v>-10027.279281196154</v>
      </c>
      <c r="AG80" s="10">
        <f t="shared" si="568"/>
        <v>-10879.712518283384</v>
      </c>
      <c r="AH80" s="10">
        <f t="shared" si="568"/>
        <v>-11538.780312793395</v>
      </c>
      <c r="AI80" s="10">
        <f t="shared" si="568"/>
        <v>-12019.709821327482</v>
      </c>
      <c r="AJ80" s="10">
        <f t="shared" si="568"/>
        <v>-12380.029087443998</v>
      </c>
      <c r="AK80" s="10">
        <f t="shared" si="568"/>
        <v>-12707.012119339019</v>
      </c>
      <c r="AL80" s="10">
        <f t="shared" si="568"/>
        <v>-12851.545986165524</v>
      </c>
      <c r="AM80" s="10">
        <f t="shared" si="568"/>
        <v>-12783.71824817279</v>
      </c>
      <c r="AN80" s="10">
        <f t="shared" si="568"/>
        <v>-12723.79962780303</v>
      </c>
      <c r="AO80" s="10">
        <f t="shared" si="568"/>
        <v>-12670.861250340349</v>
      </c>
      <c r="AP80" s="10">
        <f t="shared" si="568"/>
        <v>-12622.059041863457</v>
      </c>
      <c r="AQ80" s="10">
        <f t="shared" si="568"/>
        <v>-12572.997581901835</v>
      </c>
      <c r="AR80" s="10">
        <f t="shared" si="568"/>
        <v>-12527.665789854986</v>
      </c>
      <c r="AS80" s="10">
        <f t="shared" si="568"/>
        <v>-12490.149164749007</v>
      </c>
      <c r="AT80" s="10">
        <f t="shared" si="568"/>
        <v>-12463.17638980548</v>
      </c>
      <c r="AU80" s="10">
        <f t="shared" si="568"/>
        <v>-12443.150602047619</v>
      </c>
      <c r="AV80" s="10">
        <f t="shared" si="568"/>
        <v>-12426.807442494191</v>
      </c>
      <c r="AW80" s="10">
        <f t="shared" si="568"/>
        <v>-12413.416046742788</v>
      </c>
      <c r="AX80" s="10">
        <f t="shared" si="568"/>
        <v>-12405.714228952378</v>
      </c>
      <c r="AY80" s="10">
        <f t="shared" ref="AY80" si="569">IF(OR(AX80="",AY79=""),"",AX80+AY79)</f>
        <v>-12406.307224622205</v>
      </c>
      <c r="AZ80" s="10" t="str">
        <f t="shared" ref="AZ80" si="570">IF(OR(AY80="",AZ79=""),"",AY80+AZ79)</f>
        <v/>
      </c>
      <c r="BA80" s="10" t="str">
        <f t="shared" ref="BA80" si="571">IF(OR(AZ80="",BA79=""),"",AZ80+BA79)</f>
        <v/>
      </c>
      <c r="BB80" s="10" t="str">
        <f t="shared" ref="BB80" si="572">IF(OR(BA80="",BB79=""),"",BA80+BB79)</f>
        <v/>
      </c>
      <c r="BC80" s="10" t="str">
        <f t="shared" ref="BC80" si="573">IF(OR(BB80="",BC79=""),"",BB80+BC79)</f>
        <v/>
      </c>
      <c r="BD80" s="10" t="str">
        <f t="shared" ref="BD80" si="574">IF(OR(BC80="",BD79=""),"",BC80+BD79)</f>
        <v/>
      </c>
      <c r="BE80" s="10" t="str">
        <f t="shared" ref="BE80" si="575">IF(OR(BD80="",BE79=""),"",BD80+BE79)</f>
        <v/>
      </c>
      <c r="BF80" s="10" t="str">
        <f t="shared" ref="BF80" si="576">IF(OR(BE80="",BF79=""),"",BE80+BF79)</f>
        <v/>
      </c>
      <c r="BG80" s="10" t="str">
        <f t="shared" ref="BG80" si="577">IF(OR(BF80="",BG79=""),"",BF80+BG79)</f>
        <v/>
      </c>
      <c r="BH80" s="10" t="str">
        <f t="shared" ref="BH80" si="578">IF(OR(BG80="",BH79=""),"",BG80+BH79)</f>
        <v/>
      </c>
      <c r="BI80" s="10" t="str">
        <f t="shared" ref="BI80" si="579">IF(OR(BH80="",BI79=""),"",BH80+BI79)</f>
        <v/>
      </c>
      <c r="BJ80" s="10" t="str">
        <f t="shared" ref="BJ80" si="580">IF(OR(BI80="",BJ79=""),"",BI80+BJ79)</f>
        <v/>
      </c>
    </row>
    <row r="81" spans="1:62" s="4" customFormat="1" x14ac:dyDescent="0.25">
      <c r="A81" s="129"/>
      <c r="B81" s="85" t="s">
        <v>65</v>
      </c>
      <c r="C81" s="26"/>
      <c r="D81" s="2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f>IF(OR(Y79="",Y78=""),"",Y78+Y79)</f>
        <v>-951730.26736456365</v>
      </c>
      <c r="Z81" s="10">
        <f>IF(OR(Z79="",Z78=""),"",Z78+Z79)</f>
        <v>-1406.6105417600129</v>
      </c>
      <c r="AA81" s="10">
        <f>IF(OR(AA79="",AA78=""),"",AA78+AA79)</f>
        <v>10087.876765451136</v>
      </c>
      <c r="AB81" s="10">
        <f t="shared" ref="AB81:AX81" si="581">IF(OR(AB79="",AB78=""),"",AB78+AB79)</f>
        <v>95774.647381244111</v>
      </c>
      <c r="AC81" s="10">
        <f t="shared" si="581"/>
        <v>77123.886188167889</v>
      </c>
      <c r="AD81" s="10">
        <f t="shared" si="581"/>
        <v>74649.332107877955</v>
      </c>
      <c r="AE81" s="10">
        <f t="shared" si="581"/>
        <v>61232.91746108955</v>
      </c>
      <c r="AF81" s="10">
        <f t="shared" si="581"/>
        <v>90948.768721296787</v>
      </c>
      <c r="AG81" s="10">
        <f t="shared" si="581"/>
        <v>106656.94676291278</v>
      </c>
      <c r="AH81" s="10">
        <f t="shared" si="581"/>
        <v>95904.652205489998</v>
      </c>
      <c r="AI81" s="10">
        <f t="shared" si="581"/>
        <v>92477.510491465917</v>
      </c>
      <c r="AJ81" s="10">
        <f t="shared" si="581"/>
        <v>71969.490733883489</v>
      </c>
      <c r="AK81" s="10">
        <f t="shared" si="581"/>
        <v>20716.106968104974</v>
      </c>
      <c r="AL81" s="10">
        <f t="shared" si="581"/>
        <v>92485.726133173492</v>
      </c>
      <c r="AM81" s="10">
        <f t="shared" si="581"/>
        <v>91539.887737992729</v>
      </c>
      <c r="AN81" s="10">
        <f t="shared" si="581"/>
        <v>-3056.7113796302383</v>
      </c>
      <c r="AO81" s="10">
        <f t="shared" si="581"/>
        <v>-2534.1816225373195</v>
      </c>
      <c r="AP81" s="10">
        <f t="shared" si="581"/>
        <v>-793.9477915231073</v>
      </c>
      <c r="AQ81" s="10">
        <f t="shared" si="581"/>
        <v>-7.4985400383772642</v>
      </c>
      <c r="AR81" s="10">
        <f t="shared" si="581"/>
        <v>-1466.0382079531516</v>
      </c>
      <c r="AS81" s="10">
        <f t="shared" si="581"/>
        <v>-3185.3733748940208</v>
      </c>
      <c r="AT81" s="10">
        <f t="shared" si="581"/>
        <v>-3593.7872250564724</v>
      </c>
      <c r="AU81" s="10">
        <f t="shared" si="581"/>
        <v>-2933.2742122421405</v>
      </c>
      <c r="AV81" s="10">
        <f t="shared" si="581"/>
        <v>-1566.3168404465732</v>
      </c>
      <c r="AW81" s="10">
        <f t="shared" si="581"/>
        <v>-1678.5574892595757</v>
      </c>
      <c r="AX81" s="10">
        <f t="shared" si="581"/>
        <v>-3235.4498319298273</v>
      </c>
      <c r="AY81" s="10">
        <f t="shared" ref="AY81:BJ81" si="582">IF(OR(AY79="",AY78=""),"",AY78+AY79)</f>
        <v>-4716.949657742719</v>
      </c>
      <c r="AZ81" s="10" t="str">
        <f t="shared" si="582"/>
        <v/>
      </c>
      <c r="BA81" s="10" t="str">
        <f t="shared" si="582"/>
        <v/>
      </c>
      <c r="BB81" s="10" t="str">
        <f t="shared" si="582"/>
        <v/>
      </c>
      <c r="BC81" s="10" t="str">
        <f t="shared" si="582"/>
        <v/>
      </c>
      <c r="BD81" s="10" t="str">
        <f t="shared" si="582"/>
        <v/>
      </c>
      <c r="BE81" s="10" t="str">
        <f t="shared" si="582"/>
        <v/>
      </c>
      <c r="BF81" s="10" t="str">
        <f t="shared" si="582"/>
        <v/>
      </c>
      <c r="BG81" s="10" t="str">
        <f t="shared" si="582"/>
        <v/>
      </c>
      <c r="BH81" s="10" t="str">
        <f t="shared" si="582"/>
        <v/>
      </c>
      <c r="BI81" s="10" t="str">
        <f t="shared" si="582"/>
        <v/>
      </c>
      <c r="BJ81" s="10" t="str">
        <f t="shared" si="582"/>
        <v/>
      </c>
    </row>
    <row r="82" spans="1:62" s="4" customFormat="1" x14ac:dyDescent="0.25">
      <c r="A82" s="129"/>
      <c r="B82" s="87" t="s">
        <v>66</v>
      </c>
      <c r="C82" s="28"/>
      <c r="D82" s="2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>
        <v>0</v>
      </c>
      <c r="Y82" s="10">
        <f>IF(OR(Y81=""),"",Y81)</f>
        <v>-951730.26736456365</v>
      </c>
      <c r="Z82" s="10">
        <f>IF(OR(Z81="",Y82=""),"",Z81+Y82)</f>
        <v>-953136.87790632364</v>
      </c>
      <c r="AA82" s="10">
        <f t="shared" ref="AA82:AX82" si="583">IF(OR(AA81="",Z82=""),"",AA81+Z82)</f>
        <v>-943049.00114087248</v>
      </c>
      <c r="AB82" s="10">
        <f t="shared" si="583"/>
        <v>-847274.35375962837</v>
      </c>
      <c r="AC82" s="10">
        <f t="shared" si="583"/>
        <v>-770150.46757146053</v>
      </c>
      <c r="AD82" s="10">
        <f t="shared" si="583"/>
        <v>-695501.13546358258</v>
      </c>
      <c r="AE82" s="10">
        <f t="shared" si="583"/>
        <v>-634268.21800249303</v>
      </c>
      <c r="AF82" s="10">
        <f t="shared" si="583"/>
        <v>-543319.44928119623</v>
      </c>
      <c r="AG82" s="10">
        <f t="shared" si="583"/>
        <v>-436662.50251828344</v>
      </c>
      <c r="AH82" s="10">
        <f t="shared" si="583"/>
        <v>-340757.85031279345</v>
      </c>
      <c r="AI82" s="10">
        <f t="shared" si="583"/>
        <v>-248280.33982132754</v>
      </c>
      <c r="AJ82" s="10">
        <f t="shared" si="583"/>
        <v>-176310.84908744405</v>
      </c>
      <c r="AK82" s="10">
        <f>IF(OR(AK81="",AJ82=""),"",AK81+AJ82)</f>
        <v>-155594.74211933906</v>
      </c>
      <c r="AL82" s="10">
        <f t="shared" si="583"/>
        <v>-63109.01598616557</v>
      </c>
      <c r="AM82" s="10">
        <f t="shared" si="583"/>
        <v>28430.871751827159</v>
      </c>
      <c r="AN82" s="10">
        <f t="shared" si="583"/>
        <v>25374.160372196922</v>
      </c>
      <c r="AO82" s="10">
        <f t="shared" si="583"/>
        <v>22839.978749659604</v>
      </c>
      <c r="AP82" s="10">
        <f t="shared" si="583"/>
        <v>22046.030958136496</v>
      </c>
      <c r="AQ82" s="10">
        <f t="shared" si="583"/>
        <v>22038.532418098119</v>
      </c>
      <c r="AR82" s="10">
        <f t="shared" si="583"/>
        <v>20572.494210144967</v>
      </c>
      <c r="AS82" s="10">
        <f t="shared" si="583"/>
        <v>17387.120835250946</v>
      </c>
      <c r="AT82" s="10">
        <f t="shared" si="583"/>
        <v>13793.333610194473</v>
      </c>
      <c r="AU82" s="10">
        <f t="shared" si="583"/>
        <v>10860.059397952333</v>
      </c>
      <c r="AV82" s="10">
        <f t="shared" si="583"/>
        <v>9293.7425575057605</v>
      </c>
      <c r="AW82" s="10">
        <f t="shared" si="583"/>
        <v>7615.1850682461845</v>
      </c>
      <c r="AX82" s="10">
        <f t="shared" si="583"/>
        <v>4379.7352363163573</v>
      </c>
      <c r="AY82" s="10">
        <f t="shared" ref="AY82" si="584">IF(OR(AY81="",AX82=""),"",AY81+AX82)</f>
        <v>-337.2144214263617</v>
      </c>
      <c r="AZ82" s="10" t="str">
        <f t="shared" ref="AZ82" si="585">IF(OR(AZ81="",AY82=""),"",AZ81+AY82)</f>
        <v/>
      </c>
      <c r="BA82" s="10" t="str">
        <f t="shared" ref="BA82" si="586">IF(OR(BA81="",AZ82=""),"",BA81+AZ82)</f>
        <v/>
      </c>
      <c r="BB82" s="10" t="str">
        <f t="shared" ref="BB82" si="587">IF(OR(BB81="",BA82=""),"",BB81+BA82)</f>
        <v/>
      </c>
      <c r="BC82" s="10" t="str">
        <f t="shared" ref="BC82" si="588">IF(OR(BC81="",BB82=""),"",BC81+BB82)</f>
        <v/>
      </c>
      <c r="BD82" s="10" t="str">
        <f t="shared" ref="BD82" si="589">IF(OR(BD81="",BC82=""),"",BD81+BC82)</f>
        <v/>
      </c>
      <c r="BE82" s="10" t="str">
        <f t="shared" ref="BE82" si="590">IF(OR(BE81="",BD82=""),"",BE81+BD82)</f>
        <v/>
      </c>
      <c r="BF82" s="10" t="str">
        <f t="shared" ref="BF82" si="591">IF(OR(BF81="",BE82=""),"",BF81+BE82)</f>
        <v/>
      </c>
      <c r="BG82" s="10" t="str">
        <f t="shared" ref="BG82" si="592">IF(OR(BG81="",BF82=""),"",BG81+BF82)</f>
        <v/>
      </c>
      <c r="BH82" s="10" t="str">
        <f t="shared" ref="BH82" si="593">IF(OR(BH81="",BG82=""),"",BH81+BG82)</f>
        <v/>
      </c>
      <c r="BI82" s="10" t="str">
        <f t="shared" ref="BI82" si="594">IF(OR(BI81="",BH82=""),"",BI81+BH82)</f>
        <v/>
      </c>
      <c r="BJ82" s="10" t="str">
        <f t="shared" ref="BJ82" si="595">IF(OR(BJ81="",BI82=""),"",BJ81+BI82)</f>
        <v/>
      </c>
    </row>
    <row r="83" spans="1:62" s="5" customFormat="1" ht="8.25" customHeight="1" x14ac:dyDescent="0.25">
      <c r="A83" s="44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s="5" customFormat="1" x14ac:dyDescent="0.25">
      <c r="A84" s="130" t="s">
        <v>75</v>
      </c>
      <c r="B84" s="55"/>
      <c r="C84" s="95"/>
      <c r="D84" s="9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7">
        <v>9141434.9200000018</v>
      </c>
      <c r="AN84" s="9"/>
      <c r="AO84" s="9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1:62" ht="15" customHeight="1" x14ac:dyDescent="0.25">
      <c r="A85" s="130"/>
      <c r="B85" s="55" t="s">
        <v>46</v>
      </c>
      <c r="C85" s="41"/>
      <c r="D85" s="4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v>0</v>
      </c>
      <c r="P85" s="59">
        <f t="shared" ref="P85:AL85" si="596">+$N$93/23</f>
        <v>1228112.1191304347</v>
      </c>
      <c r="Q85" s="59">
        <f t="shared" si="596"/>
        <v>1228112.1191304347</v>
      </c>
      <c r="R85" s="59">
        <f t="shared" si="596"/>
        <v>1228112.1191304347</v>
      </c>
      <c r="S85" s="59">
        <f t="shared" si="596"/>
        <v>1228112.1191304347</v>
      </c>
      <c r="T85" s="59">
        <f t="shared" si="596"/>
        <v>1228112.1191304347</v>
      </c>
      <c r="U85" s="59">
        <f t="shared" si="596"/>
        <v>1228112.1191304347</v>
      </c>
      <c r="V85" s="59">
        <f t="shared" si="596"/>
        <v>1228112.1191304347</v>
      </c>
      <c r="W85" s="59">
        <f t="shared" si="596"/>
        <v>1228112.1191304347</v>
      </c>
      <c r="X85" s="59">
        <f t="shared" si="596"/>
        <v>1228112.1191304347</v>
      </c>
      <c r="Y85" s="59">
        <f t="shared" si="596"/>
        <v>1228112.1191304347</v>
      </c>
      <c r="Z85" s="59">
        <f t="shared" si="596"/>
        <v>1228112.1191304347</v>
      </c>
      <c r="AA85" s="59">
        <f t="shared" si="596"/>
        <v>1228112.1191304347</v>
      </c>
      <c r="AB85" s="59">
        <f t="shared" si="596"/>
        <v>1228112.1191304347</v>
      </c>
      <c r="AC85" s="59">
        <f t="shared" si="596"/>
        <v>1228112.1191304347</v>
      </c>
      <c r="AD85" s="59">
        <f t="shared" si="596"/>
        <v>1228112.1191304347</v>
      </c>
      <c r="AE85" s="59">
        <f t="shared" si="596"/>
        <v>1228112.1191304347</v>
      </c>
      <c r="AF85" s="59">
        <f t="shared" si="596"/>
        <v>1228112.1191304347</v>
      </c>
      <c r="AG85" s="59">
        <f t="shared" si="596"/>
        <v>1228112.1191304347</v>
      </c>
      <c r="AH85" s="59">
        <f t="shared" si="596"/>
        <v>1228112.1191304347</v>
      </c>
      <c r="AI85" s="59">
        <f t="shared" si="596"/>
        <v>1228112.1191304347</v>
      </c>
      <c r="AJ85" s="59">
        <f t="shared" si="596"/>
        <v>1228112.1191304347</v>
      </c>
      <c r="AK85" s="59">
        <f t="shared" si="596"/>
        <v>1228112.1191304347</v>
      </c>
      <c r="AL85" s="59">
        <f t="shared" si="596"/>
        <v>1228112.1191304347</v>
      </c>
      <c r="AM85" s="59">
        <v>0</v>
      </c>
      <c r="AN85" s="59">
        <f>+$AM$84/23</f>
        <v>397453.69217391312</v>
      </c>
      <c r="AO85" s="59">
        <f t="shared" ref="AO85:BJ85" si="597">+$AM$84/23</f>
        <v>397453.69217391312</v>
      </c>
      <c r="AP85" s="59">
        <f t="shared" si="597"/>
        <v>397453.69217391312</v>
      </c>
      <c r="AQ85" s="59">
        <f t="shared" si="597"/>
        <v>397453.69217391312</v>
      </c>
      <c r="AR85" s="59">
        <f t="shared" si="597"/>
        <v>397453.69217391312</v>
      </c>
      <c r="AS85" s="59">
        <f t="shared" si="597"/>
        <v>397453.69217391312</v>
      </c>
      <c r="AT85" s="59">
        <f t="shared" si="597"/>
        <v>397453.69217391312</v>
      </c>
      <c r="AU85" s="59">
        <f t="shared" si="597"/>
        <v>397453.69217391312</v>
      </c>
      <c r="AV85" s="59">
        <f t="shared" si="597"/>
        <v>397453.69217391312</v>
      </c>
      <c r="AW85" s="59">
        <f t="shared" si="597"/>
        <v>397453.69217391312</v>
      </c>
      <c r="AX85" s="59">
        <f t="shared" si="597"/>
        <v>397453.69217391312</v>
      </c>
      <c r="AY85" s="59">
        <f t="shared" si="597"/>
        <v>397453.69217391312</v>
      </c>
      <c r="AZ85" s="59">
        <f t="shared" si="597"/>
        <v>397453.69217391312</v>
      </c>
      <c r="BA85" s="59">
        <f t="shared" si="597"/>
        <v>397453.69217391312</v>
      </c>
      <c r="BB85" s="59">
        <f t="shared" si="597"/>
        <v>397453.69217391312</v>
      </c>
      <c r="BC85" s="59">
        <f t="shared" si="597"/>
        <v>397453.69217391312</v>
      </c>
      <c r="BD85" s="59">
        <f t="shared" si="597"/>
        <v>397453.69217391312</v>
      </c>
      <c r="BE85" s="59">
        <f t="shared" si="597"/>
        <v>397453.69217391312</v>
      </c>
      <c r="BF85" s="59">
        <f t="shared" si="597"/>
        <v>397453.69217391312</v>
      </c>
      <c r="BG85" s="59">
        <f t="shared" si="597"/>
        <v>397453.69217391312</v>
      </c>
      <c r="BH85" s="59">
        <f t="shared" si="597"/>
        <v>397453.69217391312</v>
      </c>
      <c r="BI85" s="59">
        <f t="shared" si="597"/>
        <v>397453.69217391312</v>
      </c>
      <c r="BJ85" s="59">
        <f t="shared" si="597"/>
        <v>397453.69217391312</v>
      </c>
    </row>
    <row r="86" spans="1:62" x14ac:dyDescent="0.25">
      <c r="A86" s="130"/>
      <c r="B86" s="55" t="s">
        <v>41</v>
      </c>
      <c r="C86" s="4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>
        <v>111256.44</v>
      </c>
      <c r="P86" s="24">
        <v>1192563.6000000001</v>
      </c>
      <c r="Q86" s="24">
        <v>1016925</v>
      </c>
      <c r="R86" s="24">
        <v>981618.06</v>
      </c>
      <c r="S86" s="24">
        <v>967793.86</v>
      </c>
      <c r="T86" s="24">
        <v>1203406.1100000001</v>
      </c>
      <c r="U86" s="24">
        <v>1434329.05</v>
      </c>
      <c r="V86" s="24">
        <v>1468321.4</v>
      </c>
      <c r="W86" s="24">
        <v>1258704.28</v>
      </c>
      <c r="X86" s="24">
        <v>1155858.58</v>
      </c>
      <c r="Y86" s="24">
        <v>1028665.35</v>
      </c>
      <c r="Z86" s="24">
        <v>1189289.51</v>
      </c>
      <c r="AA86" s="24">
        <v>1637210.29</v>
      </c>
      <c r="AB86" s="24">
        <v>1423775.04</v>
      </c>
      <c r="AC86" s="24">
        <v>1230263.3</v>
      </c>
      <c r="AD86" s="24">
        <v>1194467.24</v>
      </c>
      <c r="AE86" s="24">
        <v>1091414.8</v>
      </c>
      <c r="AF86" s="24">
        <v>1441684.6</v>
      </c>
      <c r="AG86" s="24">
        <v>1598515.45</v>
      </c>
      <c r="AH86" s="24">
        <v>1491950.2</v>
      </c>
      <c r="AI86" s="24">
        <v>1453822.87</v>
      </c>
      <c r="AJ86" s="24">
        <v>1221364.94</v>
      </c>
      <c r="AK86" s="24">
        <v>1121505.92</v>
      </c>
      <c r="AL86" s="24">
        <v>1392680.77</v>
      </c>
      <c r="AM86" s="24">
        <v>1342908.72</v>
      </c>
      <c r="AN86" s="24">
        <v>211574.99</v>
      </c>
      <c r="AO86" s="24">
        <v>168611.31</v>
      </c>
      <c r="AP86" s="24">
        <v>143191.22</v>
      </c>
      <c r="AQ86" s="24">
        <v>140873.74</v>
      </c>
      <c r="AR86" s="24">
        <v>166764.85999999999</v>
      </c>
      <c r="AS86" s="24">
        <v>183176.51</v>
      </c>
      <c r="AT86" s="24">
        <v>191116.41</v>
      </c>
      <c r="AU86" s="24">
        <v>187572.91</v>
      </c>
      <c r="AV86" s="24">
        <v>168225.83</v>
      </c>
      <c r="AW86" s="117">
        <v>149612.74871610786</v>
      </c>
      <c r="AX86" s="117">
        <v>171378.43308121606</v>
      </c>
      <c r="AY86" s="117">
        <v>197591.1353342236</v>
      </c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</row>
    <row r="87" spans="1:62" x14ac:dyDescent="0.25">
      <c r="A87" s="130"/>
      <c r="B87" s="55" t="s">
        <v>42</v>
      </c>
      <c r="C87" s="41"/>
      <c r="D87" s="4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f>IF(OR(O85="",O86=""),"",O85-O86)</f>
        <v>-111256.44</v>
      </c>
      <c r="P87" s="10">
        <f>IF(OR(P85="",P86=""),"",P85-P86)</f>
        <v>35548.519130434608</v>
      </c>
      <c r="Q87" s="10">
        <f>IF(OR(Q85="",Q86=""),"",Q85-Q86)</f>
        <v>211187.1191304347</v>
      </c>
      <c r="R87" s="10">
        <f t="shared" ref="R87:AL87" si="598">IF(OR(R85="",R86=""),"",R85-R86)</f>
        <v>246494.05913043465</v>
      </c>
      <c r="S87" s="10">
        <f t="shared" si="598"/>
        <v>260318.25913043472</v>
      </c>
      <c r="T87" s="10">
        <f t="shared" si="598"/>
        <v>24706.009130434599</v>
      </c>
      <c r="U87" s="10">
        <f t="shared" si="598"/>
        <v>-206216.93086956535</v>
      </c>
      <c r="V87" s="10">
        <f t="shared" si="598"/>
        <v>-240209.28086956521</v>
      </c>
      <c r="W87" s="10">
        <f t="shared" si="598"/>
        <v>-30592.160869565327</v>
      </c>
      <c r="X87" s="10">
        <f t="shared" si="598"/>
        <v>72253.539130434627</v>
      </c>
      <c r="Y87" s="10">
        <f t="shared" si="598"/>
        <v>199446.76913043472</v>
      </c>
      <c r="Z87" s="10">
        <f t="shared" si="598"/>
        <v>38822.609130434692</v>
      </c>
      <c r="AA87" s="10">
        <f t="shared" si="598"/>
        <v>-409098.17086956534</v>
      </c>
      <c r="AB87" s="10">
        <f t="shared" si="598"/>
        <v>-195662.92086956534</v>
      </c>
      <c r="AC87" s="10">
        <f t="shared" si="598"/>
        <v>-2151.1808695653453</v>
      </c>
      <c r="AD87" s="10">
        <f t="shared" si="598"/>
        <v>33644.879130434711</v>
      </c>
      <c r="AE87" s="10">
        <f t="shared" si="598"/>
        <v>136697.31913043465</v>
      </c>
      <c r="AF87" s="10">
        <f t="shared" si="598"/>
        <v>-213572.48086956539</v>
      </c>
      <c r="AG87" s="10">
        <f t="shared" si="598"/>
        <v>-370403.33086956525</v>
      </c>
      <c r="AH87" s="10">
        <f t="shared" si="598"/>
        <v>-263838.08086956525</v>
      </c>
      <c r="AI87" s="10">
        <f t="shared" si="598"/>
        <v>-225710.75086956541</v>
      </c>
      <c r="AJ87" s="10">
        <f t="shared" si="598"/>
        <v>6747.1791304347571</v>
      </c>
      <c r="AK87" s="10">
        <f t="shared" si="598"/>
        <v>106606.19913043478</v>
      </c>
      <c r="AL87" s="10">
        <f t="shared" si="598"/>
        <v>-164568.65086956532</v>
      </c>
      <c r="AM87" s="10">
        <f>IF(OR(AM85="",AM86=""),"",AM85-AM86)</f>
        <v>-1342908.72</v>
      </c>
      <c r="AN87" s="10">
        <f>IF(OR(AN85="",AN86=""),"",AN85-AN86)</f>
        <v>185878.70217391313</v>
      </c>
      <c r="AO87" s="10">
        <f t="shared" ref="AO87:AX87" si="599">IF(OR(AO85="",AO86=""),"",AO85-AO86)</f>
        <v>228842.38217391312</v>
      </c>
      <c r="AP87" s="10">
        <f t="shared" si="599"/>
        <v>254262.47217391312</v>
      </c>
      <c r="AQ87" s="10">
        <f t="shared" si="599"/>
        <v>256579.95217391313</v>
      </c>
      <c r="AR87" s="10">
        <f t="shared" si="599"/>
        <v>230688.83217391314</v>
      </c>
      <c r="AS87" s="10">
        <f t="shared" si="599"/>
        <v>214277.18217391311</v>
      </c>
      <c r="AT87" s="10">
        <f t="shared" si="599"/>
        <v>206337.28217391312</v>
      </c>
      <c r="AU87" s="10">
        <f t="shared" si="599"/>
        <v>209880.78217391312</v>
      </c>
      <c r="AV87" s="10">
        <f t="shared" si="599"/>
        <v>229227.86217391313</v>
      </c>
      <c r="AW87" s="10">
        <f t="shared" si="599"/>
        <v>247840.94345780526</v>
      </c>
      <c r="AX87" s="10">
        <f t="shared" si="599"/>
        <v>226075.25909269706</v>
      </c>
      <c r="AY87" s="10">
        <f t="shared" ref="AY87:BJ87" si="600">IF(OR(AY85="",AY86=""),"",AY85-AY86)</f>
        <v>199862.55683968953</v>
      </c>
      <c r="AZ87" s="10" t="str">
        <f t="shared" si="600"/>
        <v/>
      </c>
      <c r="BA87" s="10" t="str">
        <f t="shared" si="600"/>
        <v/>
      </c>
      <c r="BB87" s="10" t="str">
        <f t="shared" si="600"/>
        <v/>
      </c>
      <c r="BC87" s="10" t="str">
        <f t="shared" si="600"/>
        <v/>
      </c>
      <c r="BD87" s="10" t="str">
        <f t="shared" si="600"/>
        <v/>
      </c>
      <c r="BE87" s="10" t="str">
        <f t="shared" si="600"/>
        <v/>
      </c>
      <c r="BF87" s="10" t="str">
        <f t="shared" si="600"/>
        <v/>
      </c>
      <c r="BG87" s="10" t="str">
        <f t="shared" si="600"/>
        <v/>
      </c>
      <c r="BH87" s="10" t="str">
        <f t="shared" si="600"/>
        <v/>
      </c>
      <c r="BI87" s="10" t="str">
        <f t="shared" si="600"/>
        <v/>
      </c>
      <c r="BJ87" s="10" t="str">
        <f t="shared" si="600"/>
        <v/>
      </c>
    </row>
    <row r="88" spans="1:62" x14ac:dyDescent="0.25">
      <c r="A88" s="130"/>
      <c r="B88" s="55" t="s">
        <v>4</v>
      </c>
      <c r="C88" s="41"/>
      <c r="D88" s="4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>
        <f>+O9</f>
        <v>8.9999999999999993E-3</v>
      </c>
      <c r="P88" s="60">
        <f t="shared" ref="P88:AX88" si="601">IF(P87="","",P9)</f>
        <v>8.9999999999999993E-3</v>
      </c>
      <c r="Q88" s="60">
        <f t="shared" si="601"/>
        <v>1.15E-2</v>
      </c>
      <c r="R88" s="60">
        <f t="shared" si="601"/>
        <v>1.15E-2</v>
      </c>
      <c r="S88" s="60">
        <f t="shared" si="601"/>
        <v>1.15E-2</v>
      </c>
      <c r="T88" s="60">
        <f t="shared" si="601"/>
        <v>1.41E-2</v>
      </c>
      <c r="U88" s="60">
        <f t="shared" si="601"/>
        <v>1.39185E-2</v>
      </c>
      <c r="V88" s="60">
        <f t="shared" si="601"/>
        <v>1.466976E-2</v>
      </c>
      <c r="W88" s="60">
        <f t="shared" si="601"/>
        <v>1.4482760000000001E-2</v>
      </c>
      <c r="X88" s="60">
        <f t="shared" si="601"/>
        <v>1.45083E-2</v>
      </c>
      <c r="Y88" s="60">
        <f t="shared" si="601"/>
        <v>1.4428689E-2</v>
      </c>
      <c r="Z88" s="60">
        <f t="shared" si="601"/>
        <v>1.773541E-2</v>
      </c>
      <c r="AA88" s="60">
        <f t="shared" si="601"/>
        <v>1.715386E-2</v>
      </c>
      <c r="AB88" s="60">
        <f t="shared" si="601"/>
        <v>1.8275659999999999E-2</v>
      </c>
      <c r="AC88" s="60">
        <f t="shared" si="601"/>
        <v>2.0539459999999999E-2</v>
      </c>
      <c r="AD88" s="60">
        <f t="shared" si="601"/>
        <v>2.3111960000000001E-2</v>
      </c>
      <c r="AE88" s="60">
        <f t="shared" si="601"/>
        <v>2.1987949999999999E-2</v>
      </c>
      <c r="AF88" s="60">
        <f t="shared" si="601"/>
        <v>2.2795610000000001E-2</v>
      </c>
      <c r="AG88" s="60">
        <f t="shared" si="601"/>
        <v>2.347169E-2</v>
      </c>
      <c r="AH88" s="60">
        <f t="shared" si="601"/>
        <v>2.3254460000000001E-2</v>
      </c>
      <c r="AI88" s="60">
        <f t="shared" si="601"/>
        <v>2.328962E-2</v>
      </c>
      <c r="AJ88" s="60">
        <f t="shared" si="601"/>
        <v>2.457413E-2</v>
      </c>
      <c r="AK88" s="60">
        <f t="shared" si="601"/>
        <v>2.5271160000000001E-2</v>
      </c>
      <c r="AL88" s="60">
        <f t="shared" si="601"/>
        <v>2.7545790000000001E-2</v>
      </c>
      <c r="AM88" s="60">
        <f t="shared" si="601"/>
        <v>2.8696949999999999E-2</v>
      </c>
      <c r="AN88" s="60">
        <f t="shared" si="601"/>
        <v>2.8403910000000001E-2</v>
      </c>
      <c r="AO88" s="60">
        <f t="shared" si="601"/>
        <v>2.7878150000000001E-2</v>
      </c>
      <c r="AP88" s="60">
        <f t="shared" si="601"/>
        <v>2.6622739999999999E-2</v>
      </c>
      <c r="AQ88" s="60">
        <f t="shared" si="601"/>
        <v>2.677361E-2</v>
      </c>
      <c r="AR88" s="60">
        <f t="shared" si="601"/>
        <v>2.6500570000000001E-2</v>
      </c>
      <c r="AS88" s="60">
        <f t="shared" si="601"/>
        <v>2.594869E-2</v>
      </c>
      <c r="AT88" s="60">
        <f t="shared" si="601"/>
        <v>2.3511899999999999E-2</v>
      </c>
      <c r="AU88" s="60">
        <f t="shared" si="601"/>
        <v>2.21687E-2</v>
      </c>
      <c r="AV88" s="60">
        <f t="shared" si="601"/>
        <v>2.113932E-2</v>
      </c>
      <c r="AW88" s="60">
        <f t="shared" si="601"/>
        <v>2.113932E-2</v>
      </c>
      <c r="AX88" s="60">
        <f t="shared" si="601"/>
        <v>2.113932E-2</v>
      </c>
      <c r="AY88" s="60">
        <f t="shared" ref="AY88:BJ88" si="602">IF(AY87="","",AY9)</f>
        <v>2.113932E-2</v>
      </c>
      <c r="AZ88" s="60" t="str">
        <f t="shared" si="602"/>
        <v/>
      </c>
      <c r="BA88" s="60" t="str">
        <f t="shared" si="602"/>
        <v/>
      </c>
      <c r="BB88" s="60" t="str">
        <f t="shared" si="602"/>
        <v/>
      </c>
      <c r="BC88" s="60" t="str">
        <f t="shared" si="602"/>
        <v/>
      </c>
      <c r="BD88" s="60" t="str">
        <f t="shared" si="602"/>
        <v/>
      </c>
      <c r="BE88" s="60" t="str">
        <f t="shared" si="602"/>
        <v/>
      </c>
      <c r="BF88" s="60" t="str">
        <f t="shared" si="602"/>
        <v/>
      </c>
      <c r="BG88" s="60" t="str">
        <f t="shared" si="602"/>
        <v/>
      </c>
      <c r="BH88" s="60" t="str">
        <f t="shared" si="602"/>
        <v/>
      </c>
      <c r="BI88" s="60" t="str">
        <f t="shared" si="602"/>
        <v/>
      </c>
      <c r="BJ88" s="60" t="str">
        <f t="shared" si="602"/>
        <v/>
      </c>
    </row>
    <row r="89" spans="1:62" x14ac:dyDescent="0.25">
      <c r="A89" s="130"/>
      <c r="B89" s="55" t="s">
        <v>45</v>
      </c>
      <c r="C89" s="41"/>
      <c r="D89" s="4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f>IF(OR(O88="",O87=""),"",(O87*O88)/12)</f>
        <v>-83.442329999999998</v>
      </c>
      <c r="P89" s="10">
        <f>IF(OR(P88="",P87="",O92=""),"",((O92+P87)*P88)/12)</f>
        <v>-56.843522399674043</v>
      </c>
      <c r="Q89" s="10">
        <f t="shared" ref="Q89" si="603">IF(OR(Q88="",Q87="",P92=""),"",((P92+Q87)*Q88)/12)</f>
        <v>129.69979105811672</v>
      </c>
      <c r="R89" s="10">
        <f>IF(OR(R88="",R87="",Q92=""),"",((Q92+R87)*R88)/12)</f>
        <v>366.04756002454724</v>
      </c>
      <c r="S89" s="10">
        <f>IF(OR(S88="",S87="",R92=""),"",((R92+S87)*S88)/12)</f>
        <v>615.87002060290411</v>
      </c>
      <c r="T89" s="10">
        <f t="shared" ref="T89:AL89" si="604">IF(OR(T88="",T87="",S92=""),"",((S92+T87)*T88)/12)</f>
        <v>784.86340717646442</v>
      </c>
      <c r="U89" s="10">
        <f t="shared" si="604"/>
        <v>536.48485896380782</v>
      </c>
      <c r="V89" s="10">
        <f t="shared" si="604"/>
        <v>272.4467750165042</v>
      </c>
      <c r="W89" s="10">
        <f t="shared" si="604"/>
        <v>232.3810492397057</v>
      </c>
      <c r="X89" s="10">
        <f t="shared" si="604"/>
        <v>320.42813729336018</v>
      </c>
      <c r="Y89" s="10">
        <f t="shared" si="604"/>
        <v>558.86809083858736</v>
      </c>
      <c r="Z89" s="10">
        <f>IF(OR(Z88="",Z87="",Y92=""),"",((Y92+Z87)*Z88)/12)</f>
        <v>745.15158738024468</v>
      </c>
      <c r="AA89" s="10">
        <f t="shared" si="604"/>
        <v>136.98194174048376</v>
      </c>
      <c r="AB89" s="10">
        <f t="shared" si="604"/>
        <v>-151.8404030009703</v>
      </c>
      <c r="AC89" s="10">
        <f t="shared" si="604"/>
        <v>-174.59072494468225</v>
      </c>
      <c r="AD89" s="10">
        <f t="shared" si="604"/>
        <v>-131.99397672272605</v>
      </c>
      <c r="AE89" s="10">
        <f t="shared" si="604"/>
        <v>124.65794932977195</v>
      </c>
      <c r="AF89" s="10">
        <f t="shared" si="604"/>
        <v>-276.23589991567979</v>
      </c>
      <c r="AG89" s="10">
        <f t="shared" si="604"/>
        <v>-1009.4682554509072</v>
      </c>
      <c r="AH89" s="10">
        <f t="shared" si="604"/>
        <v>-1513.366209296918</v>
      </c>
      <c r="AI89" s="10">
        <f t="shared" si="604"/>
        <v>-1956.6513157516995</v>
      </c>
      <c r="AJ89" s="10">
        <f t="shared" si="604"/>
        <v>-2054.757728976665</v>
      </c>
      <c r="AK89" s="10">
        <f t="shared" si="604"/>
        <v>-1892.8616442387747</v>
      </c>
      <c r="AL89" s="10">
        <f t="shared" si="604"/>
        <v>-2445.3455790213052</v>
      </c>
      <c r="AM89" s="10">
        <f>IF(OR(AM88="",AM87="",AL92=""),"",((AL92+AM87)*AM88)/12)</f>
        <v>-5764.8350030672727</v>
      </c>
      <c r="AN89" s="10">
        <f t="shared" ref="AN89" si="605">IF(OR(AN88="",AN87="",AM92=""),"",((AM92+AN87)*AN88)/12)</f>
        <v>-5279.6389977080826</v>
      </c>
      <c r="AO89" s="10">
        <f t="shared" ref="AO89" si="606">IF(OR(AO88="",AO87="",AN92=""),"",((AN92+AO87)*AO88)/12)</f>
        <v>-4662.5358984985905</v>
      </c>
      <c r="AP89" s="10">
        <f t="shared" ref="AP89" si="607">IF(OR(AP88="",AP87="",AO92=""),"",((AO92+AP87)*AP88)/12)</f>
        <v>-3898.819539094115</v>
      </c>
      <c r="AQ89" s="10">
        <f t="shared" ref="AQ89" si="608">IF(OR(AQ88="",AQ87="",AP92=""),"",((AP92+AQ87)*AQ88)/12)</f>
        <v>-3357.1484847847314</v>
      </c>
      <c r="AR89" s="10">
        <f t="shared" ref="AR89" si="609">IF(OR(AR88="",AR87="",AQ92=""),"",((AQ92+AR87)*AR88)/12)</f>
        <v>-2820.8770097525307</v>
      </c>
      <c r="AS89" s="10">
        <f t="shared" ref="AS89" si="610">IF(OR(AS88="",AS87="",AR92=""),"",((AR92+AS87)*AS88)/12)</f>
        <v>-2304.8804708231155</v>
      </c>
      <c r="AT89" s="10">
        <f t="shared" ref="AT89" si="611">IF(OR(AT88="",AT87="",AS92=""),"",((AS92+AT87)*AT88)/12)</f>
        <v>-1688.667932842033</v>
      </c>
      <c r="AU89" s="10">
        <f t="shared" ref="AU89" si="612">IF(OR(AU88="",AU87="",AT92=""),"",((AT92+AU87)*AU88)/12)</f>
        <v>-1207.5844596997761</v>
      </c>
      <c r="AV89" s="10">
        <f t="shared" ref="AV89" si="613">IF(OR(AV88="",AV87="",AU92=""),"",((AU92+AV87)*AV88)/12)</f>
        <v>-749.8287585961034</v>
      </c>
      <c r="AW89" s="10">
        <f t="shared" ref="AW89" si="614">IF(OR(AW88="",AW87="",AV92=""),"",((AV92+AW87)*AW88)/12)</f>
        <v>-314.55058003082962</v>
      </c>
      <c r="AX89" s="10">
        <f t="shared" ref="AX89" si="615">IF(OR(AX88="",AX87="",AW92=""),"",((AW92+AX87)*AX88)/12)</f>
        <v>83.151741692168329</v>
      </c>
      <c r="AY89" s="10">
        <f t="shared" ref="AY89" si="616">IF(OR(AY88="",AY87="",AX92=""),"",((AX92+AY87)*AY88)/12)</f>
        <v>435.37810138621609</v>
      </c>
      <c r="AZ89" s="10" t="str">
        <f t="shared" ref="AZ89" si="617">IF(OR(AZ88="",AZ87="",AY92=""),"",((AY92+AZ87)*AZ88)/12)</f>
        <v/>
      </c>
      <c r="BA89" s="10" t="str">
        <f t="shared" ref="BA89" si="618">IF(OR(BA88="",BA87="",AZ92=""),"",((AZ92+BA87)*BA88)/12)</f>
        <v/>
      </c>
      <c r="BB89" s="10" t="str">
        <f t="shared" ref="BB89" si="619">IF(OR(BB88="",BB87="",BA92=""),"",((BA92+BB87)*BB88)/12)</f>
        <v/>
      </c>
      <c r="BC89" s="10" t="str">
        <f t="shared" ref="BC89" si="620">IF(OR(BC88="",BC87="",BB92=""),"",((BB92+BC87)*BC88)/12)</f>
        <v/>
      </c>
      <c r="BD89" s="10" t="str">
        <f t="shared" ref="BD89" si="621">IF(OR(BD88="",BD87="",BC92=""),"",((BC92+BD87)*BD88)/12)</f>
        <v/>
      </c>
      <c r="BE89" s="10" t="str">
        <f t="shared" ref="BE89" si="622">IF(OR(BE88="",BE87="",BD92=""),"",((BD92+BE87)*BE88)/12)</f>
        <v/>
      </c>
      <c r="BF89" s="10" t="str">
        <f t="shared" ref="BF89" si="623">IF(OR(BF88="",BF87="",BE92=""),"",((BE92+BF87)*BF88)/12)</f>
        <v/>
      </c>
      <c r="BG89" s="10" t="str">
        <f t="shared" ref="BG89" si="624">IF(OR(BG88="",BG87="",BF92=""),"",((BF92+BG87)*BG88)/12)</f>
        <v/>
      </c>
      <c r="BH89" s="10" t="str">
        <f t="shared" ref="BH89" si="625">IF(OR(BH88="",BH87="",BG92=""),"",((BG92+BH87)*BH88)/12)</f>
        <v/>
      </c>
      <c r="BI89" s="10" t="str">
        <f t="shared" ref="BI89" si="626">IF(OR(BI88="",BI87="",BH92=""),"",((BH92+BI87)*BI88)/12)</f>
        <v/>
      </c>
      <c r="BJ89" s="10" t="str">
        <f t="shared" ref="BJ89" si="627">IF(OR(BJ88="",BJ87="",BI92=""),"",((BI92+BJ87)*BJ88)/12)</f>
        <v/>
      </c>
    </row>
    <row r="90" spans="1:62" x14ac:dyDescent="0.25">
      <c r="A90" s="130"/>
      <c r="B90" s="56" t="s">
        <v>6</v>
      </c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f>O89</f>
        <v>-83.442329999999998</v>
      </c>
      <c r="P90" s="10">
        <f>IF(OR(O90="",P89=""),"",O90+P89)</f>
        <v>-140.28585239967404</v>
      </c>
      <c r="Q90" s="10">
        <f t="shared" ref="Q90:AL90" si="628">IF(OR(P90="",Q89=""),"",P90+Q89)</f>
        <v>-10.586061341557325</v>
      </c>
      <c r="R90" s="10">
        <f t="shared" si="628"/>
        <v>355.46149868298994</v>
      </c>
      <c r="S90" s="10">
        <f t="shared" si="628"/>
        <v>971.33151928589405</v>
      </c>
      <c r="T90" s="10">
        <f t="shared" si="628"/>
        <v>1756.1949264623586</v>
      </c>
      <c r="U90" s="10">
        <f t="shared" si="628"/>
        <v>2292.6797854261663</v>
      </c>
      <c r="V90" s="10">
        <f t="shared" si="628"/>
        <v>2565.1265604426703</v>
      </c>
      <c r="W90" s="10">
        <f t="shared" si="628"/>
        <v>2797.5076096823759</v>
      </c>
      <c r="X90" s="10">
        <f t="shared" si="628"/>
        <v>3117.935746975736</v>
      </c>
      <c r="Y90" s="10">
        <f t="shared" si="628"/>
        <v>3676.8038378143233</v>
      </c>
      <c r="Z90" s="10">
        <f t="shared" si="628"/>
        <v>4421.9554251945683</v>
      </c>
      <c r="AA90" s="10">
        <f t="shared" si="628"/>
        <v>4558.9373669350516</v>
      </c>
      <c r="AB90" s="10">
        <f t="shared" si="628"/>
        <v>4407.096963934081</v>
      </c>
      <c r="AC90" s="10">
        <f t="shared" si="628"/>
        <v>4232.5062389893992</v>
      </c>
      <c r="AD90" s="10">
        <f t="shared" si="628"/>
        <v>4100.5122622666731</v>
      </c>
      <c r="AE90" s="10">
        <f t="shared" si="628"/>
        <v>4225.1702115964454</v>
      </c>
      <c r="AF90" s="10">
        <f t="shared" si="628"/>
        <v>3948.9343116807654</v>
      </c>
      <c r="AG90" s="10">
        <f t="shared" si="628"/>
        <v>2939.4660562298582</v>
      </c>
      <c r="AH90" s="10">
        <f t="shared" si="628"/>
        <v>1426.0998469329402</v>
      </c>
      <c r="AI90" s="10">
        <f t="shared" si="628"/>
        <v>-530.5514688187593</v>
      </c>
      <c r="AJ90" s="10">
        <f t="shared" si="628"/>
        <v>-2585.3091977954246</v>
      </c>
      <c r="AK90" s="10">
        <f t="shared" si="628"/>
        <v>-4478.1708420341993</v>
      </c>
      <c r="AL90" s="10">
        <f t="shared" si="628"/>
        <v>-6923.5164210555049</v>
      </c>
      <c r="AM90" s="10">
        <f t="shared" ref="AM90" si="629">IF(OR(AL90="",AM89=""),"",AL90+AM89)</f>
        <v>-12688.351424122779</v>
      </c>
      <c r="AN90" s="10">
        <f t="shared" ref="AN90" si="630">IF(OR(AM90="",AN89=""),"",AM90+AN89)</f>
        <v>-17967.990421830862</v>
      </c>
      <c r="AO90" s="10">
        <f t="shared" ref="AO90" si="631">IF(OR(AN90="",AO89=""),"",AN90+AO89)</f>
        <v>-22630.526320329453</v>
      </c>
      <c r="AP90" s="10">
        <f t="shared" ref="AP90" si="632">IF(OR(AO90="",AP89=""),"",AO90+AP89)</f>
        <v>-26529.345859423567</v>
      </c>
      <c r="AQ90" s="10">
        <f t="shared" ref="AQ90" si="633">IF(OR(AP90="",AQ89=""),"",AP90+AQ89)</f>
        <v>-29886.494344208299</v>
      </c>
      <c r="AR90" s="10">
        <f t="shared" ref="AR90" si="634">IF(OR(AQ90="",AR89=""),"",AQ90+AR89)</f>
        <v>-32707.371353960829</v>
      </c>
      <c r="AS90" s="10">
        <f t="shared" ref="AS90" si="635">IF(OR(AR90="",AS89=""),"",AR90+AS89)</f>
        <v>-35012.251824783947</v>
      </c>
      <c r="AT90" s="10">
        <f t="shared" ref="AT90" si="636">IF(OR(AS90="",AT89=""),"",AS90+AT89)</f>
        <v>-36700.919757625983</v>
      </c>
      <c r="AU90" s="10">
        <f t="shared" ref="AU90" si="637">IF(OR(AT90="",AU89=""),"",AT90+AU89)</f>
        <v>-37908.504217325761</v>
      </c>
      <c r="AV90" s="10">
        <f t="shared" ref="AV90" si="638">IF(OR(AU90="",AV89=""),"",AU90+AV89)</f>
        <v>-38658.332975921861</v>
      </c>
      <c r="AW90" s="10">
        <f t="shared" ref="AW90" si="639">IF(OR(AV90="",AW89=""),"",AV90+AW89)</f>
        <v>-38972.883555952692</v>
      </c>
      <c r="AX90" s="10">
        <f t="shared" ref="AX90" si="640">IF(OR(AW90="",AX89=""),"",AW90+AX89)</f>
        <v>-38889.731814260522</v>
      </c>
      <c r="AY90" s="10">
        <f t="shared" ref="AY90" si="641">IF(OR(AX90="",AY89=""),"",AX90+AY89)</f>
        <v>-38454.353712874305</v>
      </c>
      <c r="AZ90" s="10" t="str">
        <f t="shared" ref="AZ90" si="642">IF(OR(AY90="",AZ89=""),"",AY90+AZ89)</f>
        <v/>
      </c>
      <c r="BA90" s="10" t="str">
        <f t="shared" ref="BA90" si="643">IF(OR(AZ90="",BA89=""),"",AZ90+BA89)</f>
        <v/>
      </c>
      <c r="BB90" s="10" t="str">
        <f t="shared" ref="BB90" si="644">IF(OR(BA90="",BB89=""),"",BA90+BB89)</f>
        <v/>
      </c>
      <c r="BC90" s="10" t="str">
        <f t="shared" ref="BC90" si="645">IF(OR(BB90="",BC89=""),"",BB90+BC89)</f>
        <v/>
      </c>
      <c r="BD90" s="10" t="str">
        <f t="shared" ref="BD90" si="646">IF(OR(BC90="",BD89=""),"",BC90+BD89)</f>
        <v/>
      </c>
      <c r="BE90" s="10" t="str">
        <f t="shared" ref="BE90" si="647">IF(OR(BD90="",BE89=""),"",BD90+BE89)</f>
        <v/>
      </c>
      <c r="BF90" s="10" t="str">
        <f t="shared" ref="BF90" si="648">IF(OR(BE90="",BF89=""),"",BE90+BF89)</f>
        <v/>
      </c>
      <c r="BG90" s="10" t="str">
        <f t="shared" ref="BG90" si="649">IF(OR(BF90="",BG89=""),"",BF90+BG89)</f>
        <v/>
      </c>
      <c r="BH90" s="10" t="str">
        <f t="shared" ref="BH90" si="650">IF(OR(BG90="",BH89=""),"",BG90+BH89)</f>
        <v/>
      </c>
      <c r="BI90" s="10" t="str">
        <f t="shared" ref="BI90" si="651">IF(OR(BH90="",BI89=""),"",BH90+BI89)</f>
        <v/>
      </c>
      <c r="BJ90" s="10" t="str">
        <f t="shared" ref="BJ90" si="652">IF(OR(BI90="",BJ89=""),"",BI90+BJ89)</f>
        <v/>
      </c>
    </row>
    <row r="91" spans="1:62" x14ac:dyDescent="0.25">
      <c r="A91" s="130"/>
      <c r="B91" s="69" t="s">
        <v>54</v>
      </c>
      <c r="C91" s="41"/>
      <c r="D91" s="4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f>IF(OR(O89="",O87=""),"",O87+O89)</f>
        <v>-111339.88233000001</v>
      </c>
      <c r="P91" s="10">
        <f>IF(OR(P89="",P87=""),"",P87+P89)</f>
        <v>35491.675608034937</v>
      </c>
      <c r="Q91" s="10">
        <f t="shared" ref="Q91:AL91" si="653">IF(OR(Q89="",Q87=""),"",Q87+Q89)</f>
        <v>211316.81892149281</v>
      </c>
      <c r="R91" s="10">
        <f t="shared" si="653"/>
        <v>246860.10669045919</v>
      </c>
      <c r="S91" s="10">
        <f t="shared" si="653"/>
        <v>260934.12915103763</v>
      </c>
      <c r="T91" s="10">
        <f t="shared" si="653"/>
        <v>25490.872537611063</v>
      </c>
      <c r="U91" s="10">
        <f t="shared" si="653"/>
        <v>-205680.44601060153</v>
      </c>
      <c r="V91" s="10">
        <f t="shared" si="653"/>
        <v>-239936.83409454871</v>
      </c>
      <c r="W91" s="10">
        <f t="shared" si="653"/>
        <v>-30359.779820325621</v>
      </c>
      <c r="X91" s="10">
        <f t="shared" si="653"/>
        <v>72573.967267727989</v>
      </c>
      <c r="Y91" s="10">
        <f t="shared" si="653"/>
        <v>200005.63722127333</v>
      </c>
      <c r="Z91" s="10">
        <f t="shared" si="653"/>
        <v>39567.760717814934</v>
      </c>
      <c r="AA91" s="10">
        <f t="shared" si="653"/>
        <v>-408961.18892782484</v>
      </c>
      <c r="AB91" s="10">
        <f t="shared" si="653"/>
        <v>-195814.76127256631</v>
      </c>
      <c r="AC91" s="10">
        <f t="shared" si="653"/>
        <v>-2325.7715945100276</v>
      </c>
      <c r="AD91" s="10">
        <f t="shared" si="653"/>
        <v>33512.885153711984</v>
      </c>
      <c r="AE91" s="10">
        <f t="shared" si="653"/>
        <v>136821.97707976442</v>
      </c>
      <c r="AF91" s="10">
        <f t="shared" si="653"/>
        <v>-213848.71676948108</v>
      </c>
      <c r="AG91" s="10">
        <f t="shared" si="653"/>
        <v>-371412.79912501614</v>
      </c>
      <c r="AH91" s="10">
        <f t="shared" si="653"/>
        <v>-265351.44707886217</v>
      </c>
      <c r="AI91" s="10">
        <f t="shared" si="653"/>
        <v>-227667.4021853171</v>
      </c>
      <c r="AJ91" s="10">
        <f t="shared" si="653"/>
        <v>4692.4214014580921</v>
      </c>
      <c r="AK91" s="10">
        <f t="shared" si="653"/>
        <v>104713.337486196</v>
      </c>
      <c r="AL91" s="10">
        <f t="shared" si="653"/>
        <v>-167013.99644858664</v>
      </c>
      <c r="AM91" s="10">
        <f t="shared" ref="AM91:AX91" si="654">IF(OR(AM89="",AM87=""),"",AM87+AM89)</f>
        <v>-1348673.5550030672</v>
      </c>
      <c r="AN91" s="10">
        <f t="shared" si="654"/>
        <v>180599.06317620506</v>
      </c>
      <c r="AO91" s="10">
        <f t="shared" si="654"/>
        <v>224179.84627541454</v>
      </c>
      <c r="AP91" s="10">
        <f t="shared" si="654"/>
        <v>250363.65263481901</v>
      </c>
      <c r="AQ91" s="10">
        <f t="shared" si="654"/>
        <v>253222.8036891284</v>
      </c>
      <c r="AR91" s="10">
        <f t="shared" si="654"/>
        <v>227867.95516416061</v>
      </c>
      <c r="AS91" s="10">
        <f t="shared" si="654"/>
        <v>211972.30170308999</v>
      </c>
      <c r="AT91" s="10">
        <f t="shared" si="654"/>
        <v>204648.61424107107</v>
      </c>
      <c r="AU91" s="10">
        <f t="shared" si="654"/>
        <v>208673.19771421334</v>
      </c>
      <c r="AV91" s="10">
        <f t="shared" si="654"/>
        <v>228478.03341531704</v>
      </c>
      <c r="AW91" s="10">
        <f t="shared" si="654"/>
        <v>247526.39287777443</v>
      </c>
      <c r="AX91" s="10">
        <f t="shared" si="654"/>
        <v>226158.41083438921</v>
      </c>
      <c r="AY91" s="10">
        <f t="shared" ref="AY91:BJ91" si="655">IF(OR(AY89="",AY87=""),"",AY87+AY89)</f>
        <v>200297.93494107574</v>
      </c>
      <c r="AZ91" s="10" t="str">
        <f t="shared" si="655"/>
        <v/>
      </c>
      <c r="BA91" s="10" t="str">
        <f t="shared" si="655"/>
        <v/>
      </c>
      <c r="BB91" s="10" t="str">
        <f t="shared" si="655"/>
        <v/>
      </c>
      <c r="BC91" s="10" t="str">
        <f t="shared" si="655"/>
        <v/>
      </c>
      <c r="BD91" s="10" t="str">
        <f t="shared" si="655"/>
        <v/>
      </c>
      <c r="BE91" s="10" t="str">
        <f t="shared" si="655"/>
        <v/>
      </c>
      <c r="BF91" s="10" t="str">
        <f t="shared" si="655"/>
        <v/>
      </c>
      <c r="BG91" s="10" t="str">
        <f t="shared" si="655"/>
        <v/>
      </c>
      <c r="BH91" s="10" t="str">
        <f t="shared" si="655"/>
        <v/>
      </c>
      <c r="BI91" s="10" t="str">
        <f t="shared" si="655"/>
        <v/>
      </c>
      <c r="BJ91" s="10" t="str">
        <f t="shared" si="655"/>
        <v/>
      </c>
    </row>
    <row r="92" spans="1:62" x14ac:dyDescent="0.25">
      <c r="A92" s="130"/>
      <c r="B92" s="55" t="s">
        <v>44</v>
      </c>
      <c r="C92" s="41"/>
      <c r="D92" s="4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f>N92+O91</f>
        <v>-111339.88233000001</v>
      </c>
      <c r="P92" s="10">
        <f>IF(OR(P91="",O92=""),"",O92+P91)</f>
        <v>-75848.206721965078</v>
      </c>
      <c r="Q92" s="10">
        <f t="shared" ref="Q92:AL92" si="656">IF(OR(Q91="",P92=""),"",P92+Q91)</f>
        <v>135468.61219952774</v>
      </c>
      <c r="R92" s="10">
        <f t="shared" si="656"/>
        <v>382328.71888998692</v>
      </c>
      <c r="S92" s="10">
        <f t="shared" si="656"/>
        <v>643262.84804102452</v>
      </c>
      <c r="T92" s="10">
        <f t="shared" si="656"/>
        <v>668753.72057863558</v>
      </c>
      <c r="U92" s="10">
        <f t="shared" si="656"/>
        <v>463073.27456803404</v>
      </c>
      <c r="V92" s="10">
        <f t="shared" si="656"/>
        <v>223136.44047348533</v>
      </c>
      <c r="W92" s="10">
        <f t="shared" si="656"/>
        <v>192776.66065315972</v>
      </c>
      <c r="X92" s="10">
        <f t="shared" si="656"/>
        <v>265350.62792088772</v>
      </c>
      <c r="Y92" s="10">
        <f t="shared" si="656"/>
        <v>465356.26514216105</v>
      </c>
      <c r="Z92" s="10">
        <f t="shared" si="656"/>
        <v>504924.02585997595</v>
      </c>
      <c r="AA92" s="10">
        <f t="shared" si="656"/>
        <v>95962.836932151113</v>
      </c>
      <c r="AB92" s="10">
        <f t="shared" si="656"/>
        <v>-99851.924340415193</v>
      </c>
      <c r="AC92" s="10">
        <f t="shared" si="656"/>
        <v>-102177.69593492521</v>
      </c>
      <c r="AD92" s="10">
        <f t="shared" si="656"/>
        <v>-68664.810781213222</v>
      </c>
      <c r="AE92" s="10">
        <f t="shared" si="656"/>
        <v>68157.166298551194</v>
      </c>
      <c r="AF92" s="10">
        <f t="shared" si="656"/>
        <v>-145691.55047092988</v>
      </c>
      <c r="AG92" s="10">
        <f t="shared" si="656"/>
        <v>-517104.34959594603</v>
      </c>
      <c r="AH92" s="10">
        <f t="shared" si="656"/>
        <v>-782455.79667480825</v>
      </c>
      <c r="AI92" s="10">
        <f t="shared" si="656"/>
        <v>-1010123.1988601254</v>
      </c>
      <c r="AJ92" s="10">
        <f t="shared" si="656"/>
        <v>-1005430.7774586673</v>
      </c>
      <c r="AK92" s="10">
        <f t="shared" si="656"/>
        <v>-900717.43997247133</v>
      </c>
      <c r="AL92" s="10">
        <f t="shared" si="656"/>
        <v>-1067731.4364210579</v>
      </c>
      <c r="AM92" s="10">
        <f t="shared" ref="AM92" si="657">IF(OR(AM91="",AL92=""),"",AL92+AM91)</f>
        <v>-2416404.9914241252</v>
      </c>
      <c r="AN92" s="10">
        <f t="shared" ref="AN92" si="658">IF(OR(AN91="",AM92=""),"",AM92+AN91)</f>
        <v>-2235805.9282479202</v>
      </c>
      <c r="AO92" s="10">
        <f t="shared" ref="AO92" si="659">IF(OR(AO91="",AN92=""),"",AN92+AO91)</f>
        <v>-2011626.0819725057</v>
      </c>
      <c r="AP92" s="10">
        <f t="shared" ref="AP92" si="660">IF(OR(AP91="",AO92=""),"",AO92+AP91)</f>
        <v>-1761262.4293376866</v>
      </c>
      <c r="AQ92" s="10">
        <f t="shared" ref="AQ92" si="661">IF(OR(AQ91="",AP92=""),"",AP92+AQ91)</f>
        <v>-1508039.6256485581</v>
      </c>
      <c r="AR92" s="10">
        <f t="shared" ref="AR92" si="662">IF(OR(AR91="",AQ92=""),"",AQ92+AR91)</f>
        <v>-1280171.6704843976</v>
      </c>
      <c r="AS92" s="10">
        <f t="shared" ref="AS92" si="663">IF(OR(AS91="",AR92=""),"",AR92+AS91)</f>
        <v>-1068199.3687813075</v>
      </c>
      <c r="AT92" s="10">
        <f t="shared" ref="AT92" si="664">IF(OR(AT91="",AS92=""),"",AS92+AT91)</f>
        <v>-863550.75454023643</v>
      </c>
      <c r="AU92" s="10">
        <f t="shared" ref="AU92" si="665">IF(OR(AU91="",AT92=""),"",AT92+AU91)</f>
        <v>-654877.55682602315</v>
      </c>
      <c r="AV92" s="10">
        <f t="shared" ref="AV92" si="666">IF(OR(AV91="",AU92=""),"",AU92+AV91)</f>
        <v>-426399.52341070608</v>
      </c>
      <c r="AW92" s="10">
        <f t="shared" ref="AW92" si="667">IF(OR(AW91="",AV92=""),"",AV92+AW91)</f>
        <v>-178873.13053293165</v>
      </c>
      <c r="AX92" s="10">
        <f t="shared" ref="AX92" si="668">IF(OR(AX91="",AW92=""),"",AW92+AX91)</f>
        <v>47285.280301457562</v>
      </c>
      <c r="AY92" s="10">
        <f t="shared" ref="AY92" si="669">IF(OR(AY91="",AX92=""),"",AX92+AY91)</f>
        <v>247583.2152425333</v>
      </c>
      <c r="AZ92" s="10" t="str">
        <f t="shared" ref="AZ92" si="670">IF(OR(AZ91="",AY92=""),"",AY92+AZ91)</f>
        <v/>
      </c>
      <c r="BA92" s="10" t="str">
        <f t="shared" ref="BA92" si="671">IF(OR(BA91="",AZ92=""),"",AZ92+BA91)</f>
        <v/>
      </c>
      <c r="BB92" s="10" t="str">
        <f t="shared" ref="BB92" si="672">IF(OR(BB91="",BA92=""),"",BA92+BB91)</f>
        <v/>
      </c>
      <c r="BC92" s="10" t="str">
        <f t="shared" ref="BC92" si="673">IF(OR(BC91="",BB92=""),"",BB92+BC91)</f>
        <v/>
      </c>
      <c r="BD92" s="10" t="str">
        <f t="shared" ref="BD92" si="674">IF(OR(BD91="",BC92=""),"",BC92+BD91)</f>
        <v/>
      </c>
      <c r="BE92" s="10" t="str">
        <f t="shared" ref="BE92" si="675">IF(OR(BE91="",BD92=""),"",BD92+BE91)</f>
        <v/>
      </c>
      <c r="BF92" s="10" t="str">
        <f t="shared" ref="BF92" si="676">IF(OR(BF91="",BE92=""),"",BE92+BF91)</f>
        <v/>
      </c>
      <c r="BG92" s="10" t="str">
        <f t="shared" ref="BG92" si="677">IF(OR(BG91="",BF92=""),"",BF92+BG91)</f>
        <v/>
      </c>
      <c r="BH92" s="10" t="str">
        <f t="shared" ref="BH92" si="678">IF(OR(BH91="",BG92=""),"",BG92+BH91)</f>
        <v/>
      </c>
      <c r="BI92" s="10" t="str">
        <f t="shared" ref="BI92" si="679">IF(OR(BI91="",BH92=""),"",BH92+BI91)</f>
        <v/>
      </c>
      <c r="BJ92" s="10" t="str">
        <f t="shared" ref="BJ92" si="680">IF(OR(BJ91="",BI92=""),"",BI92+BJ91)</f>
        <v/>
      </c>
    </row>
    <row r="93" spans="1:62" x14ac:dyDescent="0.25">
      <c r="A93" s="130"/>
      <c r="B93" s="57" t="s">
        <v>43</v>
      </c>
      <c r="C93" s="41"/>
      <c r="D93" s="41"/>
      <c r="E93" s="10"/>
      <c r="F93" s="10"/>
      <c r="G93" s="10"/>
      <c r="H93" s="10"/>
      <c r="I93" s="10"/>
      <c r="J93" s="10"/>
      <c r="K93" s="10"/>
      <c r="L93" s="10"/>
      <c r="M93" s="10"/>
      <c r="N93" s="10">
        <v>28246578.739999998</v>
      </c>
      <c r="O93" s="10">
        <f>N93-O86+O89</f>
        <v>28135238.857669998</v>
      </c>
      <c r="P93" s="10">
        <f>IF(P86="","",O93-P86+P89)</f>
        <v>26942618.414147597</v>
      </c>
      <c r="Q93" s="10">
        <f t="shared" ref="Q93:AX93" si="681">IF(Q86="","",P93-Q86+Q89)</f>
        <v>25925823.113938656</v>
      </c>
      <c r="R93" s="10">
        <f t="shared" si="681"/>
        <v>24944571.101498682</v>
      </c>
      <c r="S93" s="10">
        <f t="shared" si="681"/>
        <v>23977393.111519285</v>
      </c>
      <c r="T93" s="10">
        <f t="shared" si="681"/>
        <v>22774771.864926461</v>
      </c>
      <c r="U93" s="10">
        <f t="shared" si="681"/>
        <v>21340979.299785424</v>
      </c>
      <c r="V93" s="10">
        <f t="shared" si="681"/>
        <v>19872930.346560441</v>
      </c>
      <c r="W93" s="10">
        <f t="shared" si="681"/>
        <v>18614458.447609678</v>
      </c>
      <c r="X93" s="10">
        <f t="shared" si="681"/>
        <v>17458920.295746975</v>
      </c>
      <c r="Y93" s="10">
        <f t="shared" si="681"/>
        <v>16430813.813837813</v>
      </c>
      <c r="Z93" s="10">
        <f t="shared" si="681"/>
        <v>15242269.455425194</v>
      </c>
      <c r="AA93" s="10">
        <f t="shared" si="681"/>
        <v>13605196.147366934</v>
      </c>
      <c r="AB93" s="10">
        <f t="shared" si="681"/>
        <v>12181269.266963933</v>
      </c>
      <c r="AC93" s="10">
        <f t="shared" si="681"/>
        <v>10950831.376238987</v>
      </c>
      <c r="AD93" s="10">
        <f t="shared" si="681"/>
        <v>9756232.1422622632</v>
      </c>
      <c r="AE93" s="10">
        <f t="shared" si="681"/>
        <v>8664942.0002115928</v>
      </c>
      <c r="AF93" s="10">
        <f t="shared" si="681"/>
        <v>7222981.1643116772</v>
      </c>
      <c r="AG93" s="10">
        <f t="shared" si="681"/>
        <v>5623456.2460562261</v>
      </c>
      <c r="AH93" s="10">
        <f t="shared" si="681"/>
        <v>4129992.6798469289</v>
      </c>
      <c r="AI93" s="10">
        <f t="shared" si="681"/>
        <v>2674213.1585311773</v>
      </c>
      <c r="AJ93" s="10">
        <f t="shared" si="681"/>
        <v>1450793.4608022007</v>
      </c>
      <c r="AK93" s="10">
        <f t="shared" si="681"/>
        <v>327394.67915796203</v>
      </c>
      <c r="AL93" s="10">
        <f>IF(AL86="","",AK93-AL86+AL89)</f>
        <v>-1067731.4364210593</v>
      </c>
      <c r="AM93" s="10">
        <f>IF(AM86="","",AL93-AM86+AM89+AM84)</f>
        <v>6725029.9285758752</v>
      </c>
      <c r="AN93" s="10">
        <f t="shared" si="681"/>
        <v>6508175.2995781666</v>
      </c>
      <c r="AO93" s="10">
        <f t="shared" si="681"/>
        <v>6334901.4536796687</v>
      </c>
      <c r="AP93" s="10">
        <f t="shared" si="681"/>
        <v>6187811.4141405746</v>
      </c>
      <c r="AQ93" s="10">
        <f t="shared" si="681"/>
        <v>6043580.5256557893</v>
      </c>
      <c r="AR93" s="10">
        <f t="shared" si="681"/>
        <v>5873994.7886460368</v>
      </c>
      <c r="AS93" s="10">
        <f t="shared" si="681"/>
        <v>5688513.3981752135</v>
      </c>
      <c r="AT93" s="10">
        <f t="shared" si="681"/>
        <v>5495708.3202423714</v>
      </c>
      <c r="AU93" s="10">
        <f t="shared" si="681"/>
        <v>5306927.8257826716</v>
      </c>
      <c r="AV93" s="10">
        <f t="shared" si="681"/>
        <v>5137952.1670240751</v>
      </c>
      <c r="AW93" s="10">
        <f t="shared" si="681"/>
        <v>4988024.8677279362</v>
      </c>
      <c r="AX93" s="10">
        <f t="shared" si="681"/>
        <v>4816729.5863884119</v>
      </c>
      <c r="AY93" s="10">
        <f t="shared" ref="AY93" si="682">IF(AY86="","",AX93-AY86+AY89)</f>
        <v>4619573.8291555746</v>
      </c>
      <c r="AZ93" s="10" t="str">
        <f t="shared" ref="AZ93" si="683">IF(AZ86="","",AY93-AZ86+AZ89)</f>
        <v/>
      </c>
      <c r="BA93" s="10" t="str">
        <f t="shared" ref="BA93" si="684">IF(BA86="","",AZ93-BA86+BA89)</f>
        <v/>
      </c>
      <c r="BB93" s="10" t="str">
        <f t="shared" ref="BB93" si="685">IF(BB86="","",BA93-BB86+BB89)</f>
        <v/>
      </c>
      <c r="BC93" s="10" t="str">
        <f t="shared" ref="BC93" si="686">IF(BC86="","",BB93-BC86+BC89)</f>
        <v/>
      </c>
      <c r="BD93" s="10" t="str">
        <f t="shared" ref="BD93" si="687">IF(BD86="","",BC93-BD86+BD89)</f>
        <v/>
      </c>
      <c r="BE93" s="10" t="str">
        <f t="shared" ref="BE93" si="688">IF(BE86="","",BD93-BE86+BE89)</f>
        <v/>
      </c>
      <c r="BF93" s="10" t="str">
        <f t="shared" ref="BF93" si="689">IF(BF86="","",BE93-BF86+BF89)</f>
        <v/>
      </c>
      <c r="BG93" s="10" t="str">
        <f t="shared" ref="BG93" si="690">IF(BG86="","",BF93-BG86+BG89)</f>
        <v/>
      </c>
      <c r="BH93" s="10" t="str">
        <f t="shared" ref="BH93" si="691">IF(BH86="","",BG93-BH86+BH89)</f>
        <v/>
      </c>
      <c r="BI93" s="10" t="str">
        <f t="shared" ref="BI93" si="692">IF(BI86="","",BH93-BI86+BI89)</f>
        <v/>
      </c>
      <c r="BJ93" s="10" t="str">
        <f t="shared" ref="BJ93" si="693">IF(BJ86="","",BI93-BJ86+BJ89)</f>
        <v/>
      </c>
    </row>
    <row r="94" spans="1:62" s="5" customFormat="1" ht="8.25" customHeight="1" x14ac:dyDescent="0.25">
      <c r="A94" s="44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s="5" customFormat="1" x14ac:dyDescent="0.25">
      <c r="A95" s="130" t="s">
        <v>74</v>
      </c>
      <c r="B95" s="55"/>
      <c r="C95" s="95"/>
      <c r="D95" s="9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67">
        <v>5616785</v>
      </c>
      <c r="AM95" s="67">
        <f>6127402+5086355</f>
        <v>11213757</v>
      </c>
      <c r="AN95" s="9"/>
      <c r="AO95" s="9"/>
      <c r="AP95" s="66"/>
      <c r="AQ95" s="66"/>
      <c r="AR95" s="66"/>
      <c r="AS95" s="66"/>
      <c r="AT95" s="66"/>
      <c r="AU95" s="67">
        <v>17719482</v>
      </c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</row>
    <row r="96" spans="1:62" ht="15" customHeight="1" x14ac:dyDescent="0.25">
      <c r="A96" s="130"/>
      <c r="B96" s="55" t="s">
        <v>68</v>
      </c>
      <c r="C96" s="41"/>
      <c r="D96" s="4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</row>
    <row r="97" spans="1:62" x14ac:dyDescent="0.25">
      <c r="A97" s="130"/>
      <c r="B97" s="55" t="s">
        <v>69</v>
      </c>
      <c r="C97" s="41"/>
      <c r="D97" s="4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117">
        <v>0</v>
      </c>
      <c r="AX97" s="117">
        <v>0</v>
      </c>
      <c r="AY97" s="117">
        <v>0</v>
      </c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</row>
    <row r="98" spans="1:62" x14ac:dyDescent="0.25">
      <c r="A98" s="130"/>
      <c r="B98" s="55" t="s">
        <v>70</v>
      </c>
      <c r="C98" s="41"/>
      <c r="D98" s="4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tr">
        <f>IF(OR(O96="",O97=""),"",O96-O97)</f>
        <v/>
      </c>
      <c r="P98" s="10" t="str">
        <f>IF(OR(P96="",P97=""),"",P96-P97)</f>
        <v/>
      </c>
      <c r="Q98" s="10" t="str">
        <f>IF(OR(Q96="",Q97=""),"",Q96-Q97)</f>
        <v/>
      </c>
      <c r="R98" s="10" t="str">
        <f t="shared" ref="R98:AC98" si="694">IF(OR(R96="",R97=""),"",R96-R97)</f>
        <v/>
      </c>
      <c r="S98" s="10" t="str">
        <f t="shared" si="694"/>
        <v/>
      </c>
      <c r="T98" s="10" t="str">
        <f t="shared" si="694"/>
        <v/>
      </c>
      <c r="U98" s="10" t="str">
        <f t="shared" si="694"/>
        <v/>
      </c>
      <c r="V98" s="10" t="str">
        <f t="shared" si="694"/>
        <v/>
      </c>
      <c r="W98" s="10" t="str">
        <f t="shared" si="694"/>
        <v/>
      </c>
      <c r="X98" s="10" t="str">
        <f t="shared" si="694"/>
        <v/>
      </c>
      <c r="Y98" s="10" t="str">
        <f t="shared" si="694"/>
        <v/>
      </c>
      <c r="Z98" s="10" t="str">
        <f t="shared" si="694"/>
        <v/>
      </c>
      <c r="AA98" s="10" t="str">
        <f t="shared" si="694"/>
        <v/>
      </c>
      <c r="AB98" s="10" t="str">
        <f t="shared" si="694"/>
        <v/>
      </c>
      <c r="AC98" s="10" t="str">
        <f t="shared" si="694"/>
        <v/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x14ac:dyDescent="0.25">
      <c r="A99" s="130"/>
      <c r="B99" s="55" t="s">
        <v>4</v>
      </c>
      <c r="C99" s="41"/>
      <c r="D99" s="4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 t="str">
        <f t="shared" ref="P99:AC99" si="695">IF(P98="","",P19)</f>
        <v/>
      </c>
      <c r="Q99" s="60" t="str">
        <f t="shared" si="695"/>
        <v/>
      </c>
      <c r="R99" s="60" t="str">
        <f t="shared" si="695"/>
        <v/>
      </c>
      <c r="S99" s="60" t="str">
        <f t="shared" si="695"/>
        <v/>
      </c>
      <c r="T99" s="60" t="str">
        <f t="shared" si="695"/>
        <v/>
      </c>
      <c r="U99" s="60" t="str">
        <f t="shared" si="695"/>
        <v/>
      </c>
      <c r="V99" s="60" t="str">
        <f t="shared" si="695"/>
        <v/>
      </c>
      <c r="W99" s="60" t="str">
        <f t="shared" si="695"/>
        <v/>
      </c>
      <c r="X99" s="60" t="str">
        <f t="shared" si="695"/>
        <v/>
      </c>
      <c r="Y99" s="60" t="str">
        <f t="shared" si="695"/>
        <v/>
      </c>
      <c r="Z99" s="60" t="str">
        <f t="shared" si="695"/>
        <v/>
      </c>
      <c r="AA99" s="60" t="str">
        <f t="shared" si="695"/>
        <v/>
      </c>
      <c r="AB99" s="60" t="str">
        <f t="shared" si="695"/>
        <v/>
      </c>
      <c r="AC99" s="60" t="str">
        <f t="shared" si="695"/>
        <v/>
      </c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</row>
    <row r="100" spans="1:62" x14ac:dyDescent="0.25">
      <c r="A100" s="130"/>
      <c r="B100" s="55" t="s">
        <v>45</v>
      </c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 t="str">
        <f>IF(OR(O99="",O98=""),"",(O98*O99)/12)</f>
        <v/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x14ac:dyDescent="0.25">
      <c r="A101" s="130"/>
      <c r="B101" s="56" t="s">
        <v>6</v>
      </c>
      <c r="C101" s="41"/>
      <c r="D101" s="4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 t="str">
        <f>O100</f>
        <v/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1:62" x14ac:dyDescent="0.25">
      <c r="A102" s="130"/>
      <c r="B102" s="69" t="s">
        <v>71</v>
      </c>
      <c r="C102" s="41"/>
      <c r="D102" s="4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 t="str">
        <f>IF(OR(O100="",O98=""),"",O98+O100)</f>
        <v/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1:62" x14ac:dyDescent="0.25">
      <c r="A103" s="130"/>
      <c r="B103" s="55" t="s">
        <v>72</v>
      </c>
      <c r="C103" s="41"/>
      <c r="D103" s="4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x14ac:dyDescent="0.25">
      <c r="A104" s="130"/>
      <c r="B104" s="57" t="s">
        <v>73</v>
      </c>
      <c r="C104" s="41"/>
      <c r="D104" s="4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 t="str">
        <f t="shared" ref="P104" si="696">IF(P97="","",O104-P97+P100)</f>
        <v/>
      </c>
      <c r="Q104" s="10" t="str">
        <f t="shared" ref="Q104" si="697">IF(Q97="","",P104-Q97+Q100)</f>
        <v/>
      </c>
      <c r="R104" s="10" t="str">
        <f t="shared" ref="R104" si="698">IF(R97="","",Q104-R97+R100)</f>
        <v/>
      </c>
      <c r="S104" s="10" t="str">
        <f t="shared" ref="S104" si="699">IF(S97="","",R104-S97+S100)</f>
        <v/>
      </c>
      <c r="T104" s="10" t="str">
        <f t="shared" ref="T104" si="700">IF(T97="","",S104-T97+T100)</f>
        <v/>
      </c>
      <c r="U104" s="10" t="str">
        <f t="shared" ref="U104" si="701">IF(U97="","",T104-U97+U100)</f>
        <v/>
      </c>
      <c r="V104" s="10" t="str">
        <f t="shared" ref="V104" si="702">IF(V97="","",U104-V97+V100)</f>
        <v/>
      </c>
      <c r="W104" s="10" t="str">
        <f t="shared" ref="W104" si="703">IF(W97="","",V104-W97+W100)</f>
        <v/>
      </c>
      <c r="X104" s="10" t="str">
        <f t="shared" ref="X104" si="704">IF(X97="","",W104-X97+X100)</f>
        <v/>
      </c>
      <c r="Y104" s="10" t="str">
        <f t="shared" ref="Y104" si="705">IF(Y97="","",X104-Y97+Y100)</f>
        <v/>
      </c>
      <c r="Z104" s="10" t="str">
        <f t="shared" ref="Z104" si="706">IF(Z97="","",Y104-Z97+Z100)</f>
        <v/>
      </c>
      <c r="AA104" s="10" t="str">
        <f t="shared" ref="AA104" si="707">IF(AA97="","",Z104-AA97+AA100)</f>
        <v/>
      </c>
      <c r="AB104" s="10" t="str">
        <f t="shared" ref="AB104" si="708">IF(AB97="","",AA104-AB97+AB100)</f>
        <v/>
      </c>
      <c r="AC104" s="10">
        <v>4662492</v>
      </c>
      <c r="AD104" s="10">
        <f>IF(AD97="","",AC104-AD97+AD100)</f>
        <v>4662492</v>
      </c>
      <c r="AE104" s="10">
        <f t="shared" ref="AE104" si="709">IF(AE97="","",AD104-AE97+AE100)</f>
        <v>4662492</v>
      </c>
      <c r="AF104" s="10">
        <f t="shared" ref="AF104" si="710">IF(AF97="","",AE104-AF97+AF100)</f>
        <v>4662492</v>
      </c>
      <c r="AG104" s="10">
        <f t="shared" ref="AG104" si="711">IF(AG97="","",AF104-AG97+AG100)</f>
        <v>4662492</v>
      </c>
      <c r="AH104" s="10">
        <f t="shared" ref="AH104" si="712">IF(AH97="","",AG104-AH97+AH100)</f>
        <v>4662492</v>
      </c>
      <c r="AI104" s="10">
        <f t="shared" ref="AI104" si="713">IF(AI97="","",AH104-AI97+AI100)</f>
        <v>4662492</v>
      </c>
      <c r="AJ104" s="10">
        <f t="shared" ref="AJ104" si="714">IF(AJ97="","",AI104-AJ97+AJ100)</f>
        <v>4662492</v>
      </c>
      <c r="AK104" s="10">
        <f t="shared" ref="AK104" si="715">IF(AK97="","",AJ104-AK97+AK100)</f>
        <v>4662492</v>
      </c>
      <c r="AL104" s="10">
        <f>IF(AL97="","",AK104-AL97+AL100+AL95)</f>
        <v>10279277</v>
      </c>
      <c r="AM104" s="10">
        <f>IF(AM97="","",AL104-AM97+AM100+AM95)</f>
        <v>21493034</v>
      </c>
      <c r="AN104" s="10">
        <f>IF(AN97="","",AM104-AN97+AN100)</f>
        <v>21493034</v>
      </c>
      <c r="AO104" s="10">
        <f t="shared" ref="AO104" si="716">IF(AO97="","",AN104-AO97+AO100)</f>
        <v>21493034</v>
      </c>
      <c r="AP104" s="10">
        <f t="shared" ref="AP104" si="717">IF(AP97="","",AO104-AP97+AP100)</f>
        <v>21493034</v>
      </c>
      <c r="AQ104" s="10">
        <f t="shared" ref="AQ104" si="718">IF(AQ97="","",AP104-AQ97+AQ100)</f>
        <v>21493034</v>
      </c>
      <c r="AR104" s="10">
        <f t="shared" ref="AR104" si="719">IF(AR97="","",AQ104-AR97+AR100)</f>
        <v>21493034</v>
      </c>
      <c r="AS104" s="10">
        <f t="shared" ref="AS104" si="720">IF(AS97="","",AR104-AS97+AS100)</f>
        <v>21493034</v>
      </c>
      <c r="AT104" s="10">
        <f t="shared" ref="AT104" si="721">IF(AT97="","",AS104-AT97+AT100)</f>
        <v>21493034</v>
      </c>
      <c r="AU104" s="10">
        <f>IF(AU97="","",AT104-AU97+AU100+AU95)</f>
        <v>39212516</v>
      </c>
      <c r="AV104" s="10">
        <f t="shared" ref="AV104" si="722">IF(AV97="","",AU104-AV97+AV100)</f>
        <v>39212516</v>
      </c>
      <c r="AW104" s="10">
        <f t="shared" ref="AW104" si="723">IF(AW97="","",AV104-AW97+AW100)</f>
        <v>39212516</v>
      </c>
      <c r="AX104" s="10">
        <f t="shared" ref="AX104" si="724">IF(AX97="","",AW104-AX97+AX100)</f>
        <v>39212516</v>
      </c>
      <c r="AY104" s="10">
        <f t="shared" ref="AY104" si="725">IF(AY97="","",AX104-AY97+AY100)</f>
        <v>39212516</v>
      </c>
      <c r="AZ104" s="10" t="str">
        <f t="shared" ref="AZ104" si="726">IF(AZ97="","",AY104-AZ97+AZ100)</f>
        <v/>
      </c>
      <c r="BA104" s="10" t="str">
        <f t="shared" ref="BA104" si="727">IF(BA97="","",AZ104-BA97+BA100)</f>
        <v/>
      </c>
      <c r="BB104" s="10" t="str">
        <f t="shared" ref="BB104" si="728">IF(BB97="","",BA104-BB97+BB100)</f>
        <v/>
      </c>
      <c r="BC104" s="10" t="str">
        <f t="shared" ref="BC104" si="729">IF(BC97="","",BB104-BC97+BC100)</f>
        <v/>
      </c>
      <c r="BD104" s="10" t="str">
        <f t="shared" ref="BD104" si="730">IF(BD97="","",BC104-BD97+BD100)</f>
        <v/>
      </c>
      <c r="BE104" s="10" t="str">
        <f t="shared" ref="BE104" si="731">IF(BE97="","",BD104-BE97+BE100)</f>
        <v/>
      </c>
      <c r="BF104" s="10" t="str">
        <f t="shared" ref="BF104" si="732">IF(BF97="","",BE104-BF97+BF100)</f>
        <v/>
      </c>
      <c r="BG104" s="10" t="str">
        <f t="shared" ref="BG104" si="733">IF(BG97="","",BF104-BG97+BG100)</f>
        <v/>
      </c>
      <c r="BH104" s="10" t="str">
        <f t="shared" ref="BH104" si="734">IF(BH97="","",BG104-BH97+BH100)</f>
        <v/>
      </c>
      <c r="BI104" s="10" t="str">
        <f t="shared" ref="BI104" si="735">IF(BI97="","",BH104-BI97+BI100)</f>
        <v/>
      </c>
      <c r="BJ104" s="10" t="str">
        <f t="shared" ref="BJ104" si="736">IF(BJ97="","",BI104-BJ97+BJ100)</f>
        <v/>
      </c>
    </row>
    <row r="105" spans="1:62" s="5" customFormat="1" ht="8.25" customHeight="1" x14ac:dyDescent="0.25">
      <c r="A105" s="44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x14ac:dyDescent="0.25">
      <c r="A106" s="40"/>
    </row>
    <row r="107" spans="1:62" x14ac:dyDescent="0.25">
      <c r="A107" s="40"/>
      <c r="O107" s="43"/>
      <c r="P107" s="43"/>
      <c r="Q107" s="43"/>
      <c r="R107" s="43"/>
    </row>
    <row r="108" spans="1:62" x14ac:dyDescent="0.25">
      <c r="A108" s="40"/>
      <c r="P108" s="43"/>
    </row>
    <row r="109" spans="1:62" x14ac:dyDescent="0.25">
      <c r="A109" s="40"/>
    </row>
    <row r="110" spans="1:62" x14ac:dyDescent="0.25">
      <c r="A110" s="40"/>
    </row>
    <row r="111" spans="1:62" x14ac:dyDescent="0.25">
      <c r="A111" s="40"/>
    </row>
    <row r="112" spans="1:62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>
      <c r="A174" s="40"/>
    </row>
    <row r="175" spans="1:1" x14ac:dyDescent="0.25">
      <c r="A175" s="40"/>
    </row>
    <row r="176" spans="1:1" x14ac:dyDescent="0.25">
      <c r="A176" s="40"/>
    </row>
    <row r="177" spans="1:1" x14ac:dyDescent="0.25">
      <c r="A177" s="40"/>
    </row>
    <row r="178" spans="1:1" x14ac:dyDescent="0.25">
      <c r="A178" s="40"/>
    </row>
    <row r="179" spans="1:1" x14ac:dyDescent="0.25">
      <c r="A179" s="40"/>
    </row>
    <row r="180" spans="1:1" x14ac:dyDescent="0.25">
      <c r="A180" s="40"/>
    </row>
    <row r="181" spans="1:1" x14ac:dyDescent="0.25">
      <c r="A181" s="40"/>
    </row>
    <row r="182" spans="1:1" x14ac:dyDescent="0.25">
      <c r="A182" s="40"/>
    </row>
    <row r="183" spans="1:1" x14ac:dyDescent="0.25">
      <c r="A183" s="40"/>
    </row>
    <row r="184" spans="1:1" x14ac:dyDescent="0.25">
      <c r="A184" s="40"/>
    </row>
  </sheetData>
  <mergeCells count="10">
    <mergeCell ref="A95:A104"/>
    <mergeCell ref="A56:A64"/>
    <mergeCell ref="A66:A74"/>
    <mergeCell ref="A5:A13"/>
    <mergeCell ref="A15:A24"/>
    <mergeCell ref="A26:A34"/>
    <mergeCell ref="A36:A44"/>
    <mergeCell ref="A46:A54"/>
    <mergeCell ref="A76:A82"/>
    <mergeCell ref="A84:A93"/>
  </mergeCells>
  <printOptions headings="1"/>
  <pageMargins left="0.2" right="0.2" top="0.5" bottom="0.5" header="0.3" footer="0.3"/>
  <pageSetup scale="11" orientation="portrait" cellComments="asDisplayed" r:id="rId1"/>
  <headerFooter>
    <oddHeader>&amp;C&amp;A</oddHeader>
    <oddFooter>&amp;RSchedule WRD-3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79998168889431442"/>
    <pageSetUpPr fitToPage="1"/>
  </sheetPr>
  <dimension ref="A1:AT169"/>
  <sheetViews>
    <sheetView topLeftCell="AH21" zoomScale="85" zoomScaleNormal="85" zoomScaleSheetLayoutView="80" workbookViewId="0">
      <selection activeCell="BC40" sqref="BC40"/>
    </sheetView>
  </sheetViews>
  <sheetFormatPr defaultColWidth="9.140625" defaultRowHeight="15" customHeight="1" zeroHeight="1" x14ac:dyDescent="0.25"/>
  <cols>
    <col min="1" max="1" width="3.140625" style="1" customWidth="1"/>
    <col min="2" max="2" width="50" style="40" customWidth="1"/>
    <col min="3" max="4" width="10.7109375" style="40" bestFit="1" customWidth="1"/>
    <col min="5" max="6" width="10.7109375" style="40" customWidth="1"/>
    <col min="7" max="9" width="12.7109375" style="40" bestFit="1" customWidth="1"/>
    <col min="10" max="21" width="14.28515625" style="40" bestFit="1" customWidth="1"/>
    <col min="22" max="44" width="15.28515625" style="40" bestFit="1" customWidth="1"/>
    <col min="45" max="45" width="14.28515625" style="40" customWidth="1"/>
    <col min="46" max="46" width="12.140625" style="40" customWidth="1"/>
    <col min="47" max="16384" width="9.140625" style="40"/>
  </cols>
  <sheetData>
    <row r="1" spans="1:17" s="2" customFormat="1" ht="15.75" x14ac:dyDescent="0.25">
      <c r="A1" s="50" t="s">
        <v>1</v>
      </c>
    </row>
    <row r="2" spans="1:17" ht="15.75" x14ac:dyDescent="0.25">
      <c r="A2" s="50" t="s">
        <v>60</v>
      </c>
      <c r="B2" s="36"/>
      <c r="C2" s="36"/>
      <c r="D2" s="36"/>
    </row>
    <row r="3" spans="1:17" ht="15.75" x14ac:dyDescent="0.25">
      <c r="A3" s="50"/>
      <c r="B3" s="36"/>
      <c r="C3" s="36"/>
      <c r="D3" s="36"/>
    </row>
    <row r="4" spans="1:17" x14ac:dyDescent="0.25">
      <c r="A4" s="84" t="s">
        <v>64</v>
      </c>
    </row>
    <row r="5" spans="1:17" x14ac:dyDescent="0.25">
      <c r="A5" s="6"/>
      <c r="C5" s="12">
        <v>42614</v>
      </c>
      <c r="D5" s="12">
        <v>42644</v>
      </c>
      <c r="E5" s="12">
        <v>42675</v>
      </c>
      <c r="F5" s="12">
        <v>42705</v>
      </c>
      <c r="G5" s="12">
        <v>42736</v>
      </c>
      <c r="H5" s="12">
        <v>42767</v>
      </c>
      <c r="I5" s="12">
        <v>42795</v>
      </c>
      <c r="J5" s="12">
        <v>42826</v>
      </c>
      <c r="K5" s="12">
        <v>42856</v>
      </c>
      <c r="L5" s="12">
        <v>42887</v>
      </c>
      <c r="M5" s="12">
        <v>42917</v>
      </c>
      <c r="N5" s="12">
        <v>42948</v>
      </c>
      <c r="O5" s="12">
        <v>42979</v>
      </c>
      <c r="P5" s="12">
        <v>43009</v>
      </c>
      <c r="Q5" s="12">
        <v>43040</v>
      </c>
    </row>
    <row r="6" spans="1:17" s="2" customFormat="1" x14ac:dyDescent="0.25">
      <c r="A6" s="131" t="s">
        <v>0</v>
      </c>
      <c r="B6" s="7"/>
      <c r="C6" s="31"/>
      <c r="D6" s="31"/>
      <c r="E6" s="31"/>
      <c r="F6" s="31"/>
      <c r="G6" s="31"/>
      <c r="H6" s="9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15" customHeight="1" x14ac:dyDescent="0.25">
      <c r="A7" s="131"/>
      <c r="B7" s="7" t="s">
        <v>9</v>
      </c>
      <c r="C7" s="23">
        <v>0</v>
      </c>
      <c r="D7" s="23">
        <v>0</v>
      </c>
      <c r="E7" s="23">
        <v>0</v>
      </c>
      <c r="F7" s="23">
        <v>0</v>
      </c>
      <c r="G7" s="23">
        <v>-189515</v>
      </c>
      <c r="H7" s="24">
        <v>-1872.22</v>
      </c>
      <c r="I7" s="24">
        <v>0</v>
      </c>
      <c r="J7" s="23">
        <v>0</v>
      </c>
      <c r="K7" s="23">
        <v>0</v>
      </c>
      <c r="L7" s="24">
        <f>-98663.75-98663.75-1872.22-1872.22</f>
        <v>-201071.94</v>
      </c>
      <c r="M7" s="23">
        <v>0</v>
      </c>
      <c r="N7" s="23">
        <v>0</v>
      </c>
      <c r="O7" s="23">
        <v>0</v>
      </c>
      <c r="P7" s="23">
        <v>0</v>
      </c>
      <c r="Q7" s="23">
        <f>-SUM(G7:P7)</f>
        <v>392459.16000000003</v>
      </c>
    </row>
    <row r="8" spans="1:17" s="4" customFormat="1" x14ac:dyDescent="0.25">
      <c r="A8" s="131"/>
      <c r="B8" s="7" t="s">
        <v>10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4" customFormat="1" x14ac:dyDescent="0.25">
      <c r="A9" s="131"/>
      <c r="B9" s="7" t="s">
        <v>11</v>
      </c>
      <c r="C9" s="10">
        <v>0</v>
      </c>
      <c r="D9" s="10">
        <f t="shared" ref="D9:Q9" si="0">IF(OR(D7="",D8=""),"",D7-D8)</f>
        <v>0</v>
      </c>
      <c r="E9" s="10">
        <f t="shared" si="0"/>
        <v>0</v>
      </c>
      <c r="F9" s="10">
        <f t="shared" si="0"/>
        <v>0</v>
      </c>
      <c r="G9" s="10">
        <f t="shared" si="0"/>
        <v>-189515</v>
      </c>
      <c r="H9" s="10">
        <f>IF(OR(H7="",H8=""),"",H7-H8)</f>
        <v>-1872.22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-201071.94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392459.16000000003</v>
      </c>
    </row>
    <row r="10" spans="1:17" s="4" customFormat="1" x14ac:dyDescent="0.25">
      <c r="A10" s="131"/>
      <c r="B10" s="7" t="s">
        <v>4</v>
      </c>
      <c r="C10" s="25">
        <v>7.5545970550536697E-3</v>
      </c>
      <c r="D10" s="25">
        <v>7.6017000000000003E-3</v>
      </c>
      <c r="E10" s="25">
        <v>7.6414500000000002E-3</v>
      </c>
      <c r="F10" s="25">
        <v>9.6220400000000001E-3</v>
      </c>
      <c r="G10" s="25">
        <v>8.9999999999999993E-3</v>
      </c>
      <c r="H10" s="25">
        <v>8.9999999999999993E-3</v>
      </c>
      <c r="I10" s="25">
        <v>1.15E-2</v>
      </c>
      <c r="J10" s="25">
        <v>1.15E-2</v>
      </c>
      <c r="K10" s="25">
        <v>1.15E-2</v>
      </c>
      <c r="L10" s="25">
        <v>1.41E-2</v>
      </c>
      <c r="M10" s="25">
        <v>1.39185E-2</v>
      </c>
      <c r="N10" s="25">
        <v>1.466976E-2</v>
      </c>
      <c r="O10" s="25">
        <v>1.4482760000000001E-2</v>
      </c>
      <c r="P10" s="25">
        <v>1.45083E-2</v>
      </c>
      <c r="Q10" s="25">
        <v>1.4428689E-2</v>
      </c>
    </row>
    <row r="11" spans="1:17" s="4" customFormat="1" x14ac:dyDescent="0.25">
      <c r="A11" s="131"/>
      <c r="B11" s="7" t="s">
        <v>5</v>
      </c>
      <c r="C11" s="10">
        <v>0</v>
      </c>
      <c r="D11" s="10">
        <f>IF(OR(D10="",D9="",C14=""),"",((C14+D9)*D10)/12)</f>
        <v>0</v>
      </c>
      <c r="E11" s="10">
        <f t="shared" ref="E11:Q11" si="1">IF(OR(E10="",E9="",D14=""),"",((D14+E9)*E10)/12)</f>
        <v>0</v>
      </c>
      <c r="F11" s="10">
        <f>IF(OR(F10="",F9="",E14=""),"",((E14+F9)*F10)/12)</f>
        <v>0</v>
      </c>
      <c r="G11" s="10">
        <f>IF(OR(G10="",G9="",F14=""),"",((F14+G9)*G10)/12)</f>
        <v>-142.13624999999999</v>
      </c>
      <c r="H11" s="10">
        <f>IF(OR(H10="",H9="",G14=""),"",((G14+H6+H9)*H10)/12)</f>
        <v>-143.64701718749998</v>
      </c>
      <c r="I11" s="10">
        <f t="shared" si="1"/>
        <v>-183.6866281310547</v>
      </c>
      <c r="J11" s="10">
        <f t="shared" si="1"/>
        <v>-183.86266114968029</v>
      </c>
      <c r="K11" s="10">
        <f t="shared" si="1"/>
        <v>-184.0388628666154</v>
      </c>
      <c r="L11" s="10">
        <f t="shared" si="1"/>
        <v>-462.12342441771835</v>
      </c>
      <c r="M11" s="10">
        <f t="shared" si="1"/>
        <v>-456.7108197868975</v>
      </c>
      <c r="N11" s="10">
        <f t="shared" si="1"/>
        <v>-481.9204002163637</v>
      </c>
      <c r="O11" s="10">
        <f t="shared" si="1"/>
        <v>-476.35883889272668</v>
      </c>
      <c r="P11" s="10">
        <f t="shared" si="1"/>
        <v>-477.7748160284246</v>
      </c>
      <c r="Q11" s="10">
        <f t="shared" si="1"/>
        <v>-3.838343557334722</v>
      </c>
    </row>
    <row r="12" spans="1:17" s="4" customFormat="1" x14ac:dyDescent="0.25">
      <c r="A12" s="131"/>
      <c r="B12" s="8" t="s">
        <v>6</v>
      </c>
      <c r="C12" s="10">
        <v>0</v>
      </c>
      <c r="D12" s="10">
        <f t="shared" ref="D12:Q12" si="2">IF(OR(C12="",D11=""),"",C12+D11)</f>
        <v>0</v>
      </c>
      <c r="E12" s="10">
        <f t="shared" si="2"/>
        <v>0</v>
      </c>
      <c r="F12" s="10">
        <f t="shared" si="2"/>
        <v>0</v>
      </c>
      <c r="G12" s="10">
        <f t="shared" si="2"/>
        <v>-142.13624999999999</v>
      </c>
      <c r="H12" s="10">
        <f>IF(OR(G12="",H11=""),"",G12+H11)</f>
        <v>-285.78326718749997</v>
      </c>
      <c r="I12" s="10">
        <f t="shared" si="2"/>
        <v>-469.46989531855468</v>
      </c>
      <c r="J12" s="10">
        <f t="shared" si="2"/>
        <v>-653.332556468235</v>
      </c>
      <c r="K12" s="10">
        <f t="shared" si="2"/>
        <v>-837.37141933485043</v>
      </c>
      <c r="L12" s="10">
        <f t="shared" si="2"/>
        <v>-1299.4948437525688</v>
      </c>
      <c r="M12" s="10">
        <f t="shared" si="2"/>
        <v>-1756.2056635394663</v>
      </c>
      <c r="N12" s="10">
        <f t="shared" si="2"/>
        <v>-2238.1260637558298</v>
      </c>
      <c r="O12" s="10">
        <f t="shared" si="2"/>
        <v>-2714.4849026485563</v>
      </c>
      <c r="P12" s="10">
        <f>IF(OR(O12="",P11=""),"",O12+P11)</f>
        <v>-3192.2597186769808</v>
      </c>
      <c r="Q12" s="10">
        <f t="shared" si="2"/>
        <v>-3196.0980622343154</v>
      </c>
    </row>
    <row r="13" spans="1:17" s="4" customFormat="1" x14ac:dyDescent="0.25">
      <c r="A13" s="131"/>
      <c r="B13" s="7" t="s">
        <v>12</v>
      </c>
      <c r="C13" s="10">
        <v>0</v>
      </c>
      <c r="D13" s="10">
        <f>IF(OR(D11="",D9=""),"",D9+D11)</f>
        <v>0</v>
      </c>
      <c r="E13" s="10">
        <f t="shared" ref="E13:F13" si="3">IF(OR(E11="",E9=""),"",E9+E11)</f>
        <v>0</v>
      </c>
      <c r="F13" s="10">
        <f t="shared" si="3"/>
        <v>0</v>
      </c>
      <c r="G13" s="10">
        <f>IF(OR(G11="",G9=""),"",G9+G11)</f>
        <v>-189657.13625000001</v>
      </c>
      <c r="H13" s="10">
        <f>IF(OR(H11="",H9=""),"",H9+H11)</f>
        <v>-2015.8670171875001</v>
      </c>
      <c r="I13" s="10">
        <f t="shared" ref="I13:Q13" si="4">IF(OR(I11="",I9=""),"",I9+I11)</f>
        <v>-183.6866281310547</v>
      </c>
      <c r="J13" s="10">
        <f t="shared" si="4"/>
        <v>-183.86266114968029</v>
      </c>
      <c r="K13" s="10">
        <f t="shared" si="4"/>
        <v>-184.0388628666154</v>
      </c>
      <c r="L13" s="10">
        <f t="shared" si="4"/>
        <v>-201534.06342441772</v>
      </c>
      <c r="M13" s="10">
        <f>IF(OR(M11="",M9=""),"",M9+M11)</f>
        <v>-456.7108197868975</v>
      </c>
      <c r="N13" s="10">
        <f t="shared" si="4"/>
        <v>-481.9204002163637</v>
      </c>
      <c r="O13" s="10">
        <f t="shared" si="4"/>
        <v>-476.35883889272668</v>
      </c>
      <c r="P13" s="10">
        <f t="shared" si="4"/>
        <v>-477.7748160284246</v>
      </c>
      <c r="Q13" s="10">
        <f t="shared" si="4"/>
        <v>392455.32165644271</v>
      </c>
    </row>
    <row r="14" spans="1:17" s="4" customFormat="1" x14ac:dyDescent="0.25">
      <c r="A14" s="131"/>
      <c r="B14" s="11" t="s">
        <v>3</v>
      </c>
      <c r="C14" s="10">
        <v>0</v>
      </c>
      <c r="D14" s="10">
        <f>IF(OR(D13="",C14=""),"",D13+C14)</f>
        <v>0</v>
      </c>
      <c r="E14" s="10">
        <f t="shared" ref="E14:Q14" si="5">IF(OR(E13="",D14=""),"",E13+D14)</f>
        <v>0</v>
      </c>
      <c r="F14" s="10">
        <f t="shared" si="5"/>
        <v>0</v>
      </c>
      <c r="G14" s="10">
        <f>IF(OR(G13="",F14=""),"",G13+F14)</f>
        <v>-189657.13625000001</v>
      </c>
      <c r="H14" s="10">
        <f>IF(OR(H13="",G14=""),"",H13+G14+H6)</f>
        <v>-191673.00326718751</v>
      </c>
      <c r="I14" s="10">
        <f t="shared" si="5"/>
        <v>-191856.68989531856</v>
      </c>
      <c r="J14" s="10">
        <f t="shared" si="5"/>
        <v>-192040.55255646823</v>
      </c>
      <c r="K14" s="10">
        <f t="shared" si="5"/>
        <v>-192224.59141933484</v>
      </c>
      <c r="L14" s="10">
        <f t="shared" si="5"/>
        <v>-393758.65484375256</v>
      </c>
      <c r="M14" s="10">
        <f t="shared" si="5"/>
        <v>-394215.36566353944</v>
      </c>
      <c r="N14" s="10">
        <f t="shared" si="5"/>
        <v>-394697.2860637558</v>
      </c>
      <c r="O14" s="10">
        <f t="shared" si="5"/>
        <v>-395173.64490264852</v>
      </c>
      <c r="P14" s="10">
        <f t="shared" si="5"/>
        <v>-395651.41971867695</v>
      </c>
      <c r="Q14" s="10">
        <f t="shared" si="5"/>
        <v>-3196.0980622342322</v>
      </c>
    </row>
    <row r="15" spans="1:17" s="5" customFormat="1" ht="8.25" customHeight="1" x14ac:dyDescent="0.25">
      <c r="A15" s="4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x14ac:dyDescent="0.2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44" s="1" customFormat="1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44" s="1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44" s="1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44" s="1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44" s="1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44" s="1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44" s="1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44" s="1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44" s="1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44" s="1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44" x14ac:dyDescent="0.25"/>
    <row r="28" spans="1:44" x14ac:dyDescent="0.25">
      <c r="A28" s="84" t="s">
        <v>78</v>
      </c>
    </row>
    <row r="29" spans="1:44" x14ac:dyDescent="0.25">
      <c r="A29" s="6"/>
      <c r="C29" s="12">
        <v>42370</v>
      </c>
      <c r="D29" s="12">
        <v>42401</v>
      </c>
      <c r="E29" s="12">
        <v>42430</v>
      </c>
      <c r="F29" s="12">
        <v>42461</v>
      </c>
      <c r="G29" s="12">
        <v>42491</v>
      </c>
      <c r="H29" s="12">
        <v>42522</v>
      </c>
      <c r="I29" s="12">
        <v>42552</v>
      </c>
      <c r="J29" s="12">
        <v>42583</v>
      </c>
      <c r="K29" s="12">
        <v>42614</v>
      </c>
      <c r="L29" s="12">
        <v>42644</v>
      </c>
      <c r="M29" s="12">
        <v>42675</v>
      </c>
      <c r="N29" s="12">
        <v>42705</v>
      </c>
      <c r="O29" s="12">
        <v>42736</v>
      </c>
      <c r="P29" s="12">
        <v>42767</v>
      </c>
      <c r="Q29" s="12">
        <v>42795</v>
      </c>
      <c r="R29" s="12">
        <v>42826</v>
      </c>
      <c r="S29" s="12">
        <v>42856</v>
      </c>
      <c r="T29" s="12">
        <v>42887</v>
      </c>
      <c r="U29" s="12">
        <v>42917</v>
      </c>
      <c r="V29" s="12">
        <v>42948</v>
      </c>
      <c r="W29" s="12">
        <v>42979</v>
      </c>
      <c r="X29" s="12">
        <v>43009</v>
      </c>
      <c r="Y29" s="12">
        <v>43040</v>
      </c>
      <c r="Z29" s="12">
        <v>43070</v>
      </c>
      <c r="AA29" s="12">
        <v>43101</v>
      </c>
      <c r="AB29" s="12">
        <v>43132</v>
      </c>
      <c r="AC29" s="12">
        <v>43160</v>
      </c>
      <c r="AD29" s="12">
        <v>43191</v>
      </c>
      <c r="AE29" s="12">
        <v>43221</v>
      </c>
      <c r="AF29" s="12">
        <v>43252</v>
      </c>
      <c r="AG29" s="12">
        <v>43282</v>
      </c>
      <c r="AH29" s="12">
        <v>43313</v>
      </c>
      <c r="AI29" s="12">
        <v>43344</v>
      </c>
      <c r="AJ29" s="12">
        <v>43374</v>
      </c>
      <c r="AK29" s="12">
        <v>43405</v>
      </c>
      <c r="AL29" s="12">
        <v>43435</v>
      </c>
      <c r="AM29" s="12">
        <v>43466</v>
      </c>
      <c r="AN29" s="12">
        <v>43497</v>
      </c>
      <c r="AO29" s="12">
        <v>43525</v>
      </c>
      <c r="AP29" s="12">
        <v>43556</v>
      </c>
      <c r="AQ29" s="12">
        <v>43586</v>
      </c>
      <c r="AR29" s="12">
        <v>43617</v>
      </c>
    </row>
    <row r="30" spans="1:44" s="2" customFormat="1" ht="15" customHeight="1" x14ac:dyDescent="0.25">
      <c r="A30" s="128" t="s">
        <v>25</v>
      </c>
      <c r="B30" s="17"/>
      <c r="C30" s="32"/>
      <c r="D30" s="3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67">
        <v>13541921.743700374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66"/>
      <c r="AQ30" s="66"/>
      <c r="AR30" s="66"/>
    </row>
    <row r="31" spans="1:44" s="4" customFormat="1" ht="15" customHeight="1" x14ac:dyDescent="0.25">
      <c r="A31" s="128"/>
      <c r="B31" s="17" t="s">
        <v>28</v>
      </c>
      <c r="C31" s="32"/>
      <c r="D31" s="32"/>
      <c r="E31" s="21">
        <f>+E57</f>
        <v>0</v>
      </c>
      <c r="F31" s="21">
        <f t="shared" ref="F31:AR31" si="6">+F57</f>
        <v>1315.62</v>
      </c>
      <c r="G31" s="21">
        <f t="shared" si="6"/>
        <v>9547.77</v>
      </c>
      <c r="H31" s="21">
        <f t="shared" si="6"/>
        <v>131836.54999999999</v>
      </c>
      <c r="I31" s="21">
        <f t="shared" si="6"/>
        <v>295613.25</v>
      </c>
      <c r="J31" s="21">
        <f t="shared" si="6"/>
        <v>620316.48999999987</v>
      </c>
      <c r="K31" s="21">
        <f t="shared" si="6"/>
        <v>555398.20999999985</v>
      </c>
      <c r="L31" s="21">
        <f t="shared" si="6"/>
        <v>198514.37000000011</v>
      </c>
      <c r="M31" s="21">
        <f t="shared" si="6"/>
        <v>277476.9599999999</v>
      </c>
      <c r="N31" s="21">
        <f t="shared" si="6"/>
        <v>434867.4</v>
      </c>
      <c r="O31" s="21">
        <f t="shared" si="6"/>
        <v>508459.40000000014</v>
      </c>
      <c r="P31" s="21">
        <f t="shared" si="6"/>
        <v>490745.49000000017</v>
      </c>
      <c r="Q31" s="21">
        <f t="shared" si="6"/>
        <v>527476.22000000009</v>
      </c>
      <c r="R31" s="21">
        <f t="shared" si="6"/>
        <v>258953.52000000025</v>
      </c>
      <c r="S31" s="21">
        <f t="shared" si="6"/>
        <v>394310.88999999978</v>
      </c>
      <c r="T31" s="21">
        <f t="shared" si="6"/>
        <v>1342259.4100000001</v>
      </c>
      <c r="U31" s="21">
        <f t="shared" si="6"/>
        <v>1962488.9300000002</v>
      </c>
      <c r="V31" s="21">
        <f t="shared" si="6"/>
        <v>2100865.73</v>
      </c>
      <c r="W31" s="21">
        <f t="shared" si="6"/>
        <v>1649752.0800000003</v>
      </c>
      <c r="X31" s="21">
        <f t="shared" si="6"/>
        <v>751621.14999999979</v>
      </c>
      <c r="Y31" s="21">
        <f t="shared" si="6"/>
        <v>841460.40999999968</v>
      </c>
      <c r="Z31" s="21">
        <f t="shared" si="6"/>
        <v>1085634.8200000005</v>
      </c>
      <c r="AA31" s="21">
        <f t="shared" si="6"/>
        <v>1183123.0699999994</v>
      </c>
      <c r="AB31" s="21">
        <f t="shared" si="6"/>
        <v>1041235.799999999</v>
      </c>
      <c r="AC31" s="21">
        <f t="shared" si="6"/>
        <v>1113426.4299999995</v>
      </c>
      <c r="AD31" s="21">
        <f t="shared" si="6"/>
        <v>1057341.1199999994</v>
      </c>
      <c r="AE31" s="21">
        <f t="shared" si="6"/>
        <v>1420849.9099999997</v>
      </c>
      <c r="AF31" s="21">
        <f t="shared" si="6"/>
        <v>3799102.3500000015</v>
      </c>
      <c r="AG31" s="21">
        <f t="shared" si="6"/>
        <v>5128806.18</v>
      </c>
      <c r="AH31" s="21">
        <f t="shared" si="6"/>
        <v>4697486.7700000005</v>
      </c>
      <c r="AI31" s="21">
        <f t="shared" si="6"/>
        <v>3577277.59</v>
      </c>
      <c r="AJ31" s="21">
        <f t="shared" si="6"/>
        <v>1552311.3900000006</v>
      </c>
      <c r="AK31" s="21">
        <f t="shared" si="6"/>
        <v>1560965.8799999983</v>
      </c>
      <c r="AL31" s="21">
        <f t="shared" si="6"/>
        <v>1902498.7800000007</v>
      </c>
      <c r="AM31" s="21">
        <f t="shared" si="6"/>
        <v>2044546.7300000009</v>
      </c>
      <c r="AN31" s="21">
        <f t="shared" si="6"/>
        <v>1819223.7300000016</v>
      </c>
      <c r="AO31" s="21">
        <f t="shared" si="6"/>
        <v>1991958.3199999982</v>
      </c>
      <c r="AP31" s="21">
        <f t="shared" si="6"/>
        <v>1852056.3300000017</v>
      </c>
      <c r="AQ31" s="21">
        <f t="shared" si="6"/>
        <v>2404199.6199999982</v>
      </c>
      <c r="AR31" s="21">
        <f t="shared" si="6"/>
        <v>6080629.2500000019</v>
      </c>
    </row>
    <row r="32" spans="1:44" s="4" customFormat="1" x14ac:dyDescent="0.25">
      <c r="A32" s="128"/>
      <c r="B32" s="18" t="s">
        <v>26</v>
      </c>
      <c r="C32" s="26"/>
      <c r="D32" s="26"/>
      <c r="E32" s="21">
        <v>0</v>
      </c>
      <c r="F32" s="21">
        <v>0</v>
      </c>
      <c r="G32" s="21">
        <v>17393.11</v>
      </c>
      <c r="H32" s="21">
        <v>264954.01</v>
      </c>
      <c r="I32" s="21">
        <v>347680.79</v>
      </c>
      <c r="J32" s="21">
        <v>348292.31</v>
      </c>
      <c r="K32" s="21">
        <v>325763.31</v>
      </c>
      <c r="L32" s="21">
        <v>246495.91999999998</v>
      </c>
      <c r="M32" s="21">
        <v>210020.45</v>
      </c>
      <c r="N32" s="21">
        <v>286405.52</v>
      </c>
      <c r="O32" s="21">
        <v>537350.65</v>
      </c>
      <c r="P32" s="21">
        <v>2380685.19</v>
      </c>
      <c r="Q32" s="21">
        <v>1978228.74</v>
      </c>
      <c r="R32" s="21">
        <f>+'M2 Allocations - TD'!Q55</f>
        <v>1865586.4</v>
      </c>
      <c r="S32" s="21">
        <f>+'M2 Allocations - TD'!R55</f>
        <v>1834668.9400000002</v>
      </c>
      <c r="T32" s="21">
        <f>+'M2 Allocations - TD'!S55</f>
        <v>2295880.5500000003</v>
      </c>
      <c r="U32" s="21">
        <f>+'M2 Allocations - TD'!T55</f>
        <v>2739739.71</v>
      </c>
      <c r="V32" s="21">
        <f>+'M2 Allocations - TD'!U55</f>
        <v>2810029.6700000004</v>
      </c>
      <c r="W32" s="21">
        <f>+'M2 Allocations - TD'!V55</f>
        <v>2397146.59</v>
      </c>
      <c r="X32" s="21">
        <f>+'M2 Allocations - TD'!W55</f>
        <v>2196198.75</v>
      </c>
      <c r="Y32" s="21">
        <f>+'M2 Allocations - TD'!X55</f>
        <v>1955310.19</v>
      </c>
      <c r="Z32" s="21">
        <f>+'M2 Allocations - TD'!Y55</f>
        <v>2272928.3199999998</v>
      </c>
      <c r="AA32" s="21">
        <f>+'M2 Allocations - TD'!Z55</f>
        <v>3133513.62</v>
      </c>
      <c r="AB32" s="21">
        <f>+'M2 Allocations - TD'!AA55</f>
        <v>2686519.32</v>
      </c>
      <c r="AC32" s="21">
        <f>+'M2 Allocations - TD'!AB55</f>
        <v>2253809.6800000002</v>
      </c>
      <c r="AD32" s="21">
        <f>+'M2 Allocations - TD'!AC55</f>
        <v>2191880.6200000006</v>
      </c>
      <c r="AE32" s="21">
        <f>+'M2 Allocations - TD'!AD55</f>
        <v>2008078.9100000001</v>
      </c>
      <c r="AF32" s="21">
        <f>+'M2 Allocations - TD'!AE55</f>
        <v>2628092.9099999997</v>
      </c>
      <c r="AG32" s="21">
        <f>+'M2 Allocations - TD'!AF55</f>
        <v>2927384.4800000004</v>
      </c>
      <c r="AH32" s="21">
        <f>+'M2 Allocations - TD'!AG55</f>
        <v>2713828.6699999995</v>
      </c>
      <c r="AI32" s="21">
        <f>+'M2 Allocations - TD'!AH55</f>
        <v>2656476.0999999996</v>
      </c>
      <c r="AJ32" s="21">
        <f>+'M2 Allocations - TD'!AI55</f>
        <v>2241568.5700000003</v>
      </c>
      <c r="AK32" s="21">
        <f>+'M2 Allocations - TD'!AJ55</f>
        <v>2050332.64</v>
      </c>
      <c r="AL32" s="21">
        <f>+'M2 Allocations - TD'!AK55</f>
        <v>2540211.56</v>
      </c>
      <c r="AM32" s="21">
        <f>+'M2 Allocations - TD'!AL55</f>
        <v>2758522.64</v>
      </c>
      <c r="AN32" s="21">
        <f>+'M2 Allocations - TD'!AM55</f>
        <v>3731846.29</v>
      </c>
      <c r="AO32" s="21">
        <f>+'M2 Allocations - TD'!AN55</f>
        <v>3504116.61</v>
      </c>
      <c r="AP32" s="21">
        <f>+'M2 Allocations - TD'!AO55</f>
        <v>2834702.33</v>
      </c>
      <c r="AQ32" s="21">
        <f>+'M2 Allocations - TD'!AP55</f>
        <v>2693990.7500000005</v>
      </c>
      <c r="AR32" s="21">
        <f>+'M2 Allocations - TD'!AQ55</f>
        <v>3224890.5700000003</v>
      </c>
    </row>
    <row r="33" spans="1:46" s="4" customFormat="1" x14ac:dyDescent="0.25">
      <c r="A33" s="128"/>
      <c r="B33" s="18" t="s">
        <v>47</v>
      </c>
      <c r="C33" s="2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>+'MEEIA 2 calcs'!O18</f>
        <v>0</v>
      </c>
      <c r="P33" s="21">
        <f>+'MEEIA 2 calcs'!P18</f>
        <v>-1207876.0699999998</v>
      </c>
      <c r="Q33" s="21">
        <f>+'MEEIA 2 calcs'!Q18</f>
        <v>-991453.85</v>
      </c>
      <c r="R33" s="21">
        <f>+'MEEIA 2 calcs'!R18</f>
        <v>-942175.03</v>
      </c>
      <c r="S33" s="21">
        <f>+'MEEIA 2 calcs'!S18</f>
        <v>-924830.89</v>
      </c>
      <c r="T33" s="21">
        <f>+'MEEIA 2 calcs'!T18</f>
        <v>-1162964.6800000002</v>
      </c>
      <c r="U33" s="21">
        <f>+'MEEIA 2 calcs'!U18</f>
        <v>-1377616.51</v>
      </c>
      <c r="V33" s="21">
        <f>+'MEEIA 2 calcs'!V18</f>
        <v>-1419206.7000000002</v>
      </c>
      <c r="W33" s="21">
        <f>+'MEEIA 2 calcs'!W18</f>
        <v>-1209460.76</v>
      </c>
      <c r="X33" s="21">
        <f>+'MEEIA 2 calcs'!X18</f>
        <v>-1107295.8</v>
      </c>
      <c r="Y33" s="21">
        <f>+'MEEIA 2 calcs'!Y18</f>
        <v>-988276.53</v>
      </c>
      <c r="Z33" s="21">
        <f>+'MEEIA 2 calcs'!Z18</f>
        <v>-1145553.06</v>
      </c>
      <c r="AA33" s="21">
        <f>+'MEEIA 2 calcs'!AA18</f>
        <v>-1569459.38</v>
      </c>
      <c r="AB33" s="21">
        <f>+'MEEIA 2 calcs'!AB18</f>
        <v>231630.62999999998</v>
      </c>
      <c r="AC33" s="21">
        <f>+'MEEIA 2 calcs'!AC18</f>
        <v>87666.98000000001</v>
      </c>
      <c r="AD33" s="21">
        <f>+'MEEIA 2 calcs'!AD18</f>
        <v>85411.62</v>
      </c>
      <c r="AE33" s="21">
        <f>+'MEEIA 2 calcs'!AE18</f>
        <v>84463.6</v>
      </c>
      <c r="AF33" s="21">
        <f>+'MEEIA 2 calcs'!AF18</f>
        <v>105228.66999999998</v>
      </c>
      <c r="AG33" s="21">
        <f>+'MEEIA 2 calcs'!AG18</f>
        <v>100170.55</v>
      </c>
      <c r="AH33" s="21">
        <f>+'MEEIA 2 calcs'!AH18</f>
        <v>108068.86000000002</v>
      </c>
      <c r="AI33" s="21">
        <f>+'MEEIA 2 calcs'!AI18</f>
        <v>105313.19999999998</v>
      </c>
      <c r="AJ33" s="21">
        <f>+'MEEIA 2 calcs'!AJ18</f>
        <v>93009.289999999979</v>
      </c>
      <c r="AK33" s="21">
        <f>+'MEEIA 2 calcs'!AK18</f>
        <v>85572.94</v>
      </c>
      <c r="AL33" s="21">
        <f>+'MEEIA 2 calcs'!AL18</f>
        <v>97124.979999999981</v>
      </c>
      <c r="AM33" s="21">
        <f>+'MEEIA 2 calcs'!AM18</f>
        <v>105785.10999999999</v>
      </c>
      <c r="AN33" s="21">
        <f>+'MEEIA 2 calcs'!AN18</f>
        <v>181359.25</v>
      </c>
      <c r="AO33" s="21">
        <f>+'MEEIA 2 calcs'!AO18</f>
        <v>164712.29999999999</v>
      </c>
      <c r="AP33" s="21">
        <f>+'MEEIA 2 calcs'!AP18</f>
        <v>113525.45999999999</v>
      </c>
      <c r="AQ33" s="21">
        <f>+'MEEIA 2 calcs'!AQ18</f>
        <v>93935.329999999987</v>
      </c>
      <c r="AR33" s="21">
        <f>+'MEEIA 2 calcs'!AR18</f>
        <v>130300.17</v>
      </c>
    </row>
    <row r="34" spans="1:46" s="4" customFormat="1" x14ac:dyDescent="0.25">
      <c r="A34" s="128"/>
      <c r="B34" s="18" t="s">
        <v>48</v>
      </c>
      <c r="C34" s="2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+O32+O33</f>
        <v>537350.65</v>
      </c>
      <c r="P34" s="21">
        <f t="shared" ref="P34:AR34" si="7">+P32+P33</f>
        <v>1172809.1200000001</v>
      </c>
      <c r="Q34" s="21">
        <f t="shared" si="7"/>
        <v>986774.89</v>
      </c>
      <c r="R34" s="21">
        <f t="shared" si="7"/>
        <v>923411.36999999988</v>
      </c>
      <c r="S34" s="21">
        <f t="shared" si="7"/>
        <v>909838.05000000016</v>
      </c>
      <c r="T34" s="21">
        <f t="shared" si="7"/>
        <v>1132915.8700000001</v>
      </c>
      <c r="U34" s="21">
        <f t="shared" si="7"/>
        <v>1362123.2</v>
      </c>
      <c r="V34" s="21">
        <f t="shared" si="7"/>
        <v>1390822.9700000002</v>
      </c>
      <c r="W34" s="21">
        <f t="shared" si="7"/>
        <v>1187685.8299999998</v>
      </c>
      <c r="X34" s="21">
        <f t="shared" si="7"/>
        <v>1088902.95</v>
      </c>
      <c r="Y34" s="21">
        <f t="shared" si="7"/>
        <v>967033.65999999992</v>
      </c>
      <c r="Z34" s="21">
        <f t="shared" si="7"/>
        <v>1127375.2599999998</v>
      </c>
      <c r="AA34" s="21">
        <f t="shared" si="7"/>
        <v>1564054.2400000002</v>
      </c>
      <c r="AB34" s="21">
        <f t="shared" si="7"/>
        <v>2918149.9499999997</v>
      </c>
      <c r="AC34" s="21">
        <f t="shared" si="7"/>
        <v>2341476.66</v>
      </c>
      <c r="AD34" s="21">
        <f t="shared" si="7"/>
        <v>2277292.2400000007</v>
      </c>
      <c r="AE34" s="21">
        <f t="shared" si="7"/>
        <v>2092542.5100000002</v>
      </c>
      <c r="AF34" s="21">
        <f t="shared" si="7"/>
        <v>2733321.5799999996</v>
      </c>
      <c r="AG34" s="21">
        <f t="shared" si="7"/>
        <v>3027555.0300000003</v>
      </c>
      <c r="AH34" s="21">
        <f t="shared" si="7"/>
        <v>2821897.5299999993</v>
      </c>
      <c r="AI34" s="21">
        <f t="shared" si="7"/>
        <v>2761789.3</v>
      </c>
      <c r="AJ34" s="21">
        <f t="shared" si="7"/>
        <v>2334577.8600000003</v>
      </c>
      <c r="AK34" s="21">
        <f t="shared" si="7"/>
        <v>2135905.58</v>
      </c>
      <c r="AL34" s="21">
        <f t="shared" si="7"/>
        <v>2637336.54</v>
      </c>
      <c r="AM34" s="21">
        <f t="shared" si="7"/>
        <v>2864307.75</v>
      </c>
      <c r="AN34" s="21">
        <f t="shared" si="7"/>
        <v>3913205.54</v>
      </c>
      <c r="AO34" s="21">
        <f t="shared" si="7"/>
        <v>3668828.9099999997</v>
      </c>
      <c r="AP34" s="21">
        <f t="shared" si="7"/>
        <v>2948227.79</v>
      </c>
      <c r="AQ34" s="21">
        <f t="shared" si="7"/>
        <v>2787926.0800000005</v>
      </c>
      <c r="AR34" s="21">
        <f t="shared" si="7"/>
        <v>3355190.74</v>
      </c>
    </row>
    <row r="35" spans="1:46" s="4" customFormat="1" x14ac:dyDescent="0.25">
      <c r="A35" s="128"/>
      <c r="B35" s="18" t="s">
        <v>13</v>
      </c>
      <c r="C35" s="26"/>
      <c r="D35" s="26"/>
      <c r="E35" s="21">
        <f>+E31-E32</f>
        <v>0</v>
      </c>
      <c r="F35" s="21">
        <f t="shared" ref="F35:N35" si="8">+F31-F32</f>
        <v>1315.62</v>
      </c>
      <c r="G35" s="21">
        <f t="shared" si="8"/>
        <v>-7845.34</v>
      </c>
      <c r="H35" s="21">
        <f t="shared" si="8"/>
        <v>-133117.46000000002</v>
      </c>
      <c r="I35" s="21">
        <f t="shared" si="8"/>
        <v>-52067.539999999979</v>
      </c>
      <c r="J35" s="21">
        <f t="shared" si="8"/>
        <v>272024.17999999988</v>
      </c>
      <c r="K35" s="21">
        <f t="shared" si="8"/>
        <v>229634.89999999985</v>
      </c>
      <c r="L35" s="21">
        <f t="shared" si="8"/>
        <v>-47981.549999999872</v>
      </c>
      <c r="M35" s="21">
        <f t="shared" si="8"/>
        <v>67456.509999999893</v>
      </c>
      <c r="N35" s="21">
        <f t="shared" si="8"/>
        <v>148461.88</v>
      </c>
      <c r="O35" s="21">
        <f>+O31-O34</f>
        <v>-28891.249999999884</v>
      </c>
      <c r="P35" s="21">
        <f t="shared" ref="P35:AR35" si="9">+P31-P34</f>
        <v>-682063.62999999989</v>
      </c>
      <c r="Q35" s="21">
        <f t="shared" si="9"/>
        <v>-459298.66999999993</v>
      </c>
      <c r="R35" s="21">
        <f t="shared" si="9"/>
        <v>-664457.84999999963</v>
      </c>
      <c r="S35" s="21">
        <f t="shared" si="9"/>
        <v>-515527.16000000038</v>
      </c>
      <c r="T35" s="21">
        <f t="shared" si="9"/>
        <v>209343.54000000004</v>
      </c>
      <c r="U35" s="21">
        <f t="shared" si="9"/>
        <v>600365.73000000021</v>
      </c>
      <c r="V35" s="21">
        <f t="shared" si="9"/>
        <v>710042.75999999978</v>
      </c>
      <c r="W35" s="21">
        <f t="shared" si="9"/>
        <v>462066.25000000047</v>
      </c>
      <c r="X35" s="21">
        <f t="shared" si="9"/>
        <v>-337281.80000000016</v>
      </c>
      <c r="Y35" s="21">
        <f t="shared" si="9"/>
        <v>-125573.25000000023</v>
      </c>
      <c r="Z35" s="21">
        <f t="shared" si="9"/>
        <v>-41740.439999999246</v>
      </c>
      <c r="AA35" s="21">
        <f t="shared" si="9"/>
        <v>-380931.17000000086</v>
      </c>
      <c r="AB35" s="21">
        <f t="shared" si="9"/>
        <v>-1876914.1500000008</v>
      </c>
      <c r="AC35" s="21">
        <f t="shared" si="9"/>
        <v>-1228050.2300000007</v>
      </c>
      <c r="AD35" s="21">
        <f t="shared" si="9"/>
        <v>-1219951.1200000013</v>
      </c>
      <c r="AE35" s="21">
        <f t="shared" si="9"/>
        <v>-671692.60000000056</v>
      </c>
      <c r="AF35" s="21">
        <f t="shared" si="9"/>
        <v>1065780.7700000019</v>
      </c>
      <c r="AG35" s="21">
        <f t="shared" si="9"/>
        <v>2101251.1499999994</v>
      </c>
      <c r="AH35" s="21">
        <f t="shared" si="9"/>
        <v>1875589.2400000012</v>
      </c>
      <c r="AI35" s="21">
        <f t="shared" si="9"/>
        <v>815488.29</v>
      </c>
      <c r="AJ35" s="21">
        <f t="shared" si="9"/>
        <v>-782266.46999999974</v>
      </c>
      <c r="AK35" s="21">
        <f t="shared" si="9"/>
        <v>-574939.70000000182</v>
      </c>
      <c r="AL35" s="21">
        <f t="shared" si="9"/>
        <v>-734837.75999999931</v>
      </c>
      <c r="AM35" s="21">
        <f t="shared" si="9"/>
        <v>-819761.01999999909</v>
      </c>
      <c r="AN35" s="21">
        <f t="shared" si="9"/>
        <v>-2093981.8099999984</v>
      </c>
      <c r="AO35" s="21">
        <f t="shared" si="9"/>
        <v>-1676870.5900000015</v>
      </c>
      <c r="AP35" s="21">
        <f t="shared" si="9"/>
        <v>-1096171.4599999983</v>
      </c>
      <c r="AQ35" s="21">
        <f t="shared" si="9"/>
        <v>-383726.46000000229</v>
      </c>
      <c r="AR35" s="21">
        <f t="shared" si="9"/>
        <v>2725438.5100000016</v>
      </c>
    </row>
    <row r="36" spans="1:46" s="4" customFormat="1" x14ac:dyDescent="0.25">
      <c r="A36" s="128"/>
      <c r="B36" s="19" t="s">
        <v>8</v>
      </c>
      <c r="C36" s="30"/>
      <c r="D36" s="30"/>
      <c r="E36" s="21">
        <f>+(D39+E35)*'MEEIA 2 calcs'!E9/12</f>
        <v>0</v>
      </c>
      <c r="F36" s="21">
        <f>+(E39+F35)*'MEEIA 2 calcs'!F9/12</f>
        <v>0.81740457315000004</v>
      </c>
      <c r="G36" s="21">
        <f>+(F39+G35)*'MEEIA 2 calcs'!G9/12</f>
        <v>-4.1120878401733671</v>
      </c>
      <c r="H36" s="21">
        <f>+(G39+H35)*'MEEIA 2 calcs'!H9/12</f>
        <v>-72.888470503810979</v>
      </c>
      <c r="I36" s="21">
        <f>+(H39+I35)*'MEEIA 2 calcs'!I9/12</f>
        <v>-100.53727091046454</v>
      </c>
      <c r="J36" s="21">
        <f>+(I39+J35)*'MEEIA 2 calcs'!J9/12</f>
        <v>51.055640138452524</v>
      </c>
      <c r="K36" s="21">
        <f>+(J39+K35)*'MEEIA 2 calcs'!K9/12</f>
        <v>195.04628353960507</v>
      </c>
      <c r="L36" s="21">
        <f>+(K39+L35)*'MEEIA 2 calcs'!L9/12</f>
        <v>165.9908425098269</v>
      </c>
      <c r="M36" s="21">
        <f>+(L39+M35)*'MEEIA 2 calcs'!M9/12</f>
        <v>209.91998739941698</v>
      </c>
      <c r="N36" s="21">
        <f>+(M39+N35)*'MEEIA 2 calcs'!N9/12</f>
        <v>383.53972018736869</v>
      </c>
      <c r="O36" s="21">
        <f>+(N39+O35)*'MEEIA 2 calcs'!O9/12</f>
        <v>337.36408653681991</v>
      </c>
      <c r="P36" s="21">
        <f>+(O39+P35+P33+P30)*'MEEIA 2 calcs'!P9/12</f>
        <v>9076.6036423770038</v>
      </c>
      <c r="Q36" s="21">
        <f>+(P39+Q35+Q33+Q30)*'MEEIA 2 calcs'!Q9/12</f>
        <v>10216.276345416782</v>
      </c>
      <c r="R36" s="21">
        <f>+(Q39+R35+R33+R30)*'MEEIA 2 calcs'!R9/12</f>
        <v>8686.3771002478079</v>
      </c>
      <c r="S36" s="21">
        <f>+(R39+S35+S33+S30)*'MEEIA 2 calcs'!S9/12</f>
        <v>7314.3584137188782</v>
      </c>
      <c r="T36" s="21">
        <f>+(S39+T35+T33+T30)*'MEEIA 2 calcs'!T9/12</f>
        <v>7856.1289780218758</v>
      </c>
      <c r="U36" s="21">
        <f>+(T39+U35+U33+U30)*'MEEIA 2 calcs'!U9/12</f>
        <v>6862.6005905357752</v>
      </c>
      <c r="V36" s="21">
        <f>+(U39+V35+V33+V30)*'MEEIA 2 calcs'!V9/12</f>
        <v>6374.4645350234823</v>
      </c>
      <c r="W36" s="21">
        <f>+(V39+W35+W33+W30)*'MEEIA 2 calcs'!W9/12</f>
        <v>5398.8726272971644</v>
      </c>
      <c r="X36" s="21">
        <f>+(W39+X35+X33+X30)*'MEEIA 2 calcs'!X9/12</f>
        <v>3668.3903488622923</v>
      </c>
      <c r="Y36" s="21">
        <f>+(X39+Y35+Y33+Y30)*'MEEIA 2 calcs'!Y9/12</f>
        <v>2313.3890565334823</v>
      </c>
      <c r="Z36" s="21">
        <f>+(Y39+Z35+Z33+Z30)*'MEEIA 2 calcs'!Z9/12</f>
        <v>1092.2218515735174</v>
      </c>
      <c r="AA36" s="21">
        <f>+(Z39+AA35+AA33+AA30)*'MEEIA 2 calcs'!AA9/12</f>
        <v>-1730.0916849366415</v>
      </c>
      <c r="AB36" s="21">
        <f>+(AA39+AB35+AB33+AB30)*'MEEIA 2 calcs'!AB9/12</f>
        <v>-4351.5884484099142</v>
      </c>
      <c r="AC36" s="21">
        <f>+(AB39+AC35+AC33+AC30)*'MEEIA 2 calcs'!AC9/12</f>
        <v>-6849.9712319403661</v>
      </c>
      <c r="AD36" s="21">
        <f>+(AC39+AD35+AD33+AD30)*'MEEIA 2 calcs'!AD9/12</f>
        <v>-9906.2199792734245</v>
      </c>
      <c r="AE36" s="21">
        <f>+(AD39+AE35+AE33+AE30)*'MEEIA 2 calcs'!AE9/12</f>
        <v>-10518.596470181234</v>
      </c>
      <c r="AF36" s="21">
        <f>+(AE39+AF35+AF33+AF30)*'MEEIA 2 calcs'!AF9/12</f>
        <v>-8700.4568393734316</v>
      </c>
      <c r="AG36" s="21">
        <f>+(AF39+AG35+AG33+AG30)*'MEEIA 2 calcs'!AG9/12</f>
        <v>-4669.5918585107474</v>
      </c>
      <c r="AH36" s="21">
        <f>+(AG39+AH35+AH33+AH30)*'MEEIA 2 calcs'!AH9/12</f>
        <v>-791.3491249462927</v>
      </c>
      <c r="AI36" s="21">
        <f>+(AH39+AI35+AI33+AI30)*'MEEIA 2 calcs'!AI9/12</f>
        <v>993.01159523930812</v>
      </c>
      <c r="AJ36" s="21">
        <f>+(AI39+AJ35+AJ33+AJ30)*'MEEIA 2 calcs'!AJ9/12</f>
        <v>-361.67784872719307</v>
      </c>
      <c r="AK36" s="21">
        <f>+(AJ39+AK35+AK33+AK30)*'MEEIA 2 calcs'!AK9/12</f>
        <v>-1403.27042635164</v>
      </c>
      <c r="AL36" s="21">
        <f>+(AK39+AL35+AL33+AL30)*'MEEIA 2 calcs'!AL9/12</f>
        <v>-2996.657001182999</v>
      </c>
      <c r="AM36" s="21">
        <f>+(AL39+AM35+AM33+AM30)*'MEEIA 2 calcs'!AM9/12</f>
        <v>-4836.4667881191972</v>
      </c>
      <c r="AN36" s="21">
        <f>+(AM39+AN35+AN33+AN30)*'MEEIA 2 calcs'!AN9/12</f>
        <v>-9325.6901584176212</v>
      </c>
      <c r="AO36" s="21">
        <f>+(AN39+AO35+AO33+AO30)*'MEEIA 2 calcs'!AO9/12</f>
        <v>-12687.750328235825</v>
      </c>
      <c r="AP36" s="21">
        <f>+(AO39+AP35+AP33+AP30)*'MEEIA 2 calcs'!AP9/12</f>
        <v>-14324.604336454917</v>
      </c>
      <c r="AQ36" s="21">
        <f>+(AP39+AQ35+AQ33+AQ30)*'MEEIA 2 calcs'!AQ9/12</f>
        <v>-15084.304300307596</v>
      </c>
      <c r="AR36" s="21">
        <f>+(AQ39+AR35+AR33+AR30)*'MEEIA 2 calcs'!AR9/12</f>
        <v>-8657.226352239104</v>
      </c>
      <c r="AS36" s="106" t="s">
        <v>80</v>
      </c>
      <c r="AT36" s="106" t="s">
        <v>81</v>
      </c>
    </row>
    <row r="37" spans="1:46" s="4" customFormat="1" x14ac:dyDescent="0.25">
      <c r="A37" s="128"/>
      <c r="B37" s="19" t="s">
        <v>27</v>
      </c>
      <c r="C37" s="30"/>
      <c r="D37" s="30"/>
      <c r="E37" s="21">
        <f>+E36</f>
        <v>0</v>
      </c>
      <c r="F37" s="16">
        <f>+E37+F36</f>
        <v>0.81740457315000004</v>
      </c>
      <c r="G37" s="16">
        <f t="shared" ref="G37:AR37" si="10">+F37+G36</f>
        <v>-3.294683267023367</v>
      </c>
      <c r="H37" s="16">
        <f t="shared" si="10"/>
        <v>-76.183153770834352</v>
      </c>
      <c r="I37" s="16">
        <f t="shared" si="10"/>
        <v>-176.72042468129888</v>
      </c>
      <c r="J37" s="16">
        <f t="shared" si="10"/>
        <v>-125.66478454284635</v>
      </c>
      <c r="K37" s="16">
        <f t="shared" si="10"/>
        <v>69.381498996758722</v>
      </c>
      <c r="L37" s="16">
        <f t="shared" si="10"/>
        <v>235.37234150658563</v>
      </c>
      <c r="M37" s="16">
        <f t="shared" si="10"/>
        <v>445.29232890600258</v>
      </c>
      <c r="N37" s="16">
        <f t="shared" si="10"/>
        <v>828.83204909337132</v>
      </c>
      <c r="O37" s="16">
        <f t="shared" si="10"/>
        <v>1166.1961356301913</v>
      </c>
      <c r="P37" s="16">
        <f t="shared" si="10"/>
        <v>10242.799778007195</v>
      </c>
      <c r="Q37" s="16">
        <f t="shared" si="10"/>
        <v>20459.076123423976</v>
      </c>
      <c r="R37" s="16">
        <f t="shared" si="10"/>
        <v>29145.453223671786</v>
      </c>
      <c r="S37" s="16">
        <f t="shared" si="10"/>
        <v>36459.811637390667</v>
      </c>
      <c r="T37" s="16">
        <f t="shared" si="10"/>
        <v>44315.940615412546</v>
      </c>
      <c r="U37" s="16">
        <f t="shared" si="10"/>
        <v>51178.541205948321</v>
      </c>
      <c r="V37" s="16">
        <f t="shared" si="10"/>
        <v>57553.005740971799</v>
      </c>
      <c r="W37" s="16">
        <f t="shared" si="10"/>
        <v>62951.878368268961</v>
      </c>
      <c r="X37" s="16">
        <f t="shared" si="10"/>
        <v>66620.268717131257</v>
      </c>
      <c r="Y37" s="16">
        <f t="shared" si="10"/>
        <v>68933.657773664745</v>
      </c>
      <c r="Z37" s="16">
        <f t="shared" si="10"/>
        <v>70025.87962523826</v>
      </c>
      <c r="AA37" s="16">
        <f t="shared" si="10"/>
        <v>68295.787940301612</v>
      </c>
      <c r="AB37" s="16">
        <f t="shared" si="10"/>
        <v>63944.199491891697</v>
      </c>
      <c r="AC37" s="16">
        <f t="shared" si="10"/>
        <v>57094.228259951327</v>
      </c>
      <c r="AD37" s="16">
        <f t="shared" si="10"/>
        <v>47188.008280677903</v>
      </c>
      <c r="AE37" s="16">
        <f t="shared" si="10"/>
        <v>36669.411810496669</v>
      </c>
      <c r="AF37" s="16">
        <f t="shared" si="10"/>
        <v>27968.954971123239</v>
      </c>
      <c r="AG37" s="16">
        <f t="shared" si="10"/>
        <v>23299.363112612493</v>
      </c>
      <c r="AH37" s="16">
        <f t="shared" si="10"/>
        <v>22508.0139876662</v>
      </c>
      <c r="AI37" s="16">
        <f t="shared" si="10"/>
        <v>23501.02558290551</v>
      </c>
      <c r="AJ37" s="16">
        <f t="shared" si="10"/>
        <v>23139.347734178318</v>
      </c>
      <c r="AK37" s="16">
        <f t="shared" si="10"/>
        <v>21736.077307826679</v>
      </c>
      <c r="AL37" s="16">
        <f t="shared" si="10"/>
        <v>18739.420306643682</v>
      </c>
      <c r="AM37" s="16">
        <f t="shared" si="10"/>
        <v>13902.953518524486</v>
      </c>
      <c r="AN37" s="16">
        <f t="shared" si="10"/>
        <v>4577.2633601068646</v>
      </c>
      <c r="AO37" s="16">
        <f t="shared" si="10"/>
        <v>-8110.4869681289601</v>
      </c>
      <c r="AP37" s="16">
        <f t="shared" si="10"/>
        <v>-22435.091304583875</v>
      </c>
      <c r="AQ37" s="16">
        <f t="shared" si="10"/>
        <v>-37519.39560489147</v>
      </c>
      <c r="AR37" s="16">
        <f t="shared" si="10"/>
        <v>-46176.62195713057</v>
      </c>
      <c r="AS37" s="107">
        <f>+'MEEIA 2 calcs'!AR22</f>
        <v>-36524.301393109679</v>
      </c>
      <c r="AT37" s="108">
        <f>+AR37-AS37</f>
        <v>-9652.3205640208907</v>
      </c>
    </row>
    <row r="38" spans="1:46" s="4" customFormat="1" x14ac:dyDescent="0.25">
      <c r="A38" s="128"/>
      <c r="B38" s="18" t="s">
        <v>14</v>
      </c>
      <c r="C38" s="26"/>
      <c r="D38" s="26"/>
      <c r="E38" s="21">
        <f>+E35+E36</f>
        <v>0</v>
      </c>
      <c r="F38" s="21">
        <f t="shared" ref="F38:AR38" si="11">+F35+F36</f>
        <v>1316.4374045731499</v>
      </c>
      <c r="G38" s="21">
        <f t="shared" si="11"/>
        <v>-7849.4520878401736</v>
      </c>
      <c r="H38" s="21">
        <f t="shared" si="11"/>
        <v>-133190.34847050384</v>
      </c>
      <c r="I38" s="21">
        <f t="shared" si="11"/>
        <v>-52168.077270910442</v>
      </c>
      <c r="J38" s="21">
        <f t="shared" si="11"/>
        <v>272075.23564013833</v>
      </c>
      <c r="K38" s="21">
        <f t="shared" si="11"/>
        <v>229829.94628353947</v>
      </c>
      <c r="L38" s="21">
        <f t="shared" si="11"/>
        <v>-47815.559157490046</v>
      </c>
      <c r="M38" s="21">
        <f t="shared" si="11"/>
        <v>67666.429987399315</v>
      </c>
      <c r="N38" s="21">
        <f t="shared" si="11"/>
        <v>148845.41972018738</v>
      </c>
      <c r="O38" s="21">
        <f t="shared" si="11"/>
        <v>-28553.885913463062</v>
      </c>
      <c r="P38" s="21">
        <f t="shared" si="11"/>
        <v>-672987.02635762293</v>
      </c>
      <c r="Q38" s="21">
        <f t="shared" si="11"/>
        <v>-449082.39365458314</v>
      </c>
      <c r="R38" s="21">
        <f t="shared" si="11"/>
        <v>-655771.47289975185</v>
      </c>
      <c r="S38" s="21">
        <f t="shared" si="11"/>
        <v>-508212.80158628151</v>
      </c>
      <c r="T38" s="21">
        <f t="shared" si="11"/>
        <v>217199.66897802192</v>
      </c>
      <c r="U38" s="21">
        <f t="shared" si="11"/>
        <v>607228.330590536</v>
      </c>
      <c r="V38" s="21">
        <f t="shared" si="11"/>
        <v>716417.22453502321</v>
      </c>
      <c r="W38" s="21">
        <f t="shared" si="11"/>
        <v>467465.12262729765</v>
      </c>
      <c r="X38" s="21">
        <f t="shared" si="11"/>
        <v>-333613.40965113789</v>
      </c>
      <c r="Y38" s="21">
        <f t="shared" si="11"/>
        <v>-123259.86094346675</v>
      </c>
      <c r="Z38" s="21">
        <f t="shared" si="11"/>
        <v>-40648.218148425731</v>
      </c>
      <c r="AA38" s="21">
        <f t="shared" si="11"/>
        <v>-382661.26168493752</v>
      </c>
      <c r="AB38" s="21">
        <f t="shared" si="11"/>
        <v>-1881265.7384484108</v>
      </c>
      <c r="AC38" s="21">
        <f t="shared" si="11"/>
        <v>-1234900.2012319411</v>
      </c>
      <c r="AD38" s="21">
        <f t="shared" si="11"/>
        <v>-1229857.3399792747</v>
      </c>
      <c r="AE38" s="21">
        <f t="shared" si="11"/>
        <v>-682211.19647018181</v>
      </c>
      <c r="AF38" s="21">
        <f t="shared" si="11"/>
        <v>1057080.3131606285</v>
      </c>
      <c r="AG38" s="21">
        <f t="shared" si="11"/>
        <v>2096581.5581414886</v>
      </c>
      <c r="AH38" s="21">
        <f t="shared" si="11"/>
        <v>1874797.8908750548</v>
      </c>
      <c r="AI38" s="21">
        <f t="shared" si="11"/>
        <v>816481.30159523932</v>
      </c>
      <c r="AJ38" s="21">
        <f t="shared" si="11"/>
        <v>-782628.14784872695</v>
      </c>
      <c r="AK38" s="21">
        <f t="shared" si="11"/>
        <v>-576342.97042635351</v>
      </c>
      <c r="AL38" s="21">
        <f t="shared" si="11"/>
        <v>-737834.41700118233</v>
      </c>
      <c r="AM38" s="21">
        <f t="shared" si="11"/>
        <v>-824597.48678811826</v>
      </c>
      <c r="AN38" s="21">
        <f t="shared" si="11"/>
        <v>-2103307.5001584161</v>
      </c>
      <c r="AO38" s="21">
        <f t="shared" si="11"/>
        <v>-1689558.3403282373</v>
      </c>
      <c r="AP38" s="21">
        <f t="shared" si="11"/>
        <v>-1110496.0643364533</v>
      </c>
      <c r="AQ38" s="21">
        <f t="shared" si="11"/>
        <v>-398810.76430030988</v>
      </c>
      <c r="AR38" s="21">
        <f t="shared" si="11"/>
        <v>2716781.2836477626</v>
      </c>
    </row>
    <row r="39" spans="1:46" s="5" customFormat="1" x14ac:dyDescent="0.25">
      <c r="A39" s="128"/>
      <c r="B39" s="20" t="s">
        <v>2</v>
      </c>
      <c r="C39" s="28"/>
      <c r="D39" s="28"/>
      <c r="E39" s="21">
        <f>+D39+E38</f>
        <v>0</v>
      </c>
      <c r="F39" s="21">
        <f t="shared" ref="F39:O39" si="12">+E39+F38</f>
        <v>1316.4374045731499</v>
      </c>
      <c r="G39" s="21">
        <f t="shared" si="12"/>
        <v>-6533.0146832670234</v>
      </c>
      <c r="H39" s="21">
        <f t="shared" si="12"/>
        <v>-139723.36315377086</v>
      </c>
      <c r="I39" s="21">
        <f t="shared" si="12"/>
        <v>-191891.44042468129</v>
      </c>
      <c r="J39" s="21">
        <f t="shared" si="12"/>
        <v>80183.795215457038</v>
      </c>
      <c r="K39" s="21">
        <f t="shared" si="12"/>
        <v>310013.7414989965</v>
      </c>
      <c r="L39" s="21">
        <f t="shared" si="12"/>
        <v>262198.18234150647</v>
      </c>
      <c r="M39" s="21">
        <f t="shared" si="12"/>
        <v>329864.61232890579</v>
      </c>
      <c r="N39" s="21">
        <f t="shared" si="12"/>
        <v>478710.03204909316</v>
      </c>
      <c r="O39" s="21">
        <f t="shared" si="12"/>
        <v>450156.14613563009</v>
      </c>
      <c r="P39" s="21">
        <f>+O39+P38+P30+P33</f>
        <v>12111214.793478381</v>
      </c>
      <c r="Q39" s="21">
        <f t="shared" ref="Q39:AR39" si="13">+P39+Q38+Q30+Q33</f>
        <v>10670678.549823798</v>
      </c>
      <c r="R39" s="21">
        <f t="shared" si="13"/>
        <v>9072732.0469240472</v>
      </c>
      <c r="S39" s="21">
        <f t="shared" si="13"/>
        <v>7639688.355337766</v>
      </c>
      <c r="T39" s="21">
        <f t="shared" si="13"/>
        <v>6693923.3443157878</v>
      </c>
      <c r="U39" s="21">
        <f t="shared" si="13"/>
        <v>5923535.1649063239</v>
      </c>
      <c r="V39" s="21">
        <f t="shared" si="13"/>
        <v>5220745.6894413466</v>
      </c>
      <c r="W39" s="21">
        <f t="shared" si="13"/>
        <v>4478750.0520686442</v>
      </c>
      <c r="X39" s="21">
        <f t="shared" si="13"/>
        <v>3037840.8424175065</v>
      </c>
      <c r="Y39" s="21">
        <f t="shared" si="13"/>
        <v>1926304.4514740396</v>
      </c>
      <c r="Z39" s="21">
        <f t="shared" si="13"/>
        <v>740103.17332561384</v>
      </c>
      <c r="AA39" s="21">
        <f t="shared" si="13"/>
        <v>-1212017.4683593237</v>
      </c>
      <c r="AB39" s="21">
        <f t="shared" si="13"/>
        <v>-2861652.5768077346</v>
      </c>
      <c r="AC39" s="21">
        <f t="shared" si="13"/>
        <v>-4008885.7980396757</v>
      </c>
      <c r="AD39" s="21">
        <f t="shared" si="13"/>
        <v>-5153331.5180189507</v>
      </c>
      <c r="AE39" s="21">
        <f t="shared" si="13"/>
        <v>-5751079.1144891325</v>
      </c>
      <c r="AF39" s="21">
        <f t="shared" si="13"/>
        <v>-4588770.1313285045</v>
      </c>
      <c r="AG39" s="21">
        <f t="shared" si="13"/>
        <v>-2392018.0231870161</v>
      </c>
      <c r="AH39" s="21">
        <f t="shared" si="13"/>
        <v>-409151.27231196139</v>
      </c>
      <c r="AI39" s="21">
        <f t="shared" si="13"/>
        <v>512643.22928327788</v>
      </c>
      <c r="AJ39" s="21">
        <f t="shared" si="13"/>
        <v>-176975.62856544909</v>
      </c>
      <c r="AK39" s="21">
        <f t="shared" si="13"/>
        <v>-667745.65899180272</v>
      </c>
      <c r="AL39" s="21">
        <f t="shared" si="13"/>
        <v>-1308455.0959929852</v>
      </c>
      <c r="AM39" s="21">
        <f t="shared" si="13"/>
        <v>-2027267.4727811036</v>
      </c>
      <c r="AN39" s="21">
        <f t="shared" si="13"/>
        <v>-3949215.7229395197</v>
      </c>
      <c r="AO39" s="21">
        <f t="shared" si="13"/>
        <v>-5474061.7632677574</v>
      </c>
      <c r="AP39" s="21">
        <f t="shared" si="13"/>
        <v>-6471032.367604211</v>
      </c>
      <c r="AQ39" s="21">
        <f t="shared" si="13"/>
        <v>-6775907.801904521</v>
      </c>
      <c r="AR39" s="21">
        <f t="shared" si="13"/>
        <v>-3928826.3482567584</v>
      </c>
    </row>
    <row r="40" spans="1:46" x14ac:dyDescent="0.25"/>
    <row r="41" spans="1:46" x14ac:dyDescent="0.25">
      <c r="A41" s="39" t="s">
        <v>38</v>
      </c>
      <c r="B41" s="39"/>
      <c r="C41" s="34"/>
      <c r="D41" s="34"/>
      <c r="E41" s="105" t="s">
        <v>79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6" x14ac:dyDescent="0.25">
      <c r="A42" s="40" t="s">
        <v>33</v>
      </c>
      <c r="C42" s="41"/>
      <c r="D42" s="41"/>
      <c r="E42" s="45">
        <v>0</v>
      </c>
      <c r="F42" s="45">
        <v>1315.62</v>
      </c>
      <c r="G42" s="45">
        <v>10863.39</v>
      </c>
      <c r="H42" s="45">
        <v>131166.53999999998</v>
      </c>
      <c r="I42" s="45">
        <v>387036.02</v>
      </c>
      <c r="J42" s="45">
        <v>954427.99</v>
      </c>
      <c r="K42" s="45">
        <v>1422347.46</v>
      </c>
      <c r="L42" s="45">
        <v>1541935.33</v>
      </c>
      <c r="M42" s="45">
        <v>1724075.76</v>
      </c>
      <c r="N42" s="45">
        <v>2021006.24</v>
      </c>
      <c r="O42" s="45">
        <v>2345067.64</v>
      </c>
      <c r="P42" s="45">
        <v>2665179.0900000003</v>
      </c>
      <c r="Q42" s="45">
        <v>2980723.6900000004</v>
      </c>
      <c r="R42" s="45">
        <v>3131477.4300000006</v>
      </c>
      <c r="S42" s="45">
        <v>3331069.0200000005</v>
      </c>
      <c r="T42" s="45">
        <v>4201806.9000000004</v>
      </c>
      <c r="U42" s="45">
        <v>5473047.7200000007</v>
      </c>
      <c r="V42" s="45">
        <v>6865154.2600000007</v>
      </c>
      <c r="W42" s="45">
        <v>7768433.6700000009</v>
      </c>
      <c r="X42" s="46">
        <v>8046566.0200000005</v>
      </c>
      <c r="Y42" s="46">
        <v>8430171.9900000002</v>
      </c>
      <c r="Z42" s="46">
        <v>8973651.790000001</v>
      </c>
      <c r="AA42" s="46">
        <v>9526672.7300000004</v>
      </c>
      <c r="AB42" s="46">
        <v>10016175.68</v>
      </c>
      <c r="AC42" s="46">
        <v>10476907.279999999</v>
      </c>
      <c r="AD42" s="46">
        <v>10845217.629999999</v>
      </c>
      <c r="AE42" s="46">
        <v>11326489.399999999</v>
      </c>
      <c r="AF42" s="46">
        <v>13319448.119999999</v>
      </c>
      <c r="AG42" s="46">
        <v>16025105.289999999</v>
      </c>
      <c r="AH42" s="46">
        <v>18630918.66</v>
      </c>
      <c r="AI42" s="46">
        <v>20159549.379999999</v>
      </c>
      <c r="AJ42" s="46">
        <v>20538767.649999999</v>
      </c>
      <c r="AK42" s="46">
        <v>21025291.689999998</v>
      </c>
      <c r="AL42" s="46">
        <v>21687799.919999998</v>
      </c>
      <c r="AM42" s="46">
        <v>22350456.27</v>
      </c>
      <c r="AN42" s="46">
        <v>22942873.07</v>
      </c>
      <c r="AO42" s="46">
        <v>23494830.52</v>
      </c>
      <c r="AP42" s="46">
        <v>23930455.640000001</v>
      </c>
      <c r="AQ42" s="46">
        <v>24520866.27</v>
      </c>
      <c r="AR42" s="46">
        <v>27144259.460000001</v>
      </c>
    </row>
    <row r="43" spans="1:46" x14ac:dyDescent="0.25">
      <c r="A43" s="40" t="s">
        <v>34</v>
      </c>
      <c r="C43" s="41"/>
      <c r="D43" s="41"/>
      <c r="E43" s="45">
        <v>0</v>
      </c>
      <c r="F43" s="45">
        <v>0</v>
      </c>
      <c r="G43" s="45">
        <v>0</v>
      </c>
      <c r="H43" s="45">
        <v>4137.67</v>
      </c>
      <c r="I43" s="45">
        <v>17379.89</v>
      </c>
      <c r="J43" s="45">
        <v>31710.98</v>
      </c>
      <c r="K43" s="45">
        <v>53901.279999999999</v>
      </c>
      <c r="L43" s="45">
        <v>77392.58</v>
      </c>
      <c r="M43" s="45">
        <v>104809.43</v>
      </c>
      <c r="N43" s="45">
        <v>141632.76</v>
      </c>
      <c r="O43" s="45">
        <v>189180.89</v>
      </c>
      <c r="P43" s="45">
        <v>231631.52000000002</v>
      </c>
      <c r="Q43" s="45">
        <v>284317.06</v>
      </c>
      <c r="R43" s="45">
        <v>308249.02</v>
      </c>
      <c r="S43" s="45">
        <v>353276.86</v>
      </c>
      <c r="T43" s="45">
        <v>437936.68</v>
      </c>
      <c r="U43" s="45">
        <v>570057.93999999994</v>
      </c>
      <c r="V43" s="45">
        <v>694339.08</v>
      </c>
      <c r="W43" s="45">
        <v>837878.04999999993</v>
      </c>
      <c r="X43" s="46">
        <v>948910.29999999993</v>
      </c>
      <c r="Y43" s="46">
        <v>1055083.5899999999</v>
      </c>
      <c r="Z43" s="46">
        <v>1178710.0299999998</v>
      </c>
      <c r="AA43" s="46">
        <v>1324771.1099999999</v>
      </c>
      <c r="AB43" s="46">
        <v>1450947.7499999998</v>
      </c>
      <c r="AC43" s="46">
        <v>1608620.2299999997</v>
      </c>
      <c r="AD43" s="46">
        <v>1789739.7799999998</v>
      </c>
      <c r="AE43" s="46">
        <v>2044452.3199999998</v>
      </c>
      <c r="AF43" s="46">
        <v>2426232.96</v>
      </c>
      <c r="AG43" s="46">
        <v>2956688.29</v>
      </c>
      <c r="AH43" s="46">
        <v>3400127.59</v>
      </c>
      <c r="AI43" s="46">
        <v>3902289.12</v>
      </c>
      <c r="AJ43" s="46">
        <v>4245964.8900000006</v>
      </c>
      <c r="AK43" s="46">
        <v>4556973.95</v>
      </c>
      <c r="AL43" s="46">
        <v>4900967.08</v>
      </c>
      <c r="AM43" s="46">
        <v>5271737.41</v>
      </c>
      <c r="AN43" s="46">
        <v>5586511.8100000005</v>
      </c>
      <c r="AO43" s="46">
        <v>5965803.6600000001</v>
      </c>
      <c r="AP43" s="46">
        <v>6353214.2999999998</v>
      </c>
      <c r="AQ43" s="46">
        <v>6845511.75</v>
      </c>
      <c r="AR43" s="46">
        <v>7542708.96</v>
      </c>
    </row>
    <row r="44" spans="1:46" x14ac:dyDescent="0.25">
      <c r="A44" s="40" t="s">
        <v>35</v>
      </c>
      <c r="C44" s="41"/>
      <c r="D44" s="41"/>
      <c r="E44" s="45">
        <v>0</v>
      </c>
      <c r="F44" s="45">
        <v>0</v>
      </c>
      <c r="G44" s="45">
        <v>0</v>
      </c>
      <c r="H44" s="45">
        <v>6869.5</v>
      </c>
      <c r="I44" s="45">
        <v>31303.59</v>
      </c>
      <c r="J44" s="45">
        <v>64748.7</v>
      </c>
      <c r="K44" s="45">
        <v>121255.72</v>
      </c>
      <c r="L44" s="45">
        <v>169552.81</v>
      </c>
      <c r="M44" s="45">
        <v>225508.91</v>
      </c>
      <c r="N44" s="45">
        <v>301145.52</v>
      </c>
      <c r="O44" s="45">
        <v>398580.96</v>
      </c>
      <c r="P44" s="45">
        <v>490208.33</v>
      </c>
      <c r="Q44" s="45">
        <v>604857.14</v>
      </c>
      <c r="R44" s="45">
        <v>666314.65</v>
      </c>
      <c r="S44" s="45">
        <v>770470.61</v>
      </c>
      <c r="T44" s="45">
        <v>994805.05</v>
      </c>
      <c r="U44" s="45">
        <v>1330352.24</v>
      </c>
      <c r="V44" s="45">
        <v>1652784.7</v>
      </c>
      <c r="W44" s="45">
        <v>2007406.74</v>
      </c>
      <c r="X44" s="46">
        <v>2239872.39</v>
      </c>
      <c r="Y44" s="46">
        <v>2463589.64</v>
      </c>
      <c r="Z44" s="46">
        <v>2730371.64</v>
      </c>
      <c r="AA44" s="46">
        <v>3042506.19</v>
      </c>
      <c r="AB44" s="46">
        <v>3314030.7199999997</v>
      </c>
      <c r="AC44" s="46">
        <v>3633532.4899999998</v>
      </c>
      <c r="AD44" s="46">
        <v>3968022.1199999996</v>
      </c>
      <c r="AE44" s="46">
        <v>4418193.97</v>
      </c>
      <c r="AF44" s="46">
        <v>5292598.74</v>
      </c>
      <c r="AG44" s="46">
        <v>6473842.0099999998</v>
      </c>
      <c r="AH44" s="46">
        <v>7487104.5899999999</v>
      </c>
      <c r="AI44" s="46">
        <v>8491574.9000000004</v>
      </c>
      <c r="AJ44" s="46">
        <v>9047137.040000001</v>
      </c>
      <c r="AK44" s="46">
        <v>9551899.1300000008</v>
      </c>
      <c r="AL44" s="46">
        <v>10140818.360000001</v>
      </c>
      <c r="AM44" s="46">
        <v>10806286.970000001</v>
      </c>
      <c r="AN44" s="46">
        <v>11396408.860000001</v>
      </c>
      <c r="AO44" s="46">
        <v>12084453.48</v>
      </c>
      <c r="AP44" s="46">
        <v>12758882.860000001</v>
      </c>
      <c r="AQ44" s="46">
        <v>13617205.550000001</v>
      </c>
      <c r="AR44" s="46">
        <v>15282414.110000001</v>
      </c>
    </row>
    <row r="45" spans="1:46" x14ac:dyDescent="0.25">
      <c r="A45" s="40" t="s">
        <v>36</v>
      </c>
      <c r="C45" s="41"/>
      <c r="D45" s="41"/>
      <c r="E45" s="45">
        <v>0</v>
      </c>
      <c r="F45" s="45">
        <v>0</v>
      </c>
      <c r="G45" s="45">
        <v>0</v>
      </c>
      <c r="H45" s="45">
        <v>526.23</v>
      </c>
      <c r="I45" s="45">
        <v>2233.4700000000003</v>
      </c>
      <c r="J45" s="45">
        <v>4262.4400000000005</v>
      </c>
      <c r="K45" s="45">
        <v>8761.7000000000007</v>
      </c>
      <c r="L45" s="45">
        <v>13045.740000000002</v>
      </c>
      <c r="M45" s="45">
        <v>20273.660000000003</v>
      </c>
      <c r="N45" s="45">
        <v>37885.900000000009</v>
      </c>
      <c r="O45" s="45">
        <v>65178.16</v>
      </c>
      <c r="P45" s="45">
        <v>88883.11</v>
      </c>
      <c r="Q45" s="45">
        <v>117758.75</v>
      </c>
      <c r="R45" s="45">
        <v>128287.45</v>
      </c>
      <c r="S45" s="45">
        <v>156969.91999999998</v>
      </c>
      <c r="T45" s="45">
        <v>283745.70999999996</v>
      </c>
      <c r="U45" s="45">
        <v>460465.1</v>
      </c>
      <c r="V45" s="45">
        <v>676481.38</v>
      </c>
      <c r="W45" s="45">
        <v>878807.12</v>
      </c>
      <c r="X45" s="46">
        <v>979154.54</v>
      </c>
      <c r="Y45" s="46">
        <v>1074451.24</v>
      </c>
      <c r="Z45" s="46">
        <v>1186616.24</v>
      </c>
      <c r="AA45" s="46">
        <v>1315454.6599999999</v>
      </c>
      <c r="AB45" s="46">
        <v>1428559.95</v>
      </c>
      <c r="AC45" s="46">
        <v>1557915.5699999998</v>
      </c>
      <c r="AD45" s="46">
        <v>1686488.2399999998</v>
      </c>
      <c r="AE45" s="46">
        <v>1862900.9999999998</v>
      </c>
      <c r="AF45" s="46">
        <v>2278664.34</v>
      </c>
      <c r="AG45" s="46">
        <v>2813126</v>
      </c>
      <c r="AH45" s="46">
        <v>3289771.59</v>
      </c>
      <c r="AI45" s="46">
        <v>3697831.11</v>
      </c>
      <c r="AJ45" s="46">
        <v>3900717.4</v>
      </c>
      <c r="AK45" s="46">
        <v>4087079.7399999998</v>
      </c>
      <c r="AL45" s="46">
        <v>4305525.0999999996</v>
      </c>
      <c r="AM45" s="46">
        <v>4552393.01</v>
      </c>
      <c r="AN45" s="46">
        <v>4778787.0999999996</v>
      </c>
      <c r="AO45" s="46">
        <v>5045402.72</v>
      </c>
      <c r="AP45" s="46">
        <v>5300788.51</v>
      </c>
      <c r="AQ45" s="46">
        <v>5635365.4399999995</v>
      </c>
      <c r="AR45" s="46">
        <v>6411912.9499999993</v>
      </c>
    </row>
    <row r="46" spans="1:46" x14ac:dyDescent="0.25">
      <c r="A46" s="40" t="s">
        <v>37</v>
      </c>
      <c r="C46" s="41"/>
      <c r="D46" s="41"/>
      <c r="E46" s="45">
        <v>0</v>
      </c>
      <c r="F46" s="45">
        <v>0</v>
      </c>
      <c r="G46" s="45">
        <v>0</v>
      </c>
      <c r="H46" s="45">
        <v>0</v>
      </c>
      <c r="I46" s="45">
        <v>360.22</v>
      </c>
      <c r="J46" s="45">
        <v>1610.72</v>
      </c>
      <c r="K46" s="45">
        <v>3708.4399999999996</v>
      </c>
      <c r="L46" s="45">
        <v>5556.58</v>
      </c>
      <c r="M46" s="45">
        <v>7842.59</v>
      </c>
      <c r="N46" s="45">
        <v>10918.86</v>
      </c>
      <c r="O46" s="45">
        <v>16615.46</v>
      </c>
      <c r="P46" s="45">
        <v>22758.07</v>
      </c>
      <c r="Q46" s="45">
        <v>31593.03</v>
      </c>
      <c r="R46" s="45">
        <v>39281.5</v>
      </c>
      <c r="S46" s="45">
        <v>50126.66</v>
      </c>
      <c r="T46" s="45">
        <v>70160.39</v>
      </c>
      <c r="U46" s="45">
        <v>99498.43</v>
      </c>
      <c r="V46" s="45">
        <v>125723.48999999999</v>
      </c>
      <c r="W46" s="45">
        <v>151515.57</v>
      </c>
      <c r="X46" s="46">
        <v>170427.22</v>
      </c>
      <c r="Y46" s="46">
        <v>188562.65</v>
      </c>
      <c r="Z46" s="46">
        <v>208655.59</v>
      </c>
      <c r="AA46" s="46">
        <v>231472.88999999998</v>
      </c>
      <c r="AB46" s="46">
        <v>251997.65999999997</v>
      </c>
      <c r="AC46" s="46">
        <v>274863.21999999997</v>
      </c>
      <c r="AD46" s="46">
        <v>298818.81999999995</v>
      </c>
      <c r="AE46" s="46">
        <v>331875.56999999995</v>
      </c>
      <c r="AF46" s="46">
        <v>404071.67999999993</v>
      </c>
      <c r="AG46" s="46">
        <v>500160.08999999997</v>
      </c>
      <c r="AH46" s="46">
        <v>581014.66999999993</v>
      </c>
      <c r="AI46" s="46">
        <v>646771.12999999989</v>
      </c>
      <c r="AJ46" s="46">
        <v>682335.71999999986</v>
      </c>
      <c r="AK46" s="46">
        <v>715657.68999999983</v>
      </c>
      <c r="AL46" s="46">
        <v>756057.14999999979</v>
      </c>
      <c r="AM46" s="46">
        <v>803044.9099999998</v>
      </c>
      <c r="AN46" s="46">
        <v>850516.91999999981</v>
      </c>
      <c r="AO46" s="46">
        <v>903405.12999999977</v>
      </c>
      <c r="AP46" s="46">
        <v>953931.43999999971</v>
      </c>
      <c r="AQ46" s="46">
        <v>1023538.6499999997</v>
      </c>
      <c r="AR46" s="46">
        <v>1212863.4699999997</v>
      </c>
    </row>
    <row r="47" spans="1:46" x14ac:dyDescent="0.25">
      <c r="A47" s="40" t="s">
        <v>29</v>
      </c>
      <c r="C47" s="41"/>
      <c r="D47" s="41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1868.8500000000001</v>
      </c>
      <c r="K47" s="45">
        <v>4053.29</v>
      </c>
      <c r="L47" s="45">
        <v>5059.2199999999993</v>
      </c>
      <c r="M47" s="45">
        <v>7508.869999999999</v>
      </c>
      <c r="N47" s="45">
        <v>12297.34</v>
      </c>
      <c r="O47" s="45">
        <v>18722.91</v>
      </c>
      <c r="P47" s="45">
        <v>25431.389999999996</v>
      </c>
      <c r="Q47" s="45">
        <v>32318.059999999998</v>
      </c>
      <c r="R47" s="45">
        <v>36911.199999999997</v>
      </c>
      <c r="S47" s="45">
        <v>42919.069999999992</v>
      </c>
      <c r="T47" s="45">
        <v>58636.82</v>
      </c>
      <c r="U47" s="45">
        <v>76159.05</v>
      </c>
      <c r="V47" s="45">
        <v>95963.299999999988</v>
      </c>
      <c r="W47" s="45">
        <v>116157.13999999998</v>
      </c>
      <c r="X47" s="46">
        <v>126888.96999999999</v>
      </c>
      <c r="Y47" s="46">
        <v>141420.74</v>
      </c>
      <c r="Z47" s="46">
        <v>160909.37999999995</v>
      </c>
      <c r="AA47" s="46">
        <v>181160.15999999997</v>
      </c>
      <c r="AB47" s="46">
        <v>201561.77999999997</v>
      </c>
      <c r="AC47" s="46">
        <v>224861.17999999996</v>
      </c>
      <c r="AD47" s="46">
        <v>245754.5</v>
      </c>
      <c r="AE47" s="46">
        <v>270978.73999999993</v>
      </c>
      <c r="AF47" s="46">
        <v>332977.51</v>
      </c>
      <c r="AG47" s="46">
        <v>413877.85</v>
      </c>
      <c r="AH47" s="46">
        <v>491349.19999999995</v>
      </c>
      <c r="AI47" s="46">
        <v>559548.25</v>
      </c>
      <c r="AJ47" s="46">
        <v>594952.58000000007</v>
      </c>
      <c r="AK47" s="46">
        <v>633938.96</v>
      </c>
      <c r="AL47" s="46">
        <v>682172.33</v>
      </c>
      <c r="AM47" s="46">
        <v>733968.09999999986</v>
      </c>
      <c r="AN47" s="46">
        <v>782012.6399999999</v>
      </c>
      <c r="AO47" s="46">
        <v>835173.21</v>
      </c>
      <c r="AP47" s="46">
        <v>883852.3</v>
      </c>
      <c r="AQ47" s="46">
        <v>942837.01</v>
      </c>
      <c r="AR47" s="46">
        <v>1071794.97</v>
      </c>
    </row>
    <row r="48" spans="1:46" x14ac:dyDescent="0.25">
      <c r="A48" s="35" t="s">
        <v>31</v>
      </c>
      <c r="B48" s="35"/>
      <c r="C48" s="33"/>
      <c r="D48" s="33"/>
      <c r="E48" s="48">
        <f>SUM(E42:E47)</f>
        <v>0</v>
      </c>
      <c r="F48" s="48">
        <f t="shared" ref="F48:AR48" si="14">SUM(F42:F47)</f>
        <v>1315.62</v>
      </c>
      <c r="G48" s="48">
        <f t="shared" si="14"/>
        <v>10863.39</v>
      </c>
      <c r="H48" s="48">
        <f t="shared" si="14"/>
        <v>142699.94</v>
      </c>
      <c r="I48" s="48">
        <f t="shared" si="14"/>
        <v>438313.19</v>
      </c>
      <c r="J48" s="48">
        <f t="shared" si="14"/>
        <v>1058629.68</v>
      </c>
      <c r="K48" s="48">
        <f t="shared" si="14"/>
        <v>1614027.89</v>
      </c>
      <c r="L48" s="48">
        <f t="shared" si="14"/>
        <v>1812542.2600000002</v>
      </c>
      <c r="M48" s="48">
        <f t="shared" si="14"/>
        <v>2090019.22</v>
      </c>
      <c r="N48" s="48">
        <f t="shared" si="14"/>
        <v>2524886.6199999996</v>
      </c>
      <c r="O48" s="48">
        <f t="shared" si="14"/>
        <v>3033346.0200000005</v>
      </c>
      <c r="P48" s="48">
        <f t="shared" si="14"/>
        <v>3524091.5100000002</v>
      </c>
      <c r="Q48" s="48">
        <f t="shared" si="14"/>
        <v>4051567.7300000004</v>
      </c>
      <c r="R48" s="48">
        <f t="shared" si="14"/>
        <v>4310521.2500000009</v>
      </c>
      <c r="S48" s="48">
        <f t="shared" si="14"/>
        <v>4704832.1400000006</v>
      </c>
      <c r="T48" s="48">
        <f t="shared" si="14"/>
        <v>6047091.5499999998</v>
      </c>
      <c r="U48" s="48">
        <f t="shared" si="14"/>
        <v>8009580.4799999995</v>
      </c>
      <c r="V48" s="48">
        <f t="shared" si="14"/>
        <v>10110446.210000003</v>
      </c>
      <c r="W48" s="48">
        <f t="shared" si="14"/>
        <v>11760198.290000001</v>
      </c>
      <c r="X48" s="48">
        <f t="shared" si="14"/>
        <v>12511819.440000001</v>
      </c>
      <c r="Y48" s="48">
        <f t="shared" si="14"/>
        <v>13353279.850000001</v>
      </c>
      <c r="Z48" s="48">
        <f t="shared" si="14"/>
        <v>14438914.670000002</v>
      </c>
      <c r="AA48" s="48">
        <f t="shared" si="14"/>
        <v>15622037.74</v>
      </c>
      <c r="AB48" s="48">
        <f t="shared" si="14"/>
        <v>16663273.539999997</v>
      </c>
      <c r="AC48" s="48">
        <f t="shared" si="14"/>
        <v>17776699.969999999</v>
      </c>
      <c r="AD48" s="48">
        <f t="shared" si="14"/>
        <v>18834041.089999996</v>
      </c>
      <c r="AE48" s="48">
        <f t="shared" si="14"/>
        <v>20254890.999999996</v>
      </c>
      <c r="AF48" s="48">
        <f t="shared" si="14"/>
        <v>24053993.350000001</v>
      </c>
      <c r="AG48" s="48">
        <f t="shared" si="14"/>
        <v>29182799.529999997</v>
      </c>
      <c r="AH48" s="48">
        <f t="shared" si="14"/>
        <v>33880286.300000004</v>
      </c>
      <c r="AI48" s="48">
        <f t="shared" si="14"/>
        <v>37457563.890000001</v>
      </c>
      <c r="AJ48" s="48">
        <f t="shared" si="14"/>
        <v>39009875.279999994</v>
      </c>
      <c r="AK48" s="48">
        <f t="shared" si="14"/>
        <v>40570841.159999996</v>
      </c>
      <c r="AL48" s="48">
        <f t="shared" si="14"/>
        <v>42473339.939999998</v>
      </c>
      <c r="AM48" s="48">
        <f t="shared" si="14"/>
        <v>44517886.669999994</v>
      </c>
      <c r="AN48" s="48">
        <f t="shared" si="14"/>
        <v>46337110.400000006</v>
      </c>
      <c r="AO48" s="48">
        <f t="shared" si="14"/>
        <v>48329068.719999999</v>
      </c>
      <c r="AP48" s="48">
        <f t="shared" si="14"/>
        <v>50181125.049999997</v>
      </c>
      <c r="AQ48" s="48">
        <f t="shared" si="14"/>
        <v>52585324.669999994</v>
      </c>
      <c r="AR48" s="48">
        <f t="shared" si="14"/>
        <v>58665953.920000002</v>
      </c>
    </row>
    <row r="49" spans="1:44" x14ac:dyDescent="0.25">
      <c r="A49" s="40"/>
      <c r="C49" s="41"/>
      <c r="D49" s="4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x14ac:dyDescent="0.25">
      <c r="A50" s="39" t="s">
        <v>39</v>
      </c>
      <c r="B50" s="39"/>
      <c r="C50" s="41"/>
      <c r="D50" s="4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x14ac:dyDescent="0.25">
      <c r="A51" s="42" t="s">
        <v>33</v>
      </c>
      <c r="B51" s="42"/>
      <c r="C51" s="41"/>
      <c r="D51" s="41"/>
      <c r="E51" s="49">
        <f>E42-D42</f>
        <v>0</v>
      </c>
      <c r="F51" s="49">
        <f>IF(F42="","",F42-E42)</f>
        <v>1315.62</v>
      </c>
      <c r="G51" s="49">
        <f>IF(G42="","",G42-F42)</f>
        <v>9547.77</v>
      </c>
      <c r="H51" s="49">
        <f t="shared" ref="H51:AR56" si="15">IF(H42="","",H42-G42)</f>
        <v>120303.14999999998</v>
      </c>
      <c r="I51" s="49">
        <f t="shared" si="15"/>
        <v>255869.48000000004</v>
      </c>
      <c r="J51" s="49">
        <f t="shared" si="15"/>
        <v>567391.97</v>
      </c>
      <c r="K51" s="49">
        <f t="shared" si="15"/>
        <v>467919.47</v>
      </c>
      <c r="L51" s="49">
        <f t="shared" si="15"/>
        <v>119587.87000000011</v>
      </c>
      <c r="M51" s="49">
        <f t="shared" si="15"/>
        <v>182140.42999999993</v>
      </c>
      <c r="N51" s="49">
        <f t="shared" si="15"/>
        <v>296930.48</v>
      </c>
      <c r="O51" s="49">
        <f t="shared" si="15"/>
        <v>324061.40000000014</v>
      </c>
      <c r="P51" s="49">
        <f t="shared" si="15"/>
        <v>320111.45000000019</v>
      </c>
      <c r="Q51" s="49">
        <f t="shared" si="15"/>
        <v>315544.60000000009</v>
      </c>
      <c r="R51" s="49">
        <f t="shared" si="15"/>
        <v>150753.74000000022</v>
      </c>
      <c r="S51" s="49">
        <f t="shared" si="15"/>
        <v>199591.58999999985</v>
      </c>
      <c r="T51" s="49">
        <f t="shared" si="15"/>
        <v>870737.87999999989</v>
      </c>
      <c r="U51" s="49">
        <f t="shared" si="15"/>
        <v>1271240.8200000003</v>
      </c>
      <c r="V51" s="49">
        <f t="shared" si="15"/>
        <v>1392106.54</v>
      </c>
      <c r="W51" s="49">
        <f t="shared" si="15"/>
        <v>903279.41000000015</v>
      </c>
      <c r="X51" s="49">
        <f t="shared" si="15"/>
        <v>278132.34999999963</v>
      </c>
      <c r="Y51" s="49">
        <f>IF(Y42="","",Y42-X42)</f>
        <v>383605.96999999974</v>
      </c>
      <c r="Z51" s="49">
        <f t="shared" si="15"/>
        <v>543479.80000000075</v>
      </c>
      <c r="AA51" s="49">
        <f t="shared" si="15"/>
        <v>553020.93999999948</v>
      </c>
      <c r="AB51" s="49">
        <f t="shared" si="15"/>
        <v>489502.94999999925</v>
      </c>
      <c r="AC51" s="49">
        <f t="shared" si="15"/>
        <v>460731.59999999963</v>
      </c>
      <c r="AD51" s="49">
        <f t="shared" si="15"/>
        <v>368310.34999999963</v>
      </c>
      <c r="AE51" s="49">
        <f t="shared" si="15"/>
        <v>481271.76999999955</v>
      </c>
      <c r="AF51" s="49">
        <f t="shared" si="15"/>
        <v>1992958.7200000007</v>
      </c>
      <c r="AG51" s="49">
        <f t="shared" si="15"/>
        <v>2705657.17</v>
      </c>
      <c r="AH51" s="49">
        <f t="shared" si="15"/>
        <v>2605813.370000001</v>
      </c>
      <c r="AI51" s="49">
        <f t="shared" si="15"/>
        <v>1528630.7199999988</v>
      </c>
      <c r="AJ51" s="49">
        <f t="shared" si="15"/>
        <v>379218.26999999955</v>
      </c>
      <c r="AK51" s="49">
        <f t="shared" si="15"/>
        <v>486524.03999999911</v>
      </c>
      <c r="AL51" s="49">
        <f t="shared" si="15"/>
        <v>662508.23000000045</v>
      </c>
      <c r="AM51" s="49">
        <f t="shared" si="15"/>
        <v>662656.35000000149</v>
      </c>
      <c r="AN51" s="49">
        <f t="shared" si="15"/>
        <v>592416.80000000075</v>
      </c>
      <c r="AO51" s="49">
        <f t="shared" si="15"/>
        <v>551957.44999999925</v>
      </c>
      <c r="AP51" s="49">
        <f t="shared" si="15"/>
        <v>435625.12000000104</v>
      </c>
      <c r="AQ51" s="49">
        <f t="shared" si="15"/>
        <v>590410.62999999896</v>
      </c>
      <c r="AR51" s="49">
        <f t="shared" si="15"/>
        <v>2623393.1900000013</v>
      </c>
    </row>
    <row r="52" spans="1:44" x14ac:dyDescent="0.25">
      <c r="A52" s="42" t="s">
        <v>34</v>
      </c>
      <c r="B52" s="42"/>
      <c r="C52" s="41"/>
      <c r="D52" s="41"/>
      <c r="E52" s="49">
        <f t="shared" ref="E52:E56" si="16">E43-D43</f>
        <v>0</v>
      </c>
      <c r="F52" s="49">
        <f t="shared" ref="F52:U56" si="17">IF(F43="","",F43-E43)</f>
        <v>0</v>
      </c>
      <c r="G52" s="49">
        <f t="shared" si="17"/>
        <v>0</v>
      </c>
      <c r="H52" s="49">
        <f t="shared" si="17"/>
        <v>4137.67</v>
      </c>
      <c r="I52" s="49">
        <f t="shared" si="17"/>
        <v>13242.22</v>
      </c>
      <c r="J52" s="49">
        <f t="shared" si="17"/>
        <v>14331.09</v>
      </c>
      <c r="K52" s="49">
        <f t="shared" si="17"/>
        <v>22190.3</v>
      </c>
      <c r="L52" s="49">
        <f t="shared" si="17"/>
        <v>23491.300000000003</v>
      </c>
      <c r="M52" s="49">
        <f t="shared" si="17"/>
        <v>27416.849999999991</v>
      </c>
      <c r="N52" s="49">
        <f t="shared" si="17"/>
        <v>36823.330000000016</v>
      </c>
      <c r="O52" s="49">
        <f t="shared" si="17"/>
        <v>47548.130000000005</v>
      </c>
      <c r="P52" s="49">
        <f t="shared" si="17"/>
        <v>42450.630000000005</v>
      </c>
      <c r="Q52" s="49">
        <f t="shared" si="17"/>
        <v>52685.539999999979</v>
      </c>
      <c r="R52" s="49">
        <f t="shared" si="17"/>
        <v>23931.960000000021</v>
      </c>
      <c r="S52" s="49">
        <f t="shared" si="17"/>
        <v>45027.839999999967</v>
      </c>
      <c r="T52" s="49">
        <f t="shared" si="17"/>
        <v>84659.82</v>
      </c>
      <c r="U52" s="49">
        <f t="shared" si="17"/>
        <v>132121.25999999995</v>
      </c>
      <c r="V52" s="49">
        <f t="shared" si="15"/>
        <v>124281.14000000001</v>
      </c>
      <c r="W52" s="49">
        <f t="shared" si="15"/>
        <v>143538.96999999997</v>
      </c>
      <c r="X52" s="49">
        <f t="shared" si="15"/>
        <v>111032.25</v>
      </c>
      <c r="Y52" s="49">
        <f t="shared" si="15"/>
        <v>106173.28999999992</v>
      </c>
      <c r="Z52" s="49">
        <f t="shared" si="15"/>
        <v>123626.43999999994</v>
      </c>
      <c r="AA52" s="49">
        <f t="shared" si="15"/>
        <v>146061.08000000007</v>
      </c>
      <c r="AB52" s="49">
        <f t="shared" si="15"/>
        <v>126176.6399999999</v>
      </c>
      <c r="AC52" s="49">
        <f t="shared" si="15"/>
        <v>157672.47999999998</v>
      </c>
      <c r="AD52" s="49">
        <f t="shared" si="15"/>
        <v>181119.55000000005</v>
      </c>
      <c r="AE52" s="49">
        <f t="shared" si="15"/>
        <v>254712.54000000004</v>
      </c>
      <c r="AF52" s="49">
        <f t="shared" si="15"/>
        <v>381780.64000000013</v>
      </c>
      <c r="AG52" s="49">
        <f t="shared" si="15"/>
        <v>530455.33000000007</v>
      </c>
      <c r="AH52" s="49">
        <f t="shared" si="15"/>
        <v>443439.29999999981</v>
      </c>
      <c r="AI52" s="49">
        <f t="shared" si="15"/>
        <v>502161.53000000026</v>
      </c>
      <c r="AJ52" s="49">
        <f t="shared" si="15"/>
        <v>343675.77000000048</v>
      </c>
      <c r="AK52" s="49">
        <f t="shared" si="15"/>
        <v>311009.05999999959</v>
      </c>
      <c r="AL52" s="49">
        <f t="shared" si="15"/>
        <v>343993.12999999989</v>
      </c>
      <c r="AM52" s="49">
        <f t="shared" si="15"/>
        <v>370770.33000000007</v>
      </c>
      <c r="AN52" s="49">
        <f t="shared" si="15"/>
        <v>314774.40000000037</v>
      </c>
      <c r="AO52" s="49">
        <f t="shared" si="15"/>
        <v>379291.84999999963</v>
      </c>
      <c r="AP52" s="49">
        <f t="shared" si="15"/>
        <v>387410.63999999966</v>
      </c>
      <c r="AQ52" s="49">
        <f t="shared" si="15"/>
        <v>492297.45000000019</v>
      </c>
      <c r="AR52" s="49">
        <f t="shared" si="15"/>
        <v>697197.21</v>
      </c>
    </row>
    <row r="53" spans="1:44" x14ac:dyDescent="0.25">
      <c r="A53" s="42" t="s">
        <v>35</v>
      </c>
      <c r="B53" s="42"/>
      <c r="C53" s="41"/>
      <c r="D53" s="41"/>
      <c r="E53" s="49">
        <f t="shared" si="16"/>
        <v>0</v>
      </c>
      <c r="F53" s="49">
        <f t="shared" si="17"/>
        <v>0</v>
      </c>
      <c r="G53" s="49">
        <f t="shared" si="17"/>
        <v>0</v>
      </c>
      <c r="H53" s="49">
        <f t="shared" si="17"/>
        <v>6869.5</v>
      </c>
      <c r="I53" s="49">
        <f t="shared" si="17"/>
        <v>24434.09</v>
      </c>
      <c r="J53" s="49">
        <f t="shared" si="17"/>
        <v>33445.11</v>
      </c>
      <c r="K53" s="49">
        <f t="shared" si="17"/>
        <v>56507.020000000004</v>
      </c>
      <c r="L53" s="49">
        <f t="shared" si="17"/>
        <v>48297.09</v>
      </c>
      <c r="M53" s="49">
        <f t="shared" si="17"/>
        <v>55956.100000000006</v>
      </c>
      <c r="N53" s="49">
        <f t="shared" si="17"/>
        <v>75636.610000000015</v>
      </c>
      <c r="O53" s="49">
        <f t="shared" si="17"/>
        <v>97435.44</v>
      </c>
      <c r="P53" s="49">
        <f t="shared" si="17"/>
        <v>91627.37</v>
      </c>
      <c r="Q53" s="49">
        <f t="shared" si="17"/>
        <v>114648.81</v>
      </c>
      <c r="R53" s="49">
        <f t="shared" si="17"/>
        <v>61457.510000000009</v>
      </c>
      <c r="S53" s="49">
        <f t="shared" si="17"/>
        <v>104155.95999999996</v>
      </c>
      <c r="T53" s="49">
        <f t="shared" si="17"/>
        <v>224334.44000000006</v>
      </c>
      <c r="U53" s="49">
        <f t="shared" si="17"/>
        <v>335547.18999999994</v>
      </c>
      <c r="V53" s="49">
        <f t="shared" si="15"/>
        <v>322432.45999999996</v>
      </c>
      <c r="W53" s="49">
        <f t="shared" si="15"/>
        <v>354622.04000000004</v>
      </c>
      <c r="X53" s="49">
        <f t="shared" si="15"/>
        <v>232465.65000000014</v>
      </c>
      <c r="Y53" s="49">
        <f t="shared" si="15"/>
        <v>223717.25</v>
      </c>
      <c r="Z53" s="49">
        <f t="shared" si="15"/>
        <v>266782</v>
      </c>
      <c r="AA53" s="49">
        <f t="shared" si="15"/>
        <v>312134.54999999981</v>
      </c>
      <c r="AB53" s="49">
        <f t="shared" si="15"/>
        <v>271524.5299999998</v>
      </c>
      <c r="AC53" s="49">
        <f t="shared" si="15"/>
        <v>319501.77</v>
      </c>
      <c r="AD53" s="49">
        <f t="shared" si="15"/>
        <v>334489.62999999989</v>
      </c>
      <c r="AE53" s="49">
        <f t="shared" si="15"/>
        <v>450171.85000000009</v>
      </c>
      <c r="AF53" s="49">
        <f t="shared" si="15"/>
        <v>874404.77000000048</v>
      </c>
      <c r="AG53" s="49">
        <f t="shared" si="15"/>
        <v>1181243.2699999996</v>
      </c>
      <c r="AH53" s="49">
        <f t="shared" si="15"/>
        <v>1013262.5800000001</v>
      </c>
      <c r="AI53" s="49">
        <f t="shared" si="15"/>
        <v>1004470.3100000005</v>
      </c>
      <c r="AJ53" s="49">
        <f t="shared" si="15"/>
        <v>555562.1400000006</v>
      </c>
      <c r="AK53" s="49">
        <f t="shared" si="15"/>
        <v>504762.08999999985</v>
      </c>
      <c r="AL53" s="49">
        <f t="shared" si="15"/>
        <v>588919.23000000045</v>
      </c>
      <c r="AM53" s="49">
        <f t="shared" si="15"/>
        <v>665468.6099999994</v>
      </c>
      <c r="AN53" s="49">
        <f t="shared" si="15"/>
        <v>590121.8900000006</v>
      </c>
      <c r="AO53" s="49">
        <f t="shared" si="15"/>
        <v>688044.61999999918</v>
      </c>
      <c r="AP53" s="49">
        <f t="shared" si="15"/>
        <v>674429.38000000082</v>
      </c>
      <c r="AQ53" s="49">
        <f t="shared" si="15"/>
        <v>858322.68999999948</v>
      </c>
      <c r="AR53" s="49">
        <f t="shared" si="15"/>
        <v>1665208.5600000005</v>
      </c>
    </row>
    <row r="54" spans="1:44" x14ac:dyDescent="0.25">
      <c r="A54" s="42" t="s">
        <v>36</v>
      </c>
      <c r="B54" s="42"/>
      <c r="C54" s="41"/>
      <c r="D54" s="41"/>
      <c r="E54" s="49">
        <f t="shared" si="16"/>
        <v>0</v>
      </c>
      <c r="F54" s="49">
        <f t="shared" si="17"/>
        <v>0</v>
      </c>
      <c r="G54" s="49">
        <f t="shared" si="17"/>
        <v>0</v>
      </c>
      <c r="H54" s="49">
        <f t="shared" si="17"/>
        <v>526.23</v>
      </c>
      <c r="I54" s="49">
        <f t="shared" si="17"/>
        <v>1707.2400000000002</v>
      </c>
      <c r="J54" s="49">
        <f t="shared" si="17"/>
        <v>2028.9700000000003</v>
      </c>
      <c r="K54" s="49">
        <f t="shared" si="17"/>
        <v>4499.26</v>
      </c>
      <c r="L54" s="49">
        <f t="shared" si="17"/>
        <v>4284.0400000000009</v>
      </c>
      <c r="M54" s="49">
        <f t="shared" si="17"/>
        <v>7227.9200000000019</v>
      </c>
      <c r="N54" s="49">
        <f t="shared" si="17"/>
        <v>17612.240000000005</v>
      </c>
      <c r="O54" s="49">
        <f t="shared" si="17"/>
        <v>27292.259999999995</v>
      </c>
      <c r="P54" s="49">
        <f t="shared" si="17"/>
        <v>23704.949999999997</v>
      </c>
      <c r="Q54" s="49">
        <f t="shared" si="17"/>
        <v>28875.64</v>
      </c>
      <c r="R54" s="49">
        <f t="shared" si="17"/>
        <v>10528.699999999997</v>
      </c>
      <c r="S54" s="49">
        <f t="shared" si="17"/>
        <v>28682.469999999987</v>
      </c>
      <c r="T54" s="49">
        <f t="shared" si="17"/>
        <v>126775.78999999998</v>
      </c>
      <c r="U54" s="49">
        <f t="shared" si="17"/>
        <v>176719.39</v>
      </c>
      <c r="V54" s="49">
        <f t="shared" si="15"/>
        <v>216016.28000000003</v>
      </c>
      <c r="W54" s="49">
        <f t="shared" si="15"/>
        <v>202325.74</v>
      </c>
      <c r="X54" s="49">
        <f t="shared" si="15"/>
        <v>100347.42000000004</v>
      </c>
      <c r="Y54" s="49">
        <f t="shared" si="15"/>
        <v>95296.699999999953</v>
      </c>
      <c r="Z54" s="49">
        <f t="shared" si="15"/>
        <v>112165</v>
      </c>
      <c r="AA54" s="49">
        <f t="shared" si="15"/>
        <v>128838.41999999993</v>
      </c>
      <c r="AB54" s="49">
        <f t="shared" si="15"/>
        <v>113105.29000000004</v>
      </c>
      <c r="AC54" s="49">
        <f t="shared" si="15"/>
        <v>129355.61999999988</v>
      </c>
      <c r="AD54" s="49">
        <f t="shared" si="15"/>
        <v>128572.66999999993</v>
      </c>
      <c r="AE54" s="49">
        <f t="shared" si="15"/>
        <v>176412.76</v>
      </c>
      <c r="AF54" s="49">
        <f t="shared" si="15"/>
        <v>415763.34000000008</v>
      </c>
      <c r="AG54" s="49">
        <f t="shared" si="15"/>
        <v>534461.66000000015</v>
      </c>
      <c r="AH54" s="49">
        <f t="shared" si="15"/>
        <v>476645.58999999985</v>
      </c>
      <c r="AI54" s="49">
        <f t="shared" si="15"/>
        <v>408059.52</v>
      </c>
      <c r="AJ54" s="49">
        <f t="shared" si="15"/>
        <v>202886.29000000004</v>
      </c>
      <c r="AK54" s="49">
        <f t="shared" si="15"/>
        <v>186362.33999999985</v>
      </c>
      <c r="AL54" s="49">
        <f t="shared" si="15"/>
        <v>218445.35999999987</v>
      </c>
      <c r="AM54" s="49">
        <f t="shared" si="15"/>
        <v>246867.91000000015</v>
      </c>
      <c r="AN54" s="49">
        <f t="shared" si="15"/>
        <v>226394.08999999985</v>
      </c>
      <c r="AO54" s="49">
        <f t="shared" si="15"/>
        <v>266615.62000000011</v>
      </c>
      <c r="AP54" s="49">
        <f t="shared" si="15"/>
        <v>255385.79000000004</v>
      </c>
      <c r="AQ54" s="49">
        <f t="shared" si="15"/>
        <v>334576.9299999997</v>
      </c>
      <c r="AR54" s="49">
        <f t="shared" si="15"/>
        <v>776547.50999999978</v>
      </c>
    </row>
    <row r="55" spans="1:44" x14ac:dyDescent="0.25">
      <c r="A55" s="42" t="s">
        <v>37</v>
      </c>
      <c r="B55" s="42"/>
      <c r="C55" s="41"/>
      <c r="D55" s="41"/>
      <c r="E55" s="49">
        <f t="shared" si="16"/>
        <v>0</v>
      </c>
      <c r="F55" s="49">
        <f t="shared" si="17"/>
        <v>0</v>
      </c>
      <c r="G55" s="49">
        <f t="shared" si="17"/>
        <v>0</v>
      </c>
      <c r="H55" s="49">
        <f t="shared" si="17"/>
        <v>0</v>
      </c>
      <c r="I55" s="49">
        <f t="shared" si="17"/>
        <v>360.22</v>
      </c>
      <c r="J55" s="49">
        <f t="shared" si="17"/>
        <v>1250.5</v>
      </c>
      <c r="K55" s="49">
        <f t="shared" si="17"/>
        <v>2097.7199999999993</v>
      </c>
      <c r="L55" s="49">
        <f t="shared" si="17"/>
        <v>1848.1400000000003</v>
      </c>
      <c r="M55" s="49">
        <f t="shared" si="17"/>
        <v>2286.0100000000002</v>
      </c>
      <c r="N55" s="49">
        <f t="shared" si="17"/>
        <v>3076.2700000000004</v>
      </c>
      <c r="O55" s="49">
        <f t="shared" si="17"/>
        <v>5696.5999999999985</v>
      </c>
      <c r="P55" s="49">
        <f t="shared" si="17"/>
        <v>6142.6100000000006</v>
      </c>
      <c r="Q55" s="49">
        <f t="shared" si="17"/>
        <v>8834.9599999999991</v>
      </c>
      <c r="R55" s="49">
        <f t="shared" si="17"/>
        <v>7688.4700000000012</v>
      </c>
      <c r="S55" s="49">
        <f t="shared" si="17"/>
        <v>10845.160000000003</v>
      </c>
      <c r="T55" s="49">
        <f t="shared" si="17"/>
        <v>20033.729999999996</v>
      </c>
      <c r="U55" s="49">
        <f t="shared" si="17"/>
        <v>29338.039999999994</v>
      </c>
      <c r="V55" s="49">
        <f t="shared" si="15"/>
        <v>26225.059999999998</v>
      </c>
      <c r="W55" s="49">
        <f t="shared" si="15"/>
        <v>25792.080000000016</v>
      </c>
      <c r="X55" s="49">
        <f t="shared" si="15"/>
        <v>18911.649999999994</v>
      </c>
      <c r="Y55" s="49">
        <f t="shared" si="15"/>
        <v>18135.429999999993</v>
      </c>
      <c r="Z55" s="49">
        <f t="shared" si="15"/>
        <v>20092.940000000002</v>
      </c>
      <c r="AA55" s="49">
        <f t="shared" si="15"/>
        <v>22817.299999999988</v>
      </c>
      <c r="AB55" s="49">
        <f t="shared" si="15"/>
        <v>20524.76999999999</v>
      </c>
      <c r="AC55" s="49">
        <f t="shared" si="15"/>
        <v>22865.559999999998</v>
      </c>
      <c r="AD55" s="49">
        <f t="shared" si="15"/>
        <v>23955.599999999977</v>
      </c>
      <c r="AE55" s="49">
        <f t="shared" si="15"/>
        <v>33056.75</v>
      </c>
      <c r="AF55" s="49">
        <f t="shared" si="15"/>
        <v>72196.109999999986</v>
      </c>
      <c r="AG55" s="49">
        <f t="shared" si="15"/>
        <v>96088.410000000033</v>
      </c>
      <c r="AH55" s="49">
        <f t="shared" si="15"/>
        <v>80854.579999999958</v>
      </c>
      <c r="AI55" s="49">
        <f t="shared" si="15"/>
        <v>65756.459999999963</v>
      </c>
      <c r="AJ55" s="49">
        <f t="shared" si="15"/>
        <v>35564.589999999967</v>
      </c>
      <c r="AK55" s="49">
        <f t="shared" si="15"/>
        <v>33321.969999999972</v>
      </c>
      <c r="AL55" s="49">
        <f t="shared" si="15"/>
        <v>40399.459999999963</v>
      </c>
      <c r="AM55" s="49">
        <f t="shared" si="15"/>
        <v>46987.760000000009</v>
      </c>
      <c r="AN55" s="49">
        <f t="shared" si="15"/>
        <v>47472.010000000009</v>
      </c>
      <c r="AO55" s="49">
        <f t="shared" si="15"/>
        <v>52888.209999999963</v>
      </c>
      <c r="AP55" s="49">
        <f t="shared" si="15"/>
        <v>50526.309999999939</v>
      </c>
      <c r="AQ55" s="49">
        <f t="shared" si="15"/>
        <v>69607.209999999963</v>
      </c>
      <c r="AR55" s="49">
        <f t="shared" si="15"/>
        <v>189324.82000000007</v>
      </c>
    </row>
    <row r="56" spans="1:44" x14ac:dyDescent="0.25">
      <c r="A56" s="42" t="s">
        <v>29</v>
      </c>
      <c r="B56" s="42"/>
      <c r="C56" s="41"/>
      <c r="D56" s="41"/>
      <c r="E56" s="49">
        <f t="shared" si="16"/>
        <v>0</v>
      </c>
      <c r="F56" s="49">
        <f t="shared" si="17"/>
        <v>0</v>
      </c>
      <c r="G56" s="49">
        <f t="shared" si="17"/>
        <v>0</v>
      </c>
      <c r="H56" s="49">
        <f t="shared" si="17"/>
        <v>0</v>
      </c>
      <c r="I56" s="49">
        <f t="shared" si="17"/>
        <v>0</v>
      </c>
      <c r="J56" s="49">
        <f t="shared" si="17"/>
        <v>1868.8500000000001</v>
      </c>
      <c r="K56" s="49">
        <f t="shared" si="17"/>
        <v>2184.4399999999996</v>
      </c>
      <c r="L56" s="49">
        <f t="shared" si="17"/>
        <v>1005.9299999999994</v>
      </c>
      <c r="M56" s="49">
        <f t="shared" si="17"/>
        <v>2449.6499999999996</v>
      </c>
      <c r="N56" s="49">
        <f t="shared" si="17"/>
        <v>4788.4700000000012</v>
      </c>
      <c r="O56" s="49">
        <f t="shared" si="17"/>
        <v>6425.57</v>
      </c>
      <c r="P56" s="49">
        <f t="shared" si="17"/>
        <v>6708.4799999999959</v>
      </c>
      <c r="Q56" s="49">
        <f t="shared" si="17"/>
        <v>6886.6700000000019</v>
      </c>
      <c r="R56" s="49">
        <f t="shared" si="17"/>
        <v>4593.1399999999994</v>
      </c>
      <c r="S56" s="49">
        <f t="shared" si="17"/>
        <v>6007.8699999999953</v>
      </c>
      <c r="T56" s="49">
        <f t="shared" si="17"/>
        <v>15717.750000000007</v>
      </c>
      <c r="U56" s="49">
        <f t="shared" si="17"/>
        <v>17522.230000000003</v>
      </c>
      <c r="V56" s="49">
        <f t="shared" si="15"/>
        <v>19804.249999999985</v>
      </c>
      <c r="W56" s="49">
        <f t="shared" si="15"/>
        <v>20193.839999999997</v>
      </c>
      <c r="X56" s="49">
        <f t="shared" si="15"/>
        <v>10731.830000000002</v>
      </c>
      <c r="Y56" s="49">
        <f t="shared" si="15"/>
        <v>14531.770000000004</v>
      </c>
      <c r="Z56" s="49">
        <f t="shared" si="15"/>
        <v>19488.639999999956</v>
      </c>
      <c r="AA56" s="49">
        <f t="shared" si="15"/>
        <v>20250.780000000028</v>
      </c>
      <c r="AB56" s="49">
        <f t="shared" si="15"/>
        <v>20401.619999999995</v>
      </c>
      <c r="AC56" s="49">
        <f t="shared" si="15"/>
        <v>23299.399999999994</v>
      </c>
      <c r="AD56" s="49">
        <f t="shared" si="15"/>
        <v>20893.320000000036</v>
      </c>
      <c r="AE56" s="49">
        <f t="shared" si="15"/>
        <v>25224.239999999932</v>
      </c>
      <c r="AF56" s="49">
        <f t="shared" si="15"/>
        <v>61998.770000000077</v>
      </c>
      <c r="AG56" s="49">
        <f t="shared" si="15"/>
        <v>80900.339999999967</v>
      </c>
      <c r="AH56" s="49">
        <f t="shared" si="15"/>
        <v>77471.349999999977</v>
      </c>
      <c r="AI56" s="49">
        <f t="shared" si="15"/>
        <v>68199.050000000047</v>
      </c>
      <c r="AJ56" s="49">
        <f t="shared" si="15"/>
        <v>35404.330000000075</v>
      </c>
      <c r="AK56" s="49">
        <f t="shared" si="15"/>
        <v>38986.379999999888</v>
      </c>
      <c r="AL56" s="49">
        <f t="shared" si="15"/>
        <v>48233.369999999995</v>
      </c>
      <c r="AM56" s="49">
        <f t="shared" si="15"/>
        <v>51795.769999999902</v>
      </c>
      <c r="AN56" s="49">
        <f t="shared" si="15"/>
        <v>48044.540000000037</v>
      </c>
      <c r="AO56" s="49">
        <f t="shared" si="15"/>
        <v>53160.570000000065</v>
      </c>
      <c r="AP56" s="49">
        <f t="shared" si="15"/>
        <v>48679.090000000084</v>
      </c>
      <c r="AQ56" s="49">
        <f t="shared" si="15"/>
        <v>58984.709999999963</v>
      </c>
      <c r="AR56" s="49">
        <f t="shared" si="15"/>
        <v>128957.95999999996</v>
      </c>
    </row>
    <row r="57" spans="1:44" x14ac:dyDescent="0.25">
      <c r="A57" s="38" t="s">
        <v>31</v>
      </c>
      <c r="B57" s="38"/>
      <c r="C57" s="41"/>
      <c r="D57" s="41"/>
      <c r="E57" s="48">
        <f>SUM(E51:E56)</f>
        <v>0</v>
      </c>
      <c r="F57" s="48">
        <f t="shared" ref="F57:AR57" si="18">SUM(F51:F56)</f>
        <v>1315.62</v>
      </c>
      <c r="G57" s="48">
        <f t="shared" si="18"/>
        <v>9547.77</v>
      </c>
      <c r="H57" s="48">
        <f t="shared" si="18"/>
        <v>131836.54999999999</v>
      </c>
      <c r="I57" s="48">
        <f t="shared" si="18"/>
        <v>295613.25</v>
      </c>
      <c r="J57" s="48">
        <f t="shared" si="18"/>
        <v>620316.48999999987</v>
      </c>
      <c r="K57" s="48">
        <f t="shared" si="18"/>
        <v>555398.20999999985</v>
      </c>
      <c r="L57" s="48">
        <f t="shared" si="18"/>
        <v>198514.37000000011</v>
      </c>
      <c r="M57" s="48">
        <f t="shared" si="18"/>
        <v>277476.9599999999</v>
      </c>
      <c r="N57" s="48">
        <f t="shared" si="18"/>
        <v>434867.4</v>
      </c>
      <c r="O57" s="48">
        <f t="shared" si="18"/>
        <v>508459.40000000014</v>
      </c>
      <c r="P57" s="48">
        <f t="shared" si="18"/>
        <v>490745.49000000017</v>
      </c>
      <c r="Q57" s="48">
        <f t="shared" si="18"/>
        <v>527476.22000000009</v>
      </c>
      <c r="R57" s="48">
        <f t="shared" si="18"/>
        <v>258953.52000000025</v>
      </c>
      <c r="S57" s="48">
        <f t="shared" si="18"/>
        <v>394310.88999999978</v>
      </c>
      <c r="T57" s="48">
        <f t="shared" si="18"/>
        <v>1342259.4100000001</v>
      </c>
      <c r="U57" s="48">
        <f t="shared" si="18"/>
        <v>1962488.9300000002</v>
      </c>
      <c r="V57" s="48">
        <f t="shared" si="18"/>
        <v>2100865.73</v>
      </c>
      <c r="W57" s="48">
        <f t="shared" si="18"/>
        <v>1649752.0800000003</v>
      </c>
      <c r="X57" s="48">
        <f t="shared" si="18"/>
        <v>751621.14999999979</v>
      </c>
      <c r="Y57" s="48">
        <f t="shared" si="18"/>
        <v>841460.40999999968</v>
      </c>
      <c r="Z57" s="48">
        <f t="shared" si="18"/>
        <v>1085634.8200000005</v>
      </c>
      <c r="AA57" s="48">
        <f t="shared" si="18"/>
        <v>1183123.0699999994</v>
      </c>
      <c r="AB57" s="48">
        <f t="shared" si="18"/>
        <v>1041235.799999999</v>
      </c>
      <c r="AC57" s="48">
        <f t="shared" si="18"/>
        <v>1113426.4299999995</v>
      </c>
      <c r="AD57" s="48">
        <f t="shared" si="18"/>
        <v>1057341.1199999994</v>
      </c>
      <c r="AE57" s="48">
        <f t="shared" si="18"/>
        <v>1420849.9099999997</v>
      </c>
      <c r="AF57" s="48">
        <f t="shared" si="18"/>
        <v>3799102.3500000015</v>
      </c>
      <c r="AG57" s="48">
        <f t="shared" si="18"/>
        <v>5128806.18</v>
      </c>
      <c r="AH57" s="48">
        <f t="shared" si="18"/>
        <v>4697486.7700000005</v>
      </c>
      <c r="AI57" s="48">
        <f t="shared" si="18"/>
        <v>3577277.59</v>
      </c>
      <c r="AJ57" s="48">
        <f t="shared" si="18"/>
        <v>1552311.3900000006</v>
      </c>
      <c r="AK57" s="48">
        <f t="shared" si="18"/>
        <v>1560965.8799999983</v>
      </c>
      <c r="AL57" s="48">
        <f t="shared" si="18"/>
        <v>1902498.7800000007</v>
      </c>
      <c r="AM57" s="48">
        <f t="shared" si="18"/>
        <v>2044546.7300000009</v>
      </c>
      <c r="AN57" s="48">
        <f t="shared" si="18"/>
        <v>1819223.7300000016</v>
      </c>
      <c r="AO57" s="48">
        <f t="shared" si="18"/>
        <v>1991958.3199999982</v>
      </c>
      <c r="AP57" s="48">
        <f t="shared" si="18"/>
        <v>1852056.3300000017</v>
      </c>
      <c r="AQ57" s="48">
        <f t="shared" si="18"/>
        <v>2404199.6199999982</v>
      </c>
      <c r="AR57" s="48">
        <f t="shared" si="18"/>
        <v>6080629.2500000019</v>
      </c>
    </row>
    <row r="58" spans="1:44" x14ac:dyDescent="0.25"/>
    <row r="59" spans="1:44" x14ac:dyDescent="0.25"/>
    <row r="60" spans="1:44" x14ac:dyDescent="0.25"/>
    <row r="61" spans="1:44" x14ac:dyDescent="0.25"/>
    <row r="62" spans="1:44" x14ac:dyDescent="0.25"/>
    <row r="63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mergeCells count="2">
    <mergeCell ref="A30:A39"/>
    <mergeCell ref="A6:A1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79998168889431442"/>
  </sheetPr>
  <dimension ref="A1:BJ73"/>
  <sheetViews>
    <sheetView workbookViewId="0">
      <pane xSplit="1" ySplit="3" topLeftCell="AS4" activePane="bottomRight" state="frozen"/>
      <selection activeCell="AL26" sqref="AL26"/>
      <selection pane="topRight" activeCell="AL26" sqref="AL26"/>
      <selection pane="bottomLeft" activeCell="AL26" sqref="AL26"/>
      <selection pane="bottomRight" activeCell="AW21" sqref="AW21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47" width="15.28515625" style="40" bestFit="1" customWidth="1"/>
    <col min="48" max="48" width="16.42578125" style="40" customWidth="1"/>
    <col min="49" max="57" width="15.28515625" style="40" bestFit="1" customWidth="1"/>
    <col min="58" max="62" width="16.28515625" style="40" bestFit="1" customWidth="1"/>
    <col min="63" max="16384" width="9.140625" style="40"/>
  </cols>
  <sheetData>
    <row r="1" spans="1:62" x14ac:dyDescent="0.25">
      <c r="A1" s="35" t="s">
        <v>30</v>
      </c>
    </row>
    <row r="2" spans="1:62" x14ac:dyDescent="0.25">
      <c r="A2" s="27"/>
    </row>
    <row r="3" spans="1:62" x14ac:dyDescent="0.25">
      <c r="B3" s="12">
        <v>42370</v>
      </c>
      <c r="C3" s="12">
        <v>42401</v>
      </c>
      <c r="D3" s="12">
        <v>42430</v>
      </c>
      <c r="E3" s="12">
        <v>42461</v>
      </c>
      <c r="F3" s="12">
        <v>42491</v>
      </c>
      <c r="G3" s="12">
        <v>42522</v>
      </c>
      <c r="H3" s="12">
        <v>42552</v>
      </c>
      <c r="I3" s="12">
        <v>42583</v>
      </c>
      <c r="J3" s="12">
        <v>42614</v>
      </c>
      <c r="K3" s="12">
        <v>42644</v>
      </c>
      <c r="L3" s="12">
        <v>42675</v>
      </c>
      <c r="M3" s="12">
        <v>42705</v>
      </c>
      <c r="N3" s="12">
        <v>42736</v>
      </c>
      <c r="O3" s="12">
        <v>42767</v>
      </c>
      <c r="P3" s="12">
        <v>42795</v>
      </c>
      <c r="Q3" s="12">
        <v>42826</v>
      </c>
      <c r="R3" s="12">
        <v>42856</v>
      </c>
      <c r="S3" s="12">
        <v>42887</v>
      </c>
      <c r="T3" s="12">
        <v>42917</v>
      </c>
      <c r="U3" s="12">
        <v>42948</v>
      </c>
      <c r="V3" s="12">
        <v>42979</v>
      </c>
      <c r="W3" s="12">
        <v>43009</v>
      </c>
      <c r="X3" s="12">
        <v>43040</v>
      </c>
      <c r="Y3" s="12">
        <v>43070</v>
      </c>
      <c r="Z3" s="12">
        <v>43101</v>
      </c>
      <c r="AA3" s="12">
        <v>43132</v>
      </c>
      <c r="AB3" s="12">
        <v>43160</v>
      </c>
      <c r="AC3" s="12">
        <v>43191</v>
      </c>
      <c r="AD3" s="12">
        <v>43221</v>
      </c>
      <c r="AE3" s="12">
        <v>43252</v>
      </c>
      <c r="AF3" s="12">
        <v>43282</v>
      </c>
      <c r="AG3" s="12">
        <v>43313</v>
      </c>
      <c r="AH3" s="12">
        <v>43344</v>
      </c>
      <c r="AI3" s="12">
        <v>43374</v>
      </c>
      <c r="AJ3" s="12">
        <v>43405</v>
      </c>
      <c r="AK3" s="12">
        <v>43435</v>
      </c>
      <c r="AL3" s="12">
        <v>43466</v>
      </c>
      <c r="AM3" s="12">
        <v>43497</v>
      </c>
      <c r="AN3" s="12">
        <v>43525</v>
      </c>
      <c r="AO3" s="12">
        <v>43556</v>
      </c>
      <c r="AP3" s="12">
        <v>43586</v>
      </c>
      <c r="AQ3" s="12">
        <v>43617</v>
      </c>
      <c r="AR3" s="12">
        <v>43647</v>
      </c>
      <c r="AS3" s="12">
        <v>43678</v>
      </c>
      <c r="AT3" s="12">
        <v>43709</v>
      </c>
      <c r="AU3" s="12">
        <v>43739</v>
      </c>
      <c r="AV3" s="12">
        <v>43770</v>
      </c>
      <c r="AW3" s="12">
        <v>43800</v>
      </c>
      <c r="AX3" s="12">
        <v>43831</v>
      </c>
      <c r="AY3" s="12">
        <v>43862</v>
      </c>
      <c r="AZ3" s="12">
        <v>43891</v>
      </c>
      <c r="BA3" s="12">
        <v>43922</v>
      </c>
      <c r="BB3" s="12">
        <v>43952</v>
      </c>
      <c r="BC3" s="12">
        <v>43983</v>
      </c>
      <c r="BD3" s="12">
        <v>44013</v>
      </c>
      <c r="BE3" s="12">
        <v>44044</v>
      </c>
      <c r="BF3" s="12">
        <v>44075</v>
      </c>
      <c r="BG3" s="12">
        <v>44105</v>
      </c>
      <c r="BH3" s="12">
        <v>44136</v>
      </c>
      <c r="BI3" s="12">
        <v>44166</v>
      </c>
      <c r="BJ3" s="12">
        <v>44197</v>
      </c>
    </row>
    <row r="4" spans="1:62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119" t="s">
        <v>82</v>
      </c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x14ac:dyDescent="0.25">
      <c r="A5" s="40" t="s">
        <v>33</v>
      </c>
      <c r="B5" s="41"/>
      <c r="C5" s="41"/>
      <c r="D5" s="45">
        <v>0</v>
      </c>
      <c r="E5" s="45">
        <v>1328.78</v>
      </c>
      <c r="F5" s="45">
        <v>10855.31</v>
      </c>
      <c r="G5" s="45">
        <v>131208.19</v>
      </c>
      <c r="H5" s="45">
        <v>387288.84</v>
      </c>
      <c r="I5" s="45">
        <v>759760.94</v>
      </c>
      <c r="J5" s="45">
        <v>1430369.44</v>
      </c>
      <c r="K5" s="45">
        <v>1550921.07</v>
      </c>
      <c r="L5" s="45">
        <v>1735396.69</v>
      </c>
      <c r="M5" s="45">
        <v>2037094.64</v>
      </c>
      <c r="N5" s="45">
        <v>2364452.61</v>
      </c>
      <c r="O5" s="45">
        <v>2681724.66</v>
      </c>
      <c r="P5" s="45">
        <v>2987072.85</v>
      </c>
      <c r="Q5" s="45">
        <v>3184865.01</v>
      </c>
      <c r="R5" s="45">
        <v>3385529.7699999996</v>
      </c>
      <c r="S5" s="45">
        <v>4264552</v>
      </c>
      <c r="T5" s="45">
        <v>5547156.3399999999</v>
      </c>
      <c r="U5" s="45">
        <v>6946190.2599999998</v>
      </c>
      <c r="V5" s="45">
        <v>7850232.6099999994</v>
      </c>
      <c r="W5" s="46">
        <v>8126747.0099999998</v>
      </c>
      <c r="X5" s="46">
        <v>8499539.6099999994</v>
      </c>
      <c r="Y5" s="46">
        <v>9058824.6600000001</v>
      </c>
      <c r="Z5" s="46">
        <v>9650198.3699999992</v>
      </c>
      <c r="AA5" s="46">
        <v>10151034.449999999</v>
      </c>
      <c r="AB5" s="46">
        <v>10613841.620000001</v>
      </c>
      <c r="AC5" s="46">
        <v>10869441.710000001</v>
      </c>
      <c r="AD5" s="46">
        <v>11350949.390000001</v>
      </c>
      <c r="AE5" s="46">
        <v>13348695.730000002</v>
      </c>
      <c r="AF5" s="46">
        <v>16063513.910000002</v>
      </c>
      <c r="AG5" s="46">
        <v>18680994.800000004</v>
      </c>
      <c r="AH5" s="46">
        <v>20236402.510000005</v>
      </c>
      <c r="AI5" s="46">
        <v>20777772.98</v>
      </c>
      <c r="AJ5" s="46">
        <v>21274714.609999999</v>
      </c>
      <c r="AK5" s="46">
        <v>21954224.789999999</v>
      </c>
      <c r="AL5" s="46">
        <v>22632751.569999997</v>
      </c>
      <c r="AM5" s="46">
        <v>23234453.34</v>
      </c>
      <c r="AN5" s="46">
        <v>23939498.760000002</v>
      </c>
      <c r="AO5" s="46">
        <v>24497192.960000001</v>
      </c>
      <c r="AP5" s="46">
        <v>24846329.540000003</v>
      </c>
      <c r="AQ5" s="46">
        <v>27513104.980000004</v>
      </c>
      <c r="AR5" s="46">
        <v>30526797.800000001</v>
      </c>
      <c r="AS5" s="46">
        <v>33776773.060000002</v>
      </c>
      <c r="AT5" s="46">
        <v>35595655.670000002</v>
      </c>
      <c r="AU5" s="46">
        <f>36043069.48+0</f>
        <v>36043069.479999997</v>
      </c>
      <c r="AV5" s="46">
        <v>36595561</v>
      </c>
      <c r="AW5" s="46">
        <v>37321790.770000003</v>
      </c>
      <c r="AX5" s="46">
        <v>38032442.790000007</v>
      </c>
      <c r="AY5" s="46">
        <v>38646716.570000008</v>
      </c>
      <c r="AZ5" s="46">
        <v>39210801.570000008</v>
      </c>
      <c r="BA5" s="46">
        <v>39658734.100000009</v>
      </c>
      <c r="BB5" s="46">
        <v>40261866.770000011</v>
      </c>
      <c r="BC5" s="46">
        <v>40261866.770000011</v>
      </c>
      <c r="BD5" s="46">
        <v>40261866.770000011</v>
      </c>
      <c r="BE5" s="46">
        <v>40261866.770000011</v>
      </c>
      <c r="BF5" s="46">
        <v>40261866.770000011</v>
      </c>
      <c r="BG5" s="46">
        <v>40261866.770000011</v>
      </c>
      <c r="BH5" s="46">
        <v>40261866.770000011</v>
      </c>
      <c r="BI5" s="46">
        <v>40261866.770000011</v>
      </c>
      <c r="BJ5" s="46">
        <v>40261866.770000011</v>
      </c>
    </row>
    <row r="6" spans="1:62" x14ac:dyDescent="0.25">
      <c r="A6" s="40" t="s">
        <v>34</v>
      </c>
      <c r="B6" s="41"/>
      <c r="C6" s="41"/>
      <c r="D6" s="45">
        <v>0</v>
      </c>
      <c r="E6" s="45">
        <v>0</v>
      </c>
      <c r="F6" s="45">
        <v>0</v>
      </c>
      <c r="G6" s="45">
        <v>4167.9399999999996</v>
      </c>
      <c r="H6" s="45">
        <v>17525.88</v>
      </c>
      <c r="I6" s="45">
        <v>31980.06</v>
      </c>
      <c r="J6" s="45">
        <v>54300.31</v>
      </c>
      <c r="K6" s="45">
        <v>77885.14</v>
      </c>
      <c r="L6" s="45">
        <v>105438.65</v>
      </c>
      <c r="M6" s="45">
        <v>142311.95000000001</v>
      </c>
      <c r="N6" s="45">
        <v>189359.05000000002</v>
      </c>
      <c r="O6" s="45">
        <v>231701.2</v>
      </c>
      <c r="P6" s="45">
        <v>283963.62</v>
      </c>
      <c r="Q6" s="45">
        <v>308673.44</v>
      </c>
      <c r="R6" s="45">
        <v>357395.51</v>
      </c>
      <c r="S6" s="45">
        <v>446610.88</v>
      </c>
      <c r="T6" s="45">
        <v>585542.78</v>
      </c>
      <c r="U6" s="45">
        <v>716001.10999999987</v>
      </c>
      <c r="V6" s="45">
        <v>865623.52</v>
      </c>
      <c r="W6" s="46">
        <v>981465.67</v>
      </c>
      <c r="X6" s="46">
        <v>1068238.3799999999</v>
      </c>
      <c r="Y6" s="46">
        <v>1193729.2599999998</v>
      </c>
      <c r="Z6" s="46">
        <v>1341747.9499999997</v>
      </c>
      <c r="AA6" s="46">
        <v>1469438.1399999997</v>
      </c>
      <c r="AB6" s="46">
        <v>1628844.4099999997</v>
      </c>
      <c r="AC6" s="46">
        <v>1811879.49</v>
      </c>
      <c r="AD6" s="46">
        <v>2069719.65</v>
      </c>
      <c r="AE6" s="46">
        <v>2457404.2800000003</v>
      </c>
      <c r="AF6" s="46">
        <v>2966091.15</v>
      </c>
      <c r="AG6" s="46">
        <v>3413766.9499999997</v>
      </c>
      <c r="AH6" s="46">
        <v>3901789.65</v>
      </c>
      <c r="AI6" s="46">
        <v>4245964.8900000006</v>
      </c>
      <c r="AJ6" s="46">
        <v>4556973.95</v>
      </c>
      <c r="AK6" s="46">
        <v>4900967.08</v>
      </c>
      <c r="AL6" s="46">
        <v>5271737.41</v>
      </c>
      <c r="AM6" s="46">
        <v>5581907.2999999998</v>
      </c>
      <c r="AN6" s="46">
        <v>6001660.4600000009</v>
      </c>
      <c r="AO6" s="46">
        <v>6425471.5500000007</v>
      </c>
      <c r="AP6" s="46">
        <v>6844402.4900000002</v>
      </c>
      <c r="AQ6" s="46">
        <v>7540501.0500000007</v>
      </c>
      <c r="AR6" s="46">
        <v>8428918.1699999999</v>
      </c>
      <c r="AS6" s="46">
        <v>9148140.2100000009</v>
      </c>
      <c r="AT6" s="46">
        <v>9900811.9400000013</v>
      </c>
      <c r="AU6" s="46">
        <f>10403257.47+14619.86</f>
        <v>10417877.33</v>
      </c>
      <c r="AV6" s="46">
        <v>10872839.23</v>
      </c>
      <c r="AW6" s="46">
        <v>11347767.52</v>
      </c>
      <c r="AX6" s="46">
        <v>11842210.049999999</v>
      </c>
      <c r="AY6" s="46">
        <v>12232648.299999999</v>
      </c>
      <c r="AZ6" s="46">
        <v>12667429.919999998</v>
      </c>
      <c r="BA6" s="46">
        <v>13113397.039999997</v>
      </c>
      <c r="BB6" s="46">
        <v>13675122.059999997</v>
      </c>
      <c r="BC6" s="46">
        <v>13718684.919999996</v>
      </c>
      <c r="BD6" s="46">
        <v>13769401.999999996</v>
      </c>
      <c r="BE6" s="46">
        <v>13825861.839999996</v>
      </c>
      <c r="BF6" s="46">
        <v>13888366.639999997</v>
      </c>
      <c r="BG6" s="46">
        <v>13954794.479999997</v>
      </c>
      <c r="BH6" s="46">
        <v>14024519.289999997</v>
      </c>
      <c r="BI6" s="46">
        <v>14097649.989999996</v>
      </c>
      <c r="BJ6" s="46">
        <v>14174322.319999997</v>
      </c>
    </row>
    <row r="7" spans="1:62" x14ac:dyDescent="0.25">
      <c r="A7" s="40" t="s">
        <v>35</v>
      </c>
      <c r="B7" s="41"/>
      <c r="C7" s="41"/>
      <c r="D7" s="45">
        <v>0</v>
      </c>
      <c r="E7" s="45">
        <v>0</v>
      </c>
      <c r="F7" s="45">
        <v>0</v>
      </c>
      <c r="G7" s="45">
        <v>6853.38</v>
      </c>
      <c r="H7" s="45">
        <v>31346.880000000001</v>
      </c>
      <c r="I7" s="45">
        <v>64756.57</v>
      </c>
      <c r="J7" s="45">
        <v>121217.18</v>
      </c>
      <c r="K7" s="45">
        <v>169574.21</v>
      </c>
      <c r="L7" s="45">
        <v>225474</v>
      </c>
      <c r="M7" s="45">
        <v>301020.03000000003</v>
      </c>
      <c r="N7" s="45">
        <v>398372.26</v>
      </c>
      <c r="O7" s="45">
        <v>489934.36</v>
      </c>
      <c r="P7" s="45">
        <v>604498.14</v>
      </c>
      <c r="Q7" s="45">
        <v>665653.74</v>
      </c>
      <c r="R7" s="45">
        <v>767859.38</v>
      </c>
      <c r="S7" s="45">
        <v>989490.46</v>
      </c>
      <c r="T7" s="45">
        <v>1321696.51</v>
      </c>
      <c r="U7" s="45">
        <v>1640841.6600000001</v>
      </c>
      <c r="V7" s="45">
        <v>1992842.86</v>
      </c>
      <c r="W7" s="46">
        <v>2223572.41</v>
      </c>
      <c r="X7" s="46">
        <v>2462963.7799999998</v>
      </c>
      <c r="Y7" s="46">
        <v>2729745.36</v>
      </c>
      <c r="Z7" s="46">
        <v>3041850.56</v>
      </c>
      <c r="AA7" s="46">
        <v>3313329.05</v>
      </c>
      <c r="AB7" s="46">
        <v>3632789.6599999997</v>
      </c>
      <c r="AC7" s="46">
        <v>3967218.2799999993</v>
      </c>
      <c r="AD7" s="46">
        <v>4417212.879999999</v>
      </c>
      <c r="AE7" s="46">
        <v>5288524.1399999987</v>
      </c>
      <c r="AF7" s="46">
        <v>6465914.9300000006</v>
      </c>
      <c r="AG7" s="46">
        <v>7475631.5000000009</v>
      </c>
      <c r="AH7" s="46">
        <v>8491958.2899999991</v>
      </c>
      <c r="AI7" s="46">
        <v>9047137.040000001</v>
      </c>
      <c r="AJ7" s="46">
        <v>9551899.1300000008</v>
      </c>
      <c r="AK7" s="46">
        <v>10140818.360000001</v>
      </c>
      <c r="AL7" s="46">
        <v>10806286.970000001</v>
      </c>
      <c r="AM7" s="46">
        <v>11385718.91</v>
      </c>
      <c r="AN7" s="46">
        <v>12157855.650000002</v>
      </c>
      <c r="AO7" s="46">
        <v>12903645.290000003</v>
      </c>
      <c r="AP7" s="46">
        <v>13617957.34</v>
      </c>
      <c r="AQ7" s="46">
        <v>15284047.689999999</v>
      </c>
      <c r="AR7" s="46">
        <v>17381958.23</v>
      </c>
      <c r="AS7" s="46">
        <v>19154184.34</v>
      </c>
      <c r="AT7" s="46">
        <v>20774799.379999999</v>
      </c>
      <c r="AU7" s="46">
        <f>21466264.93+141399.01</f>
        <v>21607663.940000001</v>
      </c>
      <c r="AV7" s="46">
        <v>22458757.510000002</v>
      </c>
      <c r="AW7" s="46">
        <v>23376901.48</v>
      </c>
      <c r="AX7" s="46">
        <v>24360171.91</v>
      </c>
      <c r="AY7" s="46">
        <v>25208897.760000002</v>
      </c>
      <c r="AZ7" s="46">
        <v>26128019.920000002</v>
      </c>
      <c r="BA7" s="46">
        <v>27051594.740000002</v>
      </c>
      <c r="BB7" s="46">
        <v>28182755.950000003</v>
      </c>
      <c r="BC7" s="46">
        <v>28517965.180000003</v>
      </c>
      <c r="BD7" s="46">
        <v>28926445.380000003</v>
      </c>
      <c r="BE7" s="46">
        <v>29397843.120000001</v>
      </c>
      <c r="BF7" s="46">
        <v>29918876.800000001</v>
      </c>
      <c r="BG7" s="46">
        <v>30463246.07</v>
      </c>
      <c r="BH7" s="46">
        <v>31027700.210000001</v>
      </c>
      <c r="BI7" s="46">
        <v>31624134.32</v>
      </c>
      <c r="BJ7" s="46">
        <v>32265142.899999999</v>
      </c>
    </row>
    <row r="8" spans="1:62" x14ac:dyDescent="0.25">
      <c r="A8" s="40" t="s">
        <v>36</v>
      </c>
      <c r="B8" s="41"/>
      <c r="C8" s="41"/>
      <c r="D8" s="45">
        <v>0</v>
      </c>
      <c r="E8" s="45">
        <v>0</v>
      </c>
      <c r="F8" s="45">
        <v>0</v>
      </c>
      <c r="G8" s="45">
        <v>526.23</v>
      </c>
      <c r="H8" s="45">
        <v>2233.4699999999998</v>
      </c>
      <c r="I8" s="45">
        <v>4262.4399999999996</v>
      </c>
      <c r="J8" s="45">
        <v>8761.7000000000007</v>
      </c>
      <c r="K8" s="45">
        <v>13045.74</v>
      </c>
      <c r="L8" s="45">
        <v>20273.66</v>
      </c>
      <c r="M8" s="45">
        <v>37982.83</v>
      </c>
      <c r="N8" s="45">
        <v>65485.26</v>
      </c>
      <c r="O8" s="45">
        <v>89352.91</v>
      </c>
      <c r="P8" s="45">
        <v>118408.26</v>
      </c>
      <c r="Q8" s="45">
        <v>129165.95000000001</v>
      </c>
      <c r="R8" s="45">
        <v>156969.91999999998</v>
      </c>
      <c r="S8" s="45">
        <v>283536.74</v>
      </c>
      <c r="T8" s="45">
        <v>459226.48</v>
      </c>
      <c r="U8" s="45">
        <v>674409.64</v>
      </c>
      <c r="V8" s="45">
        <v>877196.58000000007</v>
      </c>
      <c r="W8" s="46">
        <v>977284.15000000014</v>
      </c>
      <c r="X8" s="46">
        <v>1073543.23</v>
      </c>
      <c r="Y8" s="46">
        <v>1185708.23</v>
      </c>
      <c r="Z8" s="46">
        <v>1314546.6499999999</v>
      </c>
      <c r="AA8" s="46">
        <v>1427651.01</v>
      </c>
      <c r="AB8" s="46">
        <v>1557090.47</v>
      </c>
      <c r="AC8" s="46">
        <v>1686737.0899999999</v>
      </c>
      <c r="AD8" s="46">
        <v>1863356.25</v>
      </c>
      <c r="AE8" s="46">
        <v>2279448.1</v>
      </c>
      <c r="AF8" s="46">
        <v>2814330.83</v>
      </c>
      <c r="AG8" s="46">
        <v>3291326.8600000003</v>
      </c>
      <c r="AH8" s="46">
        <v>3697906.36</v>
      </c>
      <c r="AI8" s="46">
        <v>3900717.4</v>
      </c>
      <c r="AJ8" s="46">
        <v>4087079.7399999998</v>
      </c>
      <c r="AK8" s="46">
        <v>4305525.0999999996</v>
      </c>
      <c r="AL8" s="46">
        <v>4552393.01</v>
      </c>
      <c r="AM8" s="46">
        <v>4768797.74</v>
      </c>
      <c r="AN8" s="46">
        <v>5069031.21</v>
      </c>
      <c r="AO8" s="46">
        <v>5347376.22</v>
      </c>
      <c r="AP8" s="46">
        <v>5635365.4399999995</v>
      </c>
      <c r="AQ8" s="46">
        <v>6411912.9499999993</v>
      </c>
      <c r="AR8" s="46">
        <v>7373784.9299999997</v>
      </c>
      <c r="AS8" s="46">
        <v>8233706.0199999996</v>
      </c>
      <c r="AT8" s="46">
        <v>8908132.5299999993</v>
      </c>
      <c r="AU8" s="46">
        <f>9176465.3+47940.65</f>
        <v>9224405.9500000011</v>
      </c>
      <c r="AV8" s="46">
        <v>9546751.3300000019</v>
      </c>
      <c r="AW8" s="46">
        <v>9891854.0200000014</v>
      </c>
      <c r="AX8" s="46">
        <v>10254933.290000001</v>
      </c>
      <c r="AY8" s="46">
        <v>10570358.770000001</v>
      </c>
      <c r="AZ8" s="46">
        <v>10913940.700000001</v>
      </c>
      <c r="BA8" s="46">
        <v>11250625.060000001</v>
      </c>
      <c r="BB8" s="46">
        <v>11672588.310000001</v>
      </c>
      <c r="BC8" s="46">
        <v>11765484.890000001</v>
      </c>
      <c r="BD8" s="46">
        <v>11876778.25</v>
      </c>
      <c r="BE8" s="46">
        <v>12004201.390000001</v>
      </c>
      <c r="BF8" s="46">
        <v>12143482.67</v>
      </c>
      <c r="BG8" s="46">
        <v>12287840.810000001</v>
      </c>
      <c r="BH8" s="46">
        <v>12436291.380000001</v>
      </c>
      <c r="BI8" s="46">
        <v>12589022.99</v>
      </c>
      <c r="BJ8" s="46">
        <v>12746350.949999999</v>
      </c>
    </row>
    <row r="9" spans="1:62" x14ac:dyDescent="0.25">
      <c r="A9" s="40" t="s">
        <v>37</v>
      </c>
      <c r="B9" s="41"/>
      <c r="C9" s="41"/>
      <c r="D9" s="45">
        <v>0</v>
      </c>
      <c r="E9" s="45">
        <v>0</v>
      </c>
      <c r="F9" s="45">
        <v>0</v>
      </c>
      <c r="G9" s="45">
        <v>0</v>
      </c>
      <c r="H9" s="45">
        <v>360.22</v>
      </c>
      <c r="I9" s="45">
        <v>1610.72</v>
      </c>
      <c r="J9" s="45">
        <v>3708.44</v>
      </c>
      <c r="K9" s="45">
        <v>5556.58</v>
      </c>
      <c r="L9" s="45">
        <v>7842.59</v>
      </c>
      <c r="M9" s="45">
        <v>10918.86</v>
      </c>
      <c r="N9" s="45">
        <v>16615.46</v>
      </c>
      <c r="O9" s="45">
        <v>22758.07</v>
      </c>
      <c r="P9" s="45">
        <v>31593.03</v>
      </c>
      <c r="Q9" s="45">
        <v>39281.5</v>
      </c>
      <c r="R9" s="45">
        <v>50126.66</v>
      </c>
      <c r="S9" s="45">
        <v>70160.39</v>
      </c>
      <c r="T9" s="45">
        <v>99498.43</v>
      </c>
      <c r="U9" s="45">
        <v>125723.48999999999</v>
      </c>
      <c r="V9" s="45">
        <v>151515.57</v>
      </c>
      <c r="W9" s="46">
        <v>170427.22</v>
      </c>
      <c r="X9" s="46">
        <v>188562.65</v>
      </c>
      <c r="Y9" s="46">
        <v>208655.59</v>
      </c>
      <c r="Z9" s="46">
        <v>231472.88999999998</v>
      </c>
      <c r="AA9" s="46">
        <v>251997.65999999997</v>
      </c>
      <c r="AB9" s="46">
        <v>274863.21999999997</v>
      </c>
      <c r="AC9" s="46">
        <v>298818.81999999995</v>
      </c>
      <c r="AD9" s="46">
        <v>331875.56999999995</v>
      </c>
      <c r="AE9" s="46">
        <v>404071.67999999993</v>
      </c>
      <c r="AF9" s="46">
        <v>500160.08999999997</v>
      </c>
      <c r="AG9" s="46">
        <v>581014.66999999993</v>
      </c>
      <c r="AH9" s="46">
        <v>646771.12999999989</v>
      </c>
      <c r="AI9" s="46">
        <v>682335.71999999986</v>
      </c>
      <c r="AJ9" s="46">
        <v>715657.68999999983</v>
      </c>
      <c r="AK9" s="46">
        <v>756057.14999999979</v>
      </c>
      <c r="AL9" s="46">
        <v>803044.9099999998</v>
      </c>
      <c r="AM9" s="46">
        <v>847067.0299999998</v>
      </c>
      <c r="AN9" s="46">
        <v>906643.35999999987</v>
      </c>
      <c r="AO9" s="46">
        <v>960281.54999999981</v>
      </c>
      <c r="AP9" s="46">
        <v>1023538.6499999997</v>
      </c>
      <c r="AQ9" s="46">
        <v>1212863.4699999997</v>
      </c>
      <c r="AR9" s="46">
        <v>1467669.6399999997</v>
      </c>
      <c r="AS9" s="46">
        <v>1693254.0199999996</v>
      </c>
      <c r="AT9" s="46">
        <v>1837329.1699999995</v>
      </c>
      <c r="AU9" s="46">
        <f>1898561.58+190.94</f>
        <v>1898752.52</v>
      </c>
      <c r="AV9" s="46">
        <v>1952594.67</v>
      </c>
      <c r="AW9" s="46">
        <v>2011316.21</v>
      </c>
      <c r="AX9" s="46">
        <v>2072450.3</v>
      </c>
      <c r="AY9" s="46">
        <v>2127692.09</v>
      </c>
      <c r="AZ9" s="46">
        <v>2183720.4699999997</v>
      </c>
      <c r="BA9" s="46">
        <v>2237505.65</v>
      </c>
      <c r="BB9" s="46">
        <v>2311417.73</v>
      </c>
      <c r="BC9" s="46">
        <v>2314398.13</v>
      </c>
      <c r="BD9" s="46">
        <v>2318108.1</v>
      </c>
      <c r="BE9" s="46">
        <v>2322390.14</v>
      </c>
      <c r="BF9" s="46">
        <v>2327283.8800000004</v>
      </c>
      <c r="BG9" s="46">
        <v>2332559.4900000002</v>
      </c>
      <c r="BH9" s="46">
        <v>2338141.58</v>
      </c>
      <c r="BI9" s="46">
        <v>2344043.69</v>
      </c>
      <c r="BJ9" s="46">
        <v>2350291.81</v>
      </c>
    </row>
    <row r="10" spans="1:62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1938.36</v>
      </c>
      <c r="J10" s="45">
        <v>4471.67</v>
      </c>
      <c r="K10" s="45">
        <v>5196.7299999999996</v>
      </c>
      <c r="L10" s="45">
        <v>6862.23</v>
      </c>
      <c r="M10" s="45">
        <v>10267.16</v>
      </c>
      <c r="N10" s="45">
        <v>14971.71</v>
      </c>
      <c r="O10" s="45">
        <v>19986.64</v>
      </c>
      <c r="P10" s="45">
        <v>24761.3</v>
      </c>
      <c r="Q10" s="45">
        <v>35353.409999999996</v>
      </c>
      <c r="R10" s="45">
        <v>37586.060000000005</v>
      </c>
      <c r="S10" s="45">
        <v>49965.19000000001</v>
      </c>
      <c r="T10" s="45">
        <f>S10</f>
        <v>49965.19000000001</v>
      </c>
      <c r="U10" s="45">
        <v>79271.760000000009</v>
      </c>
      <c r="V10" s="45">
        <v>98032.219999999987</v>
      </c>
      <c r="W10" s="46">
        <v>106584.77999999998</v>
      </c>
      <c r="X10" s="46">
        <v>118285.69999999998</v>
      </c>
      <c r="Y10" s="46">
        <v>131572.22999999998</v>
      </c>
      <c r="Z10" s="46">
        <v>161846.31999999998</v>
      </c>
      <c r="AA10" s="46">
        <v>190951.01</v>
      </c>
      <c r="AB10" s="46">
        <v>213429.63</v>
      </c>
      <c r="AC10" s="46">
        <v>246557.09999999998</v>
      </c>
      <c r="AD10" s="46">
        <v>271769.84999999998</v>
      </c>
      <c r="AE10" s="46">
        <v>331308.89999999997</v>
      </c>
      <c r="AF10" s="46">
        <v>412191.51</v>
      </c>
      <c r="AG10" s="46">
        <v>493335.19</v>
      </c>
      <c r="AH10" s="46">
        <v>559581.99</v>
      </c>
      <c r="AI10" s="46">
        <v>595007.44000000006</v>
      </c>
      <c r="AJ10" s="46">
        <v>634031.60000000009</v>
      </c>
      <c r="AK10" s="46">
        <v>682284.17</v>
      </c>
      <c r="AL10" s="46">
        <v>734097.55</v>
      </c>
      <c r="AM10" s="46">
        <v>781994.41999999993</v>
      </c>
      <c r="AN10" s="46">
        <v>837841.06999999983</v>
      </c>
      <c r="AO10" s="46">
        <v>888476.94</v>
      </c>
      <c r="AP10" s="46">
        <v>942837.01</v>
      </c>
      <c r="AQ10" s="46">
        <v>1071794.97</v>
      </c>
      <c r="AR10" s="46">
        <v>1230408.1299999999</v>
      </c>
      <c r="AS10" s="46">
        <v>1372751.47</v>
      </c>
      <c r="AT10" s="46">
        <v>1487367.92</v>
      </c>
      <c r="AU10" s="115">
        <f>1535636.39+0</f>
        <v>1535636.39</v>
      </c>
      <c r="AV10" s="46">
        <v>1583004.44</v>
      </c>
      <c r="AW10" s="46">
        <v>1636724.52</v>
      </c>
      <c r="AX10" s="46">
        <v>1690944.22</v>
      </c>
      <c r="AY10" s="46">
        <v>1735446.49</v>
      </c>
      <c r="AZ10" s="46">
        <v>1780480.62</v>
      </c>
      <c r="BA10" s="46">
        <v>1821584.58</v>
      </c>
      <c r="BB10" s="46">
        <v>1871550.9400000002</v>
      </c>
      <c r="BC10" s="46">
        <v>1871550.9400000002</v>
      </c>
      <c r="BD10" s="46">
        <v>1871550.9400000002</v>
      </c>
      <c r="BE10" s="46">
        <v>1871550.9400000002</v>
      </c>
      <c r="BF10" s="46">
        <v>1871550.9400000002</v>
      </c>
      <c r="BG10" s="46">
        <v>1871550.9400000002</v>
      </c>
      <c r="BH10" s="46">
        <v>1871550.9400000002</v>
      </c>
      <c r="BI10" s="46">
        <v>1871550.9400000002</v>
      </c>
      <c r="BJ10" s="46">
        <v>1871550.9400000002</v>
      </c>
    </row>
    <row r="11" spans="1:62" x14ac:dyDescent="0.25">
      <c r="A11" s="35" t="s">
        <v>31</v>
      </c>
      <c r="B11" s="33"/>
      <c r="C11" s="33"/>
      <c r="D11" s="48">
        <f>SUM(D5:D10)</f>
        <v>0</v>
      </c>
      <c r="E11" s="48">
        <f t="shared" ref="E11:AW11" si="0">SUM(E5:E10)</f>
        <v>1328.78</v>
      </c>
      <c r="F11" s="48">
        <f t="shared" si="0"/>
        <v>10855.31</v>
      </c>
      <c r="G11" s="48">
        <f t="shared" si="0"/>
        <v>142755.74000000002</v>
      </c>
      <c r="H11" s="48">
        <f t="shared" si="0"/>
        <v>438755.29</v>
      </c>
      <c r="I11" s="48">
        <f t="shared" si="0"/>
        <v>864309.08999999985</v>
      </c>
      <c r="J11" s="48">
        <f t="shared" si="0"/>
        <v>1622828.7399999998</v>
      </c>
      <c r="K11" s="48">
        <f t="shared" si="0"/>
        <v>1822179.47</v>
      </c>
      <c r="L11" s="48">
        <f t="shared" si="0"/>
        <v>2101287.8199999998</v>
      </c>
      <c r="M11" s="48">
        <f t="shared" si="0"/>
        <v>2539595.4700000002</v>
      </c>
      <c r="N11" s="48">
        <f t="shared" si="0"/>
        <v>3049256.3499999996</v>
      </c>
      <c r="O11" s="48">
        <f t="shared" si="0"/>
        <v>3535457.8400000003</v>
      </c>
      <c r="P11" s="48">
        <f t="shared" si="0"/>
        <v>4050297.1999999997</v>
      </c>
      <c r="Q11" s="48">
        <f t="shared" si="0"/>
        <v>4362993.05</v>
      </c>
      <c r="R11" s="48">
        <f t="shared" si="0"/>
        <v>4755467.2999999989</v>
      </c>
      <c r="S11" s="48">
        <f t="shared" si="0"/>
        <v>6104315.6600000001</v>
      </c>
      <c r="T11" s="48">
        <f t="shared" si="0"/>
        <v>8063085.7299999995</v>
      </c>
      <c r="U11" s="48">
        <f t="shared" si="0"/>
        <v>10182437.92</v>
      </c>
      <c r="V11" s="48">
        <f t="shared" si="0"/>
        <v>11835443.359999999</v>
      </c>
      <c r="W11" s="48">
        <f t="shared" si="0"/>
        <v>12586081.24</v>
      </c>
      <c r="X11" s="48">
        <f t="shared" si="0"/>
        <v>13411133.349999998</v>
      </c>
      <c r="Y11" s="48">
        <f t="shared" si="0"/>
        <v>14508235.33</v>
      </c>
      <c r="Z11" s="48">
        <f t="shared" si="0"/>
        <v>15741662.74</v>
      </c>
      <c r="AA11" s="48">
        <f t="shared" si="0"/>
        <v>16804401.32</v>
      </c>
      <c r="AB11" s="48">
        <f t="shared" si="0"/>
        <v>17920859.009999998</v>
      </c>
      <c r="AC11" s="48">
        <f t="shared" si="0"/>
        <v>18880652.490000002</v>
      </c>
      <c r="AD11" s="48">
        <f t="shared" si="0"/>
        <v>20304883.590000004</v>
      </c>
      <c r="AE11" s="48">
        <f t="shared" si="0"/>
        <v>24109452.829999998</v>
      </c>
      <c r="AF11" s="48">
        <f t="shared" si="0"/>
        <v>29222202.420000002</v>
      </c>
      <c r="AG11" s="48">
        <f t="shared" si="0"/>
        <v>33936069.969999999</v>
      </c>
      <c r="AH11" s="48">
        <f t="shared" si="0"/>
        <v>37534409.930000007</v>
      </c>
      <c r="AI11" s="48">
        <f t="shared" si="0"/>
        <v>39248935.469999999</v>
      </c>
      <c r="AJ11" s="48">
        <f t="shared" si="0"/>
        <v>40820356.719999999</v>
      </c>
      <c r="AK11" s="48">
        <f t="shared" si="0"/>
        <v>42739876.649999999</v>
      </c>
      <c r="AL11" s="48">
        <f t="shared" si="0"/>
        <v>44800311.419999987</v>
      </c>
      <c r="AM11" s="48">
        <f t="shared" si="0"/>
        <v>46599938.740000002</v>
      </c>
      <c r="AN11" s="48">
        <f t="shared" si="0"/>
        <v>48912530.510000005</v>
      </c>
      <c r="AO11" s="48">
        <f t="shared" si="0"/>
        <v>51022444.509999998</v>
      </c>
      <c r="AP11" s="48">
        <f t="shared" si="0"/>
        <v>52910430.469999999</v>
      </c>
      <c r="AQ11" s="48">
        <f t="shared" si="0"/>
        <v>59034225.109999999</v>
      </c>
      <c r="AR11" s="48">
        <f t="shared" si="0"/>
        <v>66409536.900000006</v>
      </c>
      <c r="AS11" s="48">
        <f t="shared" si="0"/>
        <v>73378809.11999999</v>
      </c>
      <c r="AT11" s="48">
        <f t="shared" si="0"/>
        <v>78504096.609999999</v>
      </c>
      <c r="AU11" s="48">
        <f t="shared" si="0"/>
        <v>80727405.609999999</v>
      </c>
      <c r="AV11" s="48">
        <f t="shared" si="0"/>
        <v>83009508.180000007</v>
      </c>
      <c r="AW11" s="48">
        <f t="shared" si="0"/>
        <v>85586354.519999996</v>
      </c>
      <c r="AX11" s="48">
        <f t="shared" ref="AX11:BI11" si="1">SUM(AX5:AX10)</f>
        <v>88253152.560000002</v>
      </c>
      <c r="AY11" s="48">
        <f t="shared" si="1"/>
        <v>90521759.980000004</v>
      </c>
      <c r="AZ11" s="48">
        <f t="shared" si="1"/>
        <v>92884393.200000018</v>
      </c>
      <c r="BA11" s="48">
        <f t="shared" si="1"/>
        <v>95133441.170000017</v>
      </c>
      <c r="BB11" s="48">
        <f t="shared" si="1"/>
        <v>97975301.760000005</v>
      </c>
      <c r="BC11" s="48">
        <f t="shared" si="1"/>
        <v>98449950.829999998</v>
      </c>
      <c r="BD11" s="48">
        <f t="shared" si="1"/>
        <v>99024151.439999998</v>
      </c>
      <c r="BE11" s="48">
        <f t="shared" si="1"/>
        <v>99683714.200000003</v>
      </c>
      <c r="BF11" s="48">
        <f t="shared" si="1"/>
        <v>100411427.7</v>
      </c>
      <c r="BG11" s="48">
        <f t="shared" si="1"/>
        <v>101171858.56</v>
      </c>
      <c r="BH11" s="48">
        <f t="shared" si="1"/>
        <v>101960070.17</v>
      </c>
      <c r="BI11" s="48">
        <f t="shared" si="1"/>
        <v>102788268.7</v>
      </c>
      <c r="BJ11" s="48">
        <f t="shared" ref="BJ11" si="2">SUM(BJ5:BJ10)</f>
        <v>103669525.69000001</v>
      </c>
    </row>
    <row r="12" spans="1:62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1328.78</v>
      </c>
      <c r="F14" s="49">
        <f>IF(F5="","",F5-E5)</f>
        <v>9526.5299999999988</v>
      </c>
      <c r="G14" s="49">
        <f t="shared" ref="F14:AW19" si="3">IF(G5="","",G5-F5)</f>
        <v>120352.88</v>
      </c>
      <c r="H14" s="49">
        <f t="shared" si="3"/>
        <v>256080.65000000002</v>
      </c>
      <c r="I14" s="49">
        <f t="shared" si="3"/>
        <v>372472.09999999992</v>
      </c>
      <c r="J14" s="49">
        <f t="shared" si="3"/>
        <v>670608.5</v>
      </c>
      <c r="K14" s="49">
        <f t="shared" si="3"/>
        <v>120551.63000000012</v>
      </c>
      <c r="L14" s="49">
        <f t="shared" si="3"/>
        <v>184475.61999999988</v>
      </c>
      <c r="M14" s="49">
        <f t="shared" si="3"/>
        <v>301697.94999999995</v>
      </c>
      <c r="N14" s="49">
        <f t="shared" si="3"/>
        <v>327357.96999999997</v>
      </c>
      <c r="O14" s="49">
        <f t="shared" si="3"/>
        <v>317272.05000000028</v>
      </c>
      <c r="P14" s="49">
        <f t="shared" si="3"/>
        <v>305348.18999999994</v>
      </c>
      <c r="Q14" s="49">
        <f t="shared" si="3"/>
        <v>197792.15999999968</v>
      </c>
      <c r="R14" s="49">
        <f t="shared" si="3"/>
        <v>200664.75999999978</v>
      </c>
      <c r="S14" s="49">
        <f t="shared" si="3"/>
        <v>879022.23000000045</v>
      </c>
      <c r="T14" s="49">
        <f t="shared" si="3"/>
        <v>1282604.3399999999</v>
      </c>
      <c r="U14" s="49">
        <f t="shared" si="3"/>
        <v>1399033.92</v>
      </c>
      <c r="V14" s="49">
        <f t="shared" si="3"/>
        <v>904042.34999999963</v>
      </c>
      <c r="W14" s="49">
        <f t="shared" si="3"/>
        <v>276514.40000000037</v>
      </c>
      <c r="X14" s="49">
        <f>IF(X5="","",X5-W5)</f>
        <v>372792.59999999963</v>
      </c>
      <c r="Y14" s="49">
        <f t="shared" si="3"/>
        <v>559285.05000000075</v>
      </c>
      <c r="Z14" s="49">
        <f t="shared" si="3"/>
        <v>591373.70999999903</v>
      </c>
      <c r="AA14" s="49">
        <f t="shared" si="3"/>
        <v>500836.08000000007</v>
      </c>
      <c r="AB14" s="49">
        <f t="shared" si="3"/>
        <v>462807.17000000179</v>
      </c>
      <c r="AC14" s="49">
        <f t="shared" si="3"/>
        <v>255600.08999999985</v>
      </c>
      <c r="AD14" s="49">
        <f t="shared" si="3"/>
        <v>481507.6799999997</v>
      </c>
      <c r="AE14" s="49">
        <f t="shared" si="3"/>
        <v>1997746.3400000017</v>
      </c>
      <c r="AF14" s="49">
        <f t="shared" si="3"/>
        <v>2714818.1799999997</v>
      </c>
      <c r="AG14" s="49">
        <f t="shared" si="3"/>
        <v>2617480.8900000025</v>
      </c>
      <c r="AH14" s="49">
        <f t="shared" si="3"/>
        <v>1555407.7100000009</v>
      </c>
      <c r="AI14" s="49">
        <f t="shared" si="3"/>
        <v>541370.46999999508</v>
      </c>
      <c r="AJ14" s="49">
        <f t="shared" si="3"/>
        <v>496941.62999999896</v>
      </c>
      <c r="AK14" s="49">
        <f t="shared" si="3"/>
        <v>679510.1799999997</v>
      </c>
      <c r="AL14" s="49">
        <f t="shared" si="3"/>
        <v>678526.77999999747</v>
      </c>
      <c r="AM14" s="49">
        <f t="shared" si="3"/>
        <v>601701.77000000328</v>
      </c>
      <c r="AN14" s="49">
        <f t="shared" si="3"/>
        <v>705045.42000000179</v>
      </c>
      <c r="AO14" s="49">
        <f t="shared" si="3"/>
        <v>557694.19999999925</v>
      </c>
      <c r="AP14" s="49">
        <f t="shared" si="3"/>
        <v>349136.58000000194</v>
      </c>
      <c r="AQ14" s="49">
        <f t="shared" si="3"/>
        <v>2666775.4400000013</v>
      </c>
      <c r="AR14" s="49">
        <f t="shared" si="3"/>
        <v>3013692.8199999966</v>
      </c>
      <c r="AS14" s="49">
        <f t="shared" si="3"/>
        <v>3249975.2600000016</v>
      </c>
      <c r="AT14" s="49">
        <f t="shared" si="3"/>
        <v>1818882.6099999994</v>
      </c>
      <c r="AU14" s="49">
        <f t="shared" si="3"/>
        <v>447413.80999999493</v>
      </c>
      <c r="AV14" s="49">
        <f t="shared" si="3"/>
        <v>552491.52000000328</v>
      </c>
      <c r="AW14" s="49">
        <f t="shared" si="3"/>
        <v>726229.77000000328</v>
      </c>
      <c r="AX14" s="49">
        <f t="shared" ref="AX14:AX19" si="4">IF(AX5="","",AX5-AW5)</f>
        <v>710652.02000000328</v>
      </c>
      <c r="AY14" s="49">
        <f t="shared" ref="AY14:AY19" si="5">IF(AY5="","",AY5-AX5)</f>
        <v>614273.78000000119</v>
      </c>
      <c r="AZ14" s="49">
        <f t="shared" ref="AZ14:AZ19" si="6">IF(AZ5="","",AZ5-AY5)</f>
        <v>564085</v>
      </c>
      <c r="BA14" s="49">
        <f t="shared" ref="BA14:BA19" si="7">IF(BA5="","",BA5-AZ5)</f>
        <v>447932.53000000119</v>
      </c>
      <c r="BB14" s="49">
        <f>IF(BB5="","",BB5-BA5)</f>
        <v>603132.67000000179</v>
      </c>
      <c r="BC14" s="49">
        <f>IF(BC5="","",BC5-BB5)</f>
        <v>0</v>
      </c>
      <c r="BD14" s="49">
        <f t="shared" ref="BD14:BD19" si="8">IF(BD5="","",BD5-BC5)</f>
        <v>0</v>
      </c>
      <c r="BE14" s="49">
        <f t="shared" ref="BE14:BE19" si="9">IF(BE5="","",BE5-BD5)</f>
        <v>0</v>
      </c>
      <c r="BF14" s="49">
        <f t="shared" ref="BF14:BF19" si="10">IF(BF5="","",BF5-BE5)</f>
        <v>0</v>
      </c>
      <c r="BG14" s="49">
        <f t="shared" ref="BG14:BG19" si="11">IF(BG5="","",BG5-BF5)</f>
        <v>0</v>
      </c>
      <c r="BH14" s="49">
        <f t="shared" ref="BH14:BH19" si="12">IF(BH5="","",BH5-BG5)</f>
        <v>0</v>
      </c>
      <c r="BI14" s="49">
        <f t="shared" ref="BI14:BI19" si="13">IF(BI5="","",BI5-BH5)</f>
        <v>0</v>
      </c>
      <c r="BJ14" s="49">
        <f t="shared" ref="BJ14:BJ19" si="14">IF(BJ5="","",BJ5-BI5)</f>
        <v>0</v>
      </c>
    </row>
    <row r="15" spans="1:62" x14ac:dyDescent="0.25">
      <c r="A15" s="42" t="s">
        <v>34</v>
      </c>
      <c r="B15" s="41"/>
      <c r="C15" s="41"/>
      <c r="D15" s="49">
        <f t="shared" ref="D15:D19" si="15">D6-C6</f>
        <v>0</v>
      </c>
      <c r="E15" s="49">
        <f t="shared" ref="E15:T19" si="16">IF(E6="","",E6-D6)</f>
        <v>0</v>
      </c>
      <c r="F15" s="49">
        <f t="shared" si="16"/>
        <v>0</v>
      </c>
      <c r="G15" s="49">
        <f t="shared" si="16"/>
        <v>4167.9399999999996</v>
      </c>
      <c r="H15" s="49">
        <f t="shared" si="16"/>
        <v>13357.940000000002</v>
      </c>
      <c r="I15" s="49">
        <f t="shared" si="16"/>
        <v>14454.18</v>
      </c>
      <c r="J15" s="49">
        <f t="shared" si="16"/>
        <v>22320.249999999996</v>
      </c>
      <c r="K15" s="49">
        <f t="shared" si="16"/>
        <v>23584.83</v>
      </c>
      <c r="L15" s="49">
        <f t="shared" si="16"/>
        <v>27553.509999999995</v>
      </c>
      <c r="M15" s="49">
        <f t="shared" si="16"/>
        <v>36873.300000000017</v>
      </c>
      <c r="N15" s="49">
        <f t="shared" si="16"/>
        <v>47047.100000000006</v>
      </c>
      <c r="O15" s="49">
        <f t="shared" si="16"/>
        <v>42342.149999999994</v>
      </c>
      <c r="P15" s="49">
        <f t="shared" si="16"/>
        <v>52262.419999999984</v>
      </c>
      <c r="Q15" s="49">
        <f t="shared" si="16"/>
        <v>24709.820000000007</v>
      </c>
      <c r="R15" s="49">
        <f t="shared" si="16"/>
        <v>48722.070000000007</v>
      </c>
      <c r="S15" s="49">
        <f t="shared" si="16"/>
        <v>89215.37</v>
      </c>
      <c r="T15" s="49">
        <f t="shared" si="16"/>
        <v>138931.90000000002</v>
      </c>
      <c r="U15" s="49">
        <f t="shared" si="3"/>
        <v>130458.32999999984</v>
      </c>
      <c r="V15" s="49">
        <f t="shared" si="3"/>
        <v>149622.41000000015</v>
      </c>
      <c r="W15" s="49">
        <f t="shared" si="3"/>
        <v>115842.15000000002</v>
      </c>
      <c r="X15" s="49">
        <f t="shared" si="3"/>
        <v>86772.709999999846</v>
      </c>
      <c r="Y15" s="49">
        <f t="shared" si="3"/>
        <v>125490.87999999989</v>
      </c>
      <c r="Z15" s="49">
        <f t="shared" si="3"/>
        <v>148018.68999999994</v>
      </c>
      <c r="AA15" s="49">
        <f t="shared" si="3"/>
        <v>127690.18999999994</v>
      </c>
      <c r="AB15" s="49">
        <f t="shared" si="3"/>
        <v>159406.27000000002</v>
      </c>
      <c r="AC15" s="49">
        <f t="shared" si="3"/>
        <v>183035.08000000031</v>
      </c>
      <c r="AD15" s="49">
        <f t="shared" si="3"/>
        <v>257840.15999999992</v>
      </c>
      <c r="AE15" s="49">
        <f t="shared" si="3"/>
        <v>387684.63000000035</v>
      </c>
      <c r="AF15" s="49">
        <f t="shared" si="3"/>
        <v>508686.86999999965</v>
      </c>
      <c r="AG15" s="49">
        <f t="shared" si="3"/>
        <v>447675.79999999981</v>
      </c>
      <c r="AH15" s="49">
        <f t="shared" si="3"/>
        <v>488022.70000000019</v>
      </c>
      <c r="AI15" s="49">
        <f t="shared" si="3"/>
        <v>344175.24000000069</v>
      </c>
      <c r="AJ15" s="49">
        <f t="shared" si="3"/>
        <v>311009.05999999959</v>
      </c>
      <c r="AK15" s="49">
        <f t="shared" si="3"/>
        <v>343993.12999999989</v>
      </c>
      <c r="AL15" s="49">
        <f t="shared" si="3"/>
        <v>370770.33000000007</v>
      </c>
      <c r="AM15" s="49">
        <f t="shared" si="3"/>
        <v>310169.88999999966</v>
      </c>
      <c r="AN15" s="49">
        <f t="shared" si="3"/>
        <v>419753.16000000108</v>
      </c>
      <c r="AO15" s="49">
        <f t="shared" si="3"/>
        <v>423811.08999999985</v>
      </c>
      <c r="AP15" s="49">
        <f t="shared" si="3"/>
        <v>418930.93999999948</v>
      </c>
      <c r="AQ15" s="49">
        <f t="shared" si="3"/>
        <v>696098.56000000052</v>
      </c>
      <c r="AR15" s="49">
        <f t="shared" si="3"/>
        <v>888417.11999999918</v>
      </c>
      <c r="AS15" s="49">
        <f t="shared" si="3"/>
        <v>719222.04000000097</v>
      </c>
      <c r="AT15" s="49">
        <f t="shared" si="3"/>
        <v>752671.73000000045</v>
      </c>
      <c r="AU15" s="49">
        <f t="shared" si="3"/>
        <v>517065.38999999873</v>
      </c>
      <c r="AV15" s="49">
        <f t="shared" si="3"/>
        <v>454961.90000000037</v>
      </c>
      <c r="AW15" s="49">
        <f t="shared" si="3"/>
        <v>474928.28999999911</v>
      </c>
      <c r="AX15" s="49">
        <f t="shared" si="4"/>
        <v>494442.52999999933</v>
      </c>
      <c r="AY15" s="49">
        <f t="shared" si="5"/>
        <v>390438.25</v>
      </c>
      <c r="AZ15" s="49">
        <f t="shared" si="6"/>
        <v>434781.61999999918</v>
      </c>
      <c r="BA15" s="49">
        <f t="shared" si="7"/>
        <v>445967.11999999918</v>
      </c>
      <c r="BB15" s="49">
        <f t="shared" ref="BB15:BB19" si="17">IF(BB6="","",BB6-BA6)</f>
        <v>561725.01999999955</v>
      </c>
      <c r="BC15" s="49">
        <f t="shared" ref="BC15:BC19" si="18">IF(BC6="","",BC6-BB6)</f>
        <v>43562.859999999404</v>
      </c>
      <c r="BD15" s="49">
        <f t="shared" si="8"/>
        <v>50717.080000000075</v>
      </c>
      <c r="BE15" s="49">
        <f t="shared" si="9"/>
        <v>56459.839999999851</v>
      </c>
      <c r="BF15" s="49">
        <f t="shared" si="10"/>
        <v>62504.800000000745</v>
      </c>
      <c r="BG15" s="49">
        <f t="shared" si="11"/>
        <v>66427.839999999851</v>
      </c>
      <c r="BH15" s="49">
        <f t="shared" si="12"/>
        <v>69724.810000000522</v>
      </c>
      <c r="BI15" s="49">
        <f t="shared" si="13"/>
        <v>73130.699999999255</v>
      </c>
      <c r="BJ15" s="49">
        <f t="shared" si="14"/>
        <v>76672.330000000075</v>
      </c>
    </row>
    <row r="16" spans="1:62" x14ac:dyDescent="0.25">
      <c r="A16" s="42" t="s">
        <v>35</v>
      </c>
      <c r="B16" s="41"/>
      <c r="C16" s="41"/>
      <c r="D16" s="49">
        <f t="shared" si="15"/>
        <v>0</v>
      </c>
      <c r="E16" s="49">
        <f t="shared" si="16"/>
        <v>0</v>
      </c>
      <c r="F16" s="49">
        <f t="shared" si="3"/>
        <v>0</v>
      </c>
      <c r="G16" s="49">
        <f t="shared" si="3"/>
        <v>6853.38</v>
      </c>
      <c r="H16" s="49">
        <f t="shared" si="3"/>
        <v>24493.5</v>
      </c>
      <c r="I16" s="49">
        <f t="shared" si="3"/>
        <v>33409.69</v>
      </c>
      <c r="J16" s="49">
        <f t="shared" si="3"/>
        <v>56460.609999999993</v>
      </c>
      <c r="K16" s="49">
        <f t="shared" si="3"/>
        <v>48357.03</v>
      </c>
      <c r="L16" s="49">
        <f t="shared" si="3"/>
        <v>55899.790000000008</v>
      </c>
      <c r="M16" s="49">
        <f t="shared" si="3"/>
        <v>75546.030000000028</v>
      </c>
      <c r="N16" s="49">
        <f t="shared" si="3"/>
        <v>97352.229999999981</v>
      </c>
      <c r="O16" s="49">
        <f t="shared" si="3"/>
        <v>91562.099999999977</v>
      </c>
      <c r="P16" s="49">
        <f t="shared" si="3"/>
        <v>114563.78000000003</v>
      </c>
      <c r="Q16" s="49">
        <f t="shared" si="3"/>
        <v>61155.599999999977</v>
      </c>
      <c r="R16" s="49">
        <f t="shared" si="3"/>
        <v>102205.64000000001</v>
      </c>
      <c r="S16" s="49">
        <f t="shared" si="3"/>
        <v>221631.07999999996</v>
      </c>
      <c r="T16" s="49">
        <f t="shared" si="3"/>
        <v>332206.05000000005</v>
      </c>
      <c r="U16" s="49">
        <f t="shared" si="3"/>
        <v>319145.15000000014</v>
      </c>
      <c r="V16" s="49">
        <f t="shared" si="3"/>
        <v>352001.19999999995</v>
      </c>
      <c r="W16" s="49">
        <f t="shared" si="3"/>
        <v>230729.55000000005</v>
      </c>
      <c r="X16" s="49">
        <f t="shared" si="3"/>
        <v>239391.36999999965</v>
      </c>
      <c r="Y16" s="49">
        <f t="shared" si="3"/>
        <v>266781.58000000007</v>
      </c>
      <c r="Z16" s="49">
        <f t="shared" si="3"/>
        <v>312105.20000000019</v>
      </c>
      <c r="AA16" s="49">
        <f t="shared" si="3"/>
        <v>271478.48999999976</v>
      </c>
      <c r="AB16" s="49">
        <f t="shared" si="3"/>
        <v>319460.60999999987</v>
      </c>
      <c r="AC16" s="49">
        <f t="shared" si="3"/>
        <v>334428.61999999965</v>
      </c>
      <c r="AD16" s="49">
        <f t="shared" si="3"/>
        <v>449994.59999999963</v>
      </c>
      <c r="AE16" s="49">
        <f t="shared" si="3"/>
        <v>871311.25999999978</v>
      </c>
      <c r="AF16" s="49">
        <f t="shared" si="3"/>
        <v>1177390.7900000019</v>
      </c>
      <c r="AG16" s="49">
        <f t="shared" si="3"/>
        <v>1009716.5700000003</v>
      </c>
      <c r="AH16" s="49">
        <f t="shared" si="3"/>
        <v>1016326.7899999982</v>
      </c>
      <c r="AI16" s="49">
        <f t="shared" si="3"/>
        <v>555178.75000000186</v>
      </c>
      <c r="AJ16" s="49">
        <f t="shared" si="3"/>
        <v>504762.08999999985</v>
      </c>
      <c r="AK16" s="49">
        <f t="shared" si="3"/>
        <v>588919.23000000045</v>
      </c>
      <c r="AL16" s="49">
        <f t="shared" si="3"/>
        <v>665468.6099999994</v>
      </c>
      <c r="AM16" s="49">
        <f t="shared" si="3"/>
        <v>579431.93999999948</v>
      </c>
      <c r="AN16" s="49">
        <f t="shared" si="3"/>
        <v>772136.74000000209</v>
      </c>
      <c r="AO16" s="49">
        <f t="shared" si="3"/>
        <v>745789.6400000006</v>
      </c>
      <c r="AP16" s="49">
        <f t="shared" si="3"/>
        <v>714312.04999999702</v>
      </c>
      <c r="AQ16" s="49">
        <f t="shared" si="3"/>
        <v>1666090.3499999996</v>
      </c>
      <c r="AR16" s="49">
        <f t="shared" si="3"/>
        <v>2097910.540000001</v>
      </c>
      <c r="AS16" s="49">
        <f t="shared" si="3"/>
        <v>1772226.1099999994</v>
      </c>
      <c r="AT16" s="49">
        <f t="shared" si="3"/>
        <v>1620615.0399999991</v>
      </c>
      <c r="AU16" s="49">
        <f t="shared" si="3"/>
        <v>832864.56000000238</v>
      </c>
      <c r="AV16" s="49">
        <f t="shared" si="3"/>
        <v>851093.5700000003</v>
      </c>
      <c r="AW16" s="49">
        <f t="shared" si="3"/>
        <v>918143.96999999881</v>
      </c>
      <c r="AX16" s="49">
        <f t="shared" si="4"/>
        <v>983270.4299999997</v>
      </c>
      <c r="AY16" s="49">
        <f t="shared" si="5"/>
        <v>848725.85000000149</v>
      </c>
      <c r="AZ16" s="49">
        <f t="shared" si="6"/>
        <v>919122.16000000015</v>
      </c>
      <c r="BA16" s="49">
        <f t="shared" si="7"/>
        <v>923574.8200000003</v>
      </c>
      <c r="BB16" s="49">
        <f t="shared" si="17"/>
        <v>1131161.2100000009</v>
      </c>
      <c r="BC16" s="49">
        <f t="shared" si="18"/>
        <v>335209.23000000045</v>
      </c>
      <c r="BD16" s="49">
        <f t="shared" si="8"/>
        <v>408480.19999999925</v>
      </c>
      <c r="BE16" s="49">
        <f t="shared" si="9"/>
        <v>471397.73999999836</v>
      </c>
      <c r="BF16" s="49">
        <f t="shared" si="10"/>
        <v>521033.6799999997</v>
      </c>
      <c r="BG16" s="49">
        <f t="shared" si="11"/>
        <v>544369.26999999955</v>
      </c>
      <c r="BH16" s="49">
        <f t="shared" si="12"/>
        <v>564454.1400000006</v>
      </c>
      <c r="BI16" s="49">
        <f t="shared" si="13"/>
        <v>596434.1099999994</v>
      </c>
      <c r="BJ16" s="49">
        <f t="shared" si="14"/>
        <v>641008.57999999821</v>
      </c>
    </row>
    <row r="17" spans="1:62" x14ac:dyDescent="0.25">
      <c r="A17" s="42" t="s">
        <v>36</v>
      </c>
      <c r="B17" s="41"/>
      <c r="C17" s="41"/>
      <c r="D17" s="49">
        <f t="shared" si="15"/>
        <v>0</v>
      </c>
      <c r="E17" s="49">
        <f t="shared" si="16"/>
        <v>0</v>
      </c>
      <c r="F17" s="49">
        <f t="shared" si="3"/>
        <v>0</v>
      </c>
      <c r="G17" s="49">
        <f t="shared" si="3"/>
        <v>526.23</v>
      </c>
      <c r="H17" s="49">
        <f t="shared" si="3"/>
        <v>1707.2399999999998</v>
      </c>
      <c r="I17" s="49">
        <f t="shared" si="3"/>
        <v>2028.9699999999998</v>
      </c>
      <c r="J17" s="49">
        <f t="shared" si="3"/>
        <v>4499.2600000000011</v>
      </c>
      <c r="K17" s="49">
        <f t="shared" si="3"/>
        <v>4284.0399999999991</v>
      </c>
      <c r="L17" s="49">
        <f t="shared" si="3"/>
        <v>7227.92</v>
      </c>
      <c r="M17" s="49">
        <f t="shared" si="3"/>
        <v>17709.170000000002</v>
      </c>
      <c r="N17" s="49">
        <f t="shared" si="3"/>
        <v>27502.43</v>
      </c>
      <c r="O17" s="49">
        <f t="shared" si="3"/>
        <v>23867.65</v>
      </c>
      <c r="P17" s="49">
        <f t="shared" si="3"/>
        <v>29055.349999999991</v>
      </c>
      <c r="Q17" s="49">
        <f t="shared" si="3"/>
        <v>10757.690000000017</v>
      </c>
      <c r="R17" s="49">
        <f t="shared" si="3"/>
        <v>27803.969999999972</v>
      </c>
      <c r="S17" s="49">
        <f t="shared" si="3"/>
        <v>126566.82</v>
      </c>
      <c r="T17" s="49">
        <f t="shared" si="3"/>
        <v>175689.74</v>
      </c>
      <c r="U17" s="49">
        <f t="shared" si="3"/>
        <v>215183.16000000003</v>
      </c>
      <c r="V17" s="49">
        <f t="shared" si="3"/>
        <v>202786.94000000006</v>
      </c>
      <c r="W17" s="49">
        <f t="shared" si="3"/>
        <v>100087.57000000007</v>
      </c>
      <c r="X17" s="49">
        <f t="shared" si="3"/>
        <v>96259.079999999842</v>
      </c>
      <c r="Y17" s="49">
        <f t="shared" si="3"/>
        <v>112165</v>
      </c>
      <c r="Z17" s="49">
        <f t="shared" si="3"/>
        <v>128838.41999999993</v>
      </c>
      <c r="AA17" s="49">
        <f t="shared" si="3"/>
        <v>113104.3600000001</v>
      </c>
      <c r="AB17" s="49">
        <f t="shared" si="3"/>
        <v>129439.45999999996</v>
      </c>
      <c r="AC17" s="49">
        <f t="shared" si="3"/>
        <v>129646.61999999988</v>
      </c>
      <c r="AD17" s="49">
        <f t="shared" si="3"/>
        <v>176619.16000000015</v>
      </c>
      <c r="AE17" s="49">
        <f t="shared" si="3"/>
        <v>416091.85000000009</v>
      </c>
      <c r="AF17" s="49">
        <f t="shared" si="3"/>
        <v>534882.73</v>
      </c>
      <c r="AG17" s="49">
        <f t="shared" si="3"/>
        <v>476996.03000000026</v>
      </c>
      <c r="AH17" s="49">
        <f t="shared" si="3"/>
        <v>406579.49999999953</v>
      </c>
      <c r="AI17" s="49">
        <f t="shared" si="3"/>
        <v>202811.04000000004</v>
      </c>
      <c r="AJ17" s="49">
        <f t="shared" si="3"/>
        <v>186362.33999999985</v>
      </c>
      <c r="AK17" s="49">
        <f t="shared" si="3"/>
        <v>218445.35999999987</v>
      </c>
      <c r="AL17" s="49">
        <f t="shared" si="3"/>
        <v>246867.91000000015</v>
      </c>
      <c r="AM17" s="49">
        <f t="shared" si="3"/>
        <v>216404.73000000045</v>
      </c>
      <c r="AN17" s="49">
        <f t="shared" si="3"/>
        <v>300233.46999999974</v>
      </c>
      <c r="AO17" s="49">
        <f t="shared" si="3"/>
        <v>278345.00999999978</v>
      </c>
      <c r="AP17" s="49">
        <f t="shared" si="3"/>
        <v>287989.21999999974</v>
      </c>
      <c r="AQ17" s="49">
        <f t="shared" si="3"/>
        <v>776547.50999999978</v>
      </c>
      <c r="AR17" s="49">
        <f t="shared" si="3"/>
        <v>961871.98000000045</v>
      </c>
      <c r="AS17" s="49">
        <f t="shared" si="3"/>
        <v>859921.08999999985</v>
      </c>
      <c r="AT17" s="49">
        <f t="shared" si="3"/>
        <v>674426.50999999978</v>
      </c>
      <c r="AU17" s="49">
        <f t="shared" si="3"/>
        <v>316273.42000000179</v>
      </c>
      <c r="AV17" s="49">
        <f t="shared" si="3"/>
        <v>322345.38000000082</v>
      </c>
      <c r="AW17" s="49">
        <f t="shared" si="3"/>
        <v>345102.68999999948</v>
      </c>
      <c r="AX17" s="49">
        <f t="shared" si="4"/>
        <v>363079.26999999955</v>
      </c>
      <c r="AY17" s="49">
        <f t="shared" si="5"/>
        <v>315425.48000000045</v>
      </c>
      <c r="AZ17" s="49">
        <f t="shared" si="6"/>
        <v>343581.9299999997</v>
      </c>
      <c r="BA17" s="49">
        <f t="shared" si="7"/>
        <v>336684.3599999994</v>
      </c>
      <c r="BB17" s="49">
        <f t="shared" si="17"/>
        <v>421963.25</v>
      </c>
      <c r="BC17" s="49">
        <f t="shared" si="18"/>
        <v>92896.580000000075</v>
      </c>
      <c r="BD17" s="49">
        <f t="shared" si="8"/>
        <v>111293.3599999994</v>
      </c>
      <c r="BE17" s="49">
        <f t="shared" si="9"/>
        <v>127423.1400000006</v>
      </c>
      <c r="BF17" s="49">
        <f t="shared" si="10"/>
        <v>139281.27999999933</v>
      </c>
      <c r="BG17" s="49">
        <f t="shared" si="11"/>
        <v>144358.1400000006</v>
      </c>
      <c r="BH17" s="49">
        <f t="shared" si="12"/>
        <v>148450.5700000003</v>
      </c>
      <c r="BI17" s="49">
        <f t="shared" si="13"/>
        <v>152731.6099999994</v>
      </c>
      <c r="BJ17" s="49">
        <f t="shared" si="14"/>
        <v>157327.95999999903</v>
      </c>
    </row>
    <row r="18" spans="1:62" x14ac:dyDescent="0.25">
      <c r="A18" s="42" t="s">
        <v>37</v>
      </c>
      <c r="B18" s="41"/>
      <c r="C18" s="41"/>
      <c r="D18" s="49">
        <f t="shared" si="15"/>
        <v>0</v>
      </c>
      <c r="E18" s="49">
        <f t="shared" si="16"/>
        <v>0</v>
      </c>
      <c r="F18" s="49">
        <f t="shared" si="3"/>
        <v>0</v>
      </c>
      <c r="G18" s="49">
        <f t="shared" si="3"/>
        <v>0</v>
      </c>
      <c r="H18" s="49">
        <f t="shared" si="3"/>
        <v>360.22</v>
      </c>
      <c r="I18" s="49">
        <f t="shared" si="3"/>
        <v>1250.5</v>
      </c>
      <c r="J18" s="49">
        <f t="shared" si="3"/>
        <v>2097.7200000000003</v>
      </c>
      <c r="K18" s="49">
        <f t="shared" si="3"/>
        <v>1848.1399999999999</v>
      </c>
      <c r="L18" s="49">
        <f t="shared" si="3"/>
        <v>2286.0100000000002</v>
      </c>
      <c r="M18" s="49">
        <f t="shared" si="3"/>
        <v>3076.2700000000004</v>
      </c>
      <c r="N18" s="49">
        <f t="shared" si="3"/>
        <v>5696.5999999999985</v>
      </c>
      <c r="O18" s="49">
        <f t="shared" si="3"/>
        <v>6142.6100000000006</v>
      </c>
      <c r="P18" s="49">
        <f t="shared" si="3"/>
        <v>8834.9599999999991</v>
      </c>
      <c r="Q18" s="49">
        <f t="shared" si="3"/>
        <v>7688.4700000000012</v>
      </c>
      <c r="R18" s="49">
        <f t="shared" si="3"/>
        <v>10845.160000000003</v>
      </c>
      <c r="S18" s="49">
        <f t="shared" si="3"/>
        <v>20033.729999999996</v>
      </c>
      <c r="T18" s="49">
        <f t="shared" si="3"/>
        <v>29338.039999999994</v>
      </c>
      <c r="U18" s="49">
        <f t="shared" si="3"/>
        <v>26225.059999999998</v>
      </c>
      <c r="V18" s="49">
        <f t="shared" si="3"/>
        <v>25792.080000000016</v>
      </c>
      <c r="W18" s="49">
        <f t="shared" si="3"/>
        <v>18911.649999999994</v>
      </c>
      <c r="X18" s="49">
        <f t="shared" si="3"/>
        <v>18135.429999999993</v>
      </c>
      <c r="Y18" s="49">
        <f t="shared" si="3"/>
        <v>20092.940000000002</v>
      </c>
      <c r="Z18" s="49">
        <f t="shared" si="3"/>
        <v>22817.299999999988</v>
      </c>
      <c r="AA18" s="49">
        <f t="shared" si="3"/>
        <v>20524.76999999999</v>
      </c>
      <c r="AB18" s="49">
        <f t="shared" si="3"/>
        <v>22865.559999999998</v>
      </c>
      <c r="AC18" s="49">
        <f t="shared" si="3"/>
        <v>23955.599999999977</v>
      </c>
      <c r="AD18" s="49">
        <f t="shared" si="3"/>
        <v>33056.75</v>
      </c>
      <c r="AE18" s="49">
        <f t="shared" si="3"/>
        <v>72196.109999999986</v>
      </c>
      <c r="AF18" s="49">
        <f t="shared" si="3"/>
        <v>96088.410000000033</v>
      </c>
      <c r="AG18" s="49">
        <f t="shared" si="3"/>
        <v>80854.579999999958</v>
      </c>
      <c r="AH18" s="49">
        <f t="shared" si="3"/>
        <v>65756.459999999963</v>
      </c>
      <c r="AI18" s="49">
        <f t="shared" si="3"/>
        <v>35564.589999999967</v>
      </c>
      <c r="AJ18" s="49">
        <f t="shared" si="3"/>
        <v>33321.969999999972</v>
      </c>
      <c r="AK18" s="49">
        <f t="shared" si="3"/>
        <v>40399.459999999963</v>
      </c>
      <c r="AL18" s="49">
        <f t="shared" si="3"/>
        <v>46987.760000000009</v>
      </c>
      <c r="AM18" s="49">
        <f t="shared" si="3"/>
        <v>44022.119999999995</v>
      </c>
      <c r="AN18" s="49">
        <f t="shared" si="3"/>
        <v>59576.330000000075</v>
      </c>
      <c r="AO18" s="49">
        <f t="shared" si="3"/>
        <v>53638.189999999944</v>
      </c>
      <c r="AP18" s="49">
        <f t="shared" si="3"/>
        <v>63257.09999999986</v>
      </c>
      <c r="AQ18" s="49">
        <f t="shared" si="3"/>
        <v>189324.82000000007</v>
      </c>
      <c r="AR18" s="49">
        <f t="shared" si="3"/>
        <v>254806.16999999993</v>
      </c>
      <c r="AS18" s="49">
        <f t="shared" si="3"/>
        <v>225584.37999999989</v>
      </c>
      <c r="AT18" s="49">
        <f t="shared" si="3"/>
        <v>144075.14999999991</v>
      </c>
      <c r="AU18" s="49">
        <f t="shared" si="3"/>
        <v>61423.350000000559</v>
      </c>
      <c r="AV18" s="49">
        <f t="shared" si="3"/>
        <v>53842.149999999907</v>
      </c>
      <c r="AW18" s="49">
        <f t="shared" si="3"/>
        <v>58721.540000000037</v>
      </c>
      <c r="AX18" s="49">
        <f t="shared" si="4"/>
        <v>61134.090000000084</v>
      </c>
      <c r="AY18" s="49">
        <f t="shared" si="5"/>
        <v>55241.789999999804</v>
      </c>
      <c r="AZ18" s="49">
        <f t="shared" si="6"/>
        <v>56028.379999999888</v>
      </c>
      <c r="BA18" s="49">
        <f t="shared" si="7"/>
        <v>53785.180000000168</v>
      </c>
      <c r="BB18" s="49">
        <f t="shared" si="17"/>
        <v>73912.080000000075</v>
      </c>
      <c r="BC18" s="49">
        <f t="shared" si="18"/>
        <v>2980.3999999999069</v>
      </c>
      <c r="BD18" s="49">
        <f t="shared" si="8"/>
        <v>3709.9700000002049</v>
      </c>
      <c r="BE18" s="49">
        <f t="shared" si="9"/>
        <v>4282.0400000000373</v>
      </c>
      <c r="BF18" s="49">
        <f t="shared" si="10"/>
        <v>4893.7400000002235</v>
      </c>
      <c r="BG18" s="49">
        <f t="shared" si="11"/>
        <v>5275.6099999998696</v>
      </c>
      <c r="BH18" s="49">
        <f t="shared" si="12"/>
        <v>5582.089999999851</v>
      </c>
      <c r="BI18" s="49">
        <f t="shared" si="13"/>
        <v>5902.1099999998696</v>
      </c>
      <c r="BJ18" s="49">
        <f t="shared" si="14"/>
        <v>6248.1200000001118</v>
      </c>
    </row>
    <row r="19" spans="1:62" x14ac:dyDescent="0.25">
      <c r="A19" s="42" t="s">
        <v>29</v>
      </c>
      <c r="B19" s="41"/>
      <c r="C19" s="41"/>
      <c r="D19" s="49">
        <f t="shared" si="15"/>
        <v>0</v>
      </c>
      <c r="E19" s="49">
        <f t="shared" si="16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1938.36</v>
      </c>
      <c r="J19" s="49">
        <f t="shared" si="3"/>
        <v>2533.3100000000004</v>
      </c>
      <c r="K19" s="49">
        <f t="shared" si="3"/>
        <v>725.05999999999949</v>
      </c>
      <c r="L19" s="49">
        <f t="shared" si="3"/>
        <v>1665.5</v>
      </c>
      <c r="M19" s="49">
        <f t="shared" si="3"/>
        <v>3404.9300000000003</v>
      </c>
      <c r="N19" s="49">
        <f t="shared" si="3"/>
        <v>4704.5499999999993</v>
      </c>
      <c r="O19" s="49">
        <f t="shared" si="3"/>
        <v>5014.93</v>
      </c>
      <c r="P19" s="49">
        <f t="shared" si="3"/>
        <v>4774.66</v>
      </c>
      <c r="Q19" s="49">
        <f t="shared" si="3"/>
        <v>10592.109999999997</v>
      </c>
      <c r="R19" s="49">
        <f t="shared" si="3"/>
        <v>2232.6500000000087</v>
      </c>
      <c r="S19" s="49">
        <f t="shared" si="3"/>
        <v>12379.130000000005</v>
      </c>
      <c r="T19" s="49">
        <f t="shared" si="3"/>
        <v>0</v>
      </c>
      <c r="U19" s="49">
        <f t="shared" si="3"/>
        <v>29306.57</v>
      </c>
      <c r="V19" s="49">
        <f t="shared" si="3"/>
        <v>18760.459999999977</v>
      </c>
      <c r="W19" s="49">
        <f t="shared" si="3"/>
        <v>8552.5599999999977</v>
      </c>
      <c r="X19" s="49">
        <f t="shared" si="3"/>
        <v>11700.919999999998</v>
      </c>
      <c r="Y19" s="49">
        <f t="shared" si="3"/>
        <v>13286.529999999999</v>
      </c>
      <c r="Z19" s="49">
        <f t="shared" si="3"/>
        <v>30274.089999999997</v>
      </c>
      <c r="AA19" s="49">
        <f t="shared" si="3"/>
        <v>29104.690000000031</v>
      </c>
      <c r="AB19" s="49">
        <f t="shared" si="3"/>
        <v>22478.619999999995</v>
      </c>
      <c r="AC19" s="49">
        <f t="shared" si="3"/>
        <v>33127.469999999972</v>
      </c>
      <c r="AD19" s="49">
        <f t="shared" si="3"/>
        <v>25212.75</v>
      </c>
      <c r="AE19" s="49">
        <f t="shared" si="3"/>
        <v>59539.049999999988</v>
      </c>
      <c r="AF19" s="49">
        <f t="shared" si="3"/>
        <v>80882.610000000044</v>
      </c>
      <c r="AG19" s="49">
        <f t="shared" si="3"/>
        <v>81143.679999999993</v>
      </c>
      <c r="AH19" s="49">
        <f t="shared" si="3"/>
        <v>66246.799999999988</v>
      </c>
      <c r="AI19" s="49">
        <f t="shared" si="3"/>
        <v>35425.45000000007</v>
      </c>
      <c r="AJ19" s="49">
        <f t="shared" si="3"/>
        <v>39024.160000000033</v>
      </c>
      <c r="AK19" s="49">
        <f t="shared" si="3"/>
        <v>48252.569999999949</v>
      </c>
      <c r="AL19" s="49">
        <f t="shared" si="3"/>
        <v>51813.380000000005</v>
      </c>
      <c r="AM19" s="49">
        <f t="shared" si="3"/>
        <v>47896.869999999879</v>
      </c>
      <c r="AN19" s="49">
        <f t="shared" si="3"/>
        <v>55846.649999999907</v>
      </c>
      <c r="AO19" s="49">
        <f t="shared" si="3"/>
        <v>50635.870000000112</v>
      </c>
      <c r="AP19" s="49">
        <f t="shared" si="3"/>
        <v>54360.070000000065</v>
      </c>
      <c r="AQ19" s="49">
        <f t="shared" si="3"/>
        <v>128957.95999999996</v>
      </c>
      <c r="AR19" s="49">
        <f t="shared" si="3"/>
        <v>158613.15999999992</v>
      </c>
      <c r="AS19" s="49">
        <f t="shared" si="3"/>
        <v>142343.34000000008</v>
      </c>
      <c r="AT19" s="49">
        <f t="shared" si="3"/>
        <v>114616.44999999995</v>
      </c>
      <c r="AU19" s="49">
        <f t="shared" si="3"/>
        <v>48268.469999999972</v>
      </c>
      <c r="AV19" s="49">
        <f t="shared" si="3"/>
        <v>47368.050000000047</v>
      </c>
      <c r="AW19" s="49">
        <f t="shared" si="3"/>
        <v>53720.080000000075</v>
      </c>
      <c r="AX19" s="49">
        <f t="shared" si="4"/>
        <v>54219.699999999953</v>
      </c>
      <c r="AY19" s="49">
        <f t="shared" si="5"/>
        <v>44502.270000000019</v>
      </c>
      <c r="AZ19" s="49">
        <f t="shared" si="6"/>
        <v>45034.130000000121</v>
      </c>
      <c r="BA19" s="49">
        <f t="shared" si="7"/>
        <v>41103.959999999963</v>
      </c>
      <c r="BB19" s="49">
        <f t="shared" si="17"/>
        <v>49966.360000000102</v>
      </c>
      <c r="BC19" s="49">
        <f t="shared" si="18"/>
        <v>0</v>
      </c>
      <c r="BD19" s="49">
        <f t="shared" si="8"/>
        <v>0</v>
      </c>
      <c r="BE19" s="49">
        <f t="shared" si="9"/>
        <v>0</v>
      </c>
      <c r="BF19" s="49">
        <f t="shared" si="10"/>
        <v>0</v>
      </c>
      <c r="BG19" s="49">
        <f t="shared" si="11"/>
        <v>0</v>
      </c>
      <c r="BH19" s="49">
        <f t="shared" si="12"/>
        <v>0</v>
      </c>
      <c r="BI19" s="49">
        <f t="shared" si="13"/>
        <v>0</v>
      </c>
      <c r="BJ19" s="49">
        <f t="shared" si="14"/>
        <v>0</v>
      </c>
    </row>
    <row r="20" spans="1:62" x14ac:dyDescent="0.25">
      <c r="A20" s="38" t="s">
        <v>31</v>
      </c>
      <c r="B20" s="41"/>
      <c r="C20" s="41"/>
      <c r="D20" s="48">
        <f>SUM(D14:D19)</f>
        <v>0</v>
      </c>
      <c r="E20" s="48">
        <f t="shared" ref="E20:AW20" si="19">SUM(E14:E19)</f>
        <v>1328.78</v>
      </c>
      <c r="F20" s="48">
        <f t="shared" si="19"/>
        <v>9526.5299999999988</v>
      </c>
      <c r="G20" s="48">
        <f t="shared" si="19"/>
        <v>131900.43000000002</v>
      </c>
      <c r="H20" s="48">
        <f t="shared" si="19"/>
        <v>295999.55</v>
      </c>
      <c r="I20" s="48">
        <f t="shared" si="19"/>
        <v>425553.79999999987</v>
      </c>
      <c r="J20" s="48">
        <f t="shared" si="19"/>
        <v>758519.65</v>
      </c>
      <c r="K20" s="48">
        <f t="shared" si="19"/>
        <v>199350.73000000016</v>
      </c>
      <c r="L20" s="48">
        <f t="shared" si="19"/>
        <v>279108.34999999992</v>
      </c>
      <c r="M20" s="48">
        <f t="shared" si="19"/>
        <v>438307.65</v>
      </c>
      <c r="N20" s="48">
        <f t="shared" si="19"/>
        <v>509660.87999999989</v>
      </c>
      <c r="O20" s="48">
        <f t="shared" si="19"/>
        <v>486201.49000000028</v>
      </c>
      <c r="P20" s="48">
        <f t="shared" si="19"/>
        <v>514839.35999999993</v>
      </c>
      <c r="Q20" s="48">
        <f t="shared" si="19"/>
        <v>312695.84999999963</v>
      </c>
      <c r="R20" s="48">
        <f t="shared" si="19"/>
        <v>392474.24999999977</v>
      </c>
      <c r="S20" s="48">
        <f t="shared" si="19"/>
        <v>1348848.3600000003</v>
      </c>
      <c r="T20" s="48">
        <f t="shared" si="19"/>
        <v>1958770.0699999998</v>
      </c>
      <c r="U20" s="48">
        <f t="shared" si="19"/>
        <v>2119352.19</v>
      </c>
      <c r="V20" s="48">
        <f t="shared" si="19"/>
        <v>1653005.44</v>
      </c>
      <c r="W20" s="48">
        <f t="shared" si="19"/>
        <v>750637.88000000059</v>
      </c>
      <c r="X20" s="48">
        <f t="shared" si="19"/>
        <v>825052.10999999905</v>
      </c>
      <c r="Y20" s="48">
        <f t="shared" si="19"/>
        <v>1097101.9800000007</v>
      </c>
      <c r="Z20" s="48">
        <f t="shared" si="19"/>
        <v>1233427.4099999992</v>
      </c>
      <c r="AA20" s="48">
        <f t="shared" si="19"/>
        <v>1062738.5799999998</v>
      </c>
      <c r="AB20" s="48">
        <f t="shared" si="19"/>
        <v>1116457.6900000018</v>
      </c>
      <c r="AC20" s="48">
        <f t="shared" si="19"/>
        <v>959793.47999999963</v>
      </c>
      <c r="AD20" s="48">
        <f t="shared" si="19"/>
        <v>1424231.0999999994</v>
      </c>
      <c r="AE20" s="48">
        <f t="shared" si="19"/>
        <v>3804569.2400000016</v>
      </c>
      <c r="AF20" s="48">
        <f t="shared" si="19"/>
        <v>5112749.5900000026</v>
      </c>
      <c r="AG20" s="48">
        <f t="shared" si="19"/>
        <v>4713867.5500000026</v>
      </c>
      <c r="AH20" s="48">
        <f t="shared" si="19"/>
        <v>3598339.9599999986</v>
      </c>
      <c r="AI20" s="48">
        <f t="shared" si="19"/>
        <v>1714525.5399999977</v>
      </c>
      <c r="AJ20" s="48">
        <f t="shared" si="19"/>
        <v>1571421.2499999981</v>
      </c>
      <c r="AK20" s="48">
        <f t="shared" si="19"/>
        <v>1919519.9299999997</v>
      </c>
      <c r="AL20" s="48">
        <f t="shared" si="19"/>
        <v>2060434.7699999972</v>
      </c>
      <c r="AM20" s="48">
        <f t="shared" si="19"/>
        <v>1799627.3200000029</v>
      </c>
      <c r="AN20" s="48">
        <f t="shared" si="19"/>
        <v>2312591.7700000047</v>
      </c>
      <c r="AO20" s="48">
        <f t="shared" si="19"/>
        <v>2109913.9999999995</v>
      </c>
      <c r="AP20" s="48">
        <f t="shared" si="19"/>
        <v>1887985.9599999981</v>
      </c>
      <c r="AQ20" s="48">
        <f t="shared" si="19"/>
        <v>6123794.6400000015</v>
      </c>
      <c r="AR20" s="48">
        <f t="shared" si="19"/>
        <v>7375311.7899999972</v>
      </c>
      <c r="AS20" s="48">
        <f t="shared" si="19"/>
        <v>6969272.2200000016</v>
      </c>
      <c r="AT20" s="48">
        <f t="shared" si="19"/>
        <v>5125287.4899999993</v>
      </c>
      <c r="AU20" s="48">
        <f t="shared" si="19"/>
        <v>2223308.9999999981</v>
      </c>
      <c r="AV20" s="48">
        <f t="shared" si="19"/>
        <v>2282102.570000005</v>
      </c>
      <c r="AW20" s="48">
        <f t="shared" si="19"/>
        <v>2576846.3400000008</v>
      </c>
      <c r="AX20" s="48">
        <f t="shared" ref="AX20:BI20" si="20">SUM(AX14:AX19)</f>
        <v>2666798.0400000019</v>
      </c>
      <c r="AY20" s="48">
        <f t="shared" si="20"/>
        <v>2268607.4200000032</v>
      </c>
      <c r="AZ20" s="48">
        <f t="shared" si="20"/>
        <v>2362633.2199999988</v>
      </c>
      <c r="BA20" s="48">
        <f t="shared" si="20"/>
        <v>2249047.9700000002</v>
      </c>
      <c r="BB20" s="48">
        <f t="shared" si="20"/>
        <v>2841860.5900000026</v>
      </c>
      <c r="BC20" s="48">
        <f t="shared" si="20"/>
        <v>474649.06999999983</v>
      </c>
      <c r="BD20" s="48">
        <f t="shared" si="20"/>
        <v>574200.60999999894</v>
      </c>
      <c r="BE20" s="48">
        <f t="shared" si="20"/>
        <v>659562.75999999885</v>
      </c>
      <c r="BF20" s="48">
        <f t="shared" si="20"/>
        <v>727713.5</v>
      </c>
      <c r="BG20" s="48">
        <f t="shared" si="20"/>
        <v>760430.85999999987</v>
      </c>
      <c r="BH20" s="48">
        <f t="shared" si="20"/>
        <v>788211.61000000127</v>
      </c>
      <c r="BI20" s="48">
        <f t="shared" si="20"/>
        <v>828198.52999999793</v>
      </c>
      <c r="BJ20" s="48">
        <f t="shared" ref="BJ20" si="21">SUM(BJ14:BJ19)</f>
        <v>881256.98999999743</v>
      </c>
    </row>
    <row r="21" spans="1:62" x14ac:dyDescent="0.25">
      <c r="A21" s="38"/>
      <c r="B21" s="41"/>
      <c r="C21" s="41"/>
    </row>
    <row r="22" spans="1:62" x14ac:dyDescent="0.25">
      <c r="A22" s="29" t="s">
        <v>32</v>
      </c>
      <c r="B22" s="41"/>
      <c r="C22" s="41"/>
      <c r="AV22" s="119" t="s">
        <v>83</v>
      </c>
    </row>
    <row r="23" spans="1:62" x14ac:dyDescent="0.25">
      <c r="A23" s="40" t="s">
        <v>33</v>
      </c>
      <c r="B23" s="41"/>
      <c r="C23" s="41"/>
      <c r="D23" s="47">
        <v>993615280</v>
      </c>
      <c r="E23" s="47">
        <v>799965556</v>
      </c>
      <c r="F23" s="47">
        <v>694347365</v>
      </c>
      <c r="G23" s="47">
        <v>1033880199</v>
      </c>
      <c r="H23" s="47">
        <v>1389519683</v>
      </c>
      <c r="I23" s="47">
        <v>1393717014</v>
      </c>
      <c r="J23" s="47">
        <v>1260356462</v>
      </c>
      <c r="K23" s="47">
        <v>898752689</v>
      </c>
      <c r="L23" s="47">
        <v>737254549</v>
      </c>
      <c r="M23" s="47">
        <v>1139687162</v>
      </c>
      <c r="N23" s="47">
        <v>1486587515</v>
      </c>
      <c r="O23" s="47">
        <v>1118519560</v>
      </c>
      <c r="P23" s="47">
        <v>900425374</v>
      </c>
      <c r="Q23" s="47">
        <v>785388980</v>
      </c>
      <c r="R23" s="47">
        <v>745552820</v>
      </c>
      <c r="S23" s="47">
        <v>999249366</v>
      </c>
      <c r="T23" s="47">
        <v>1328710328</v>
      </c>
      <c r="U23" s="47">
        <v>1345571317</v>
      </c>
      <c r="V23" s="47">
        <v>1065182267</v>
      </c>
      <c r="W23" s="47">
        <v>935823271</v>
      </c>
      <c r="X23" s="47">
        <v>821487370</v>
      </c>
      <c r="Y23" s="47">
        <v>1061048123</v>
      </c>
      <c r="Z23" s="47">
        <v>1655009463</v>
      </c>
      <c r="AA23" s="47">
        <v>1329247401</v>
      </c>
      <c r="AB23" s="47">
        <v>1071720684</v>
      </c>
      <c r="AC23" s="47">
        <v>1035354332</v>
      </c>
      <c r="AD23" s="47">
        <v>838111932</v>
      </c>
      <c r="AE23" s="47">
        <v>1238437606</v>
      </c>
      <c r="AF23" s="47">
        <v>1451979984</v>
      </c>
      <c r="AG23" s="47">
        <v>1300666274</v>
      </c>
      <c r="AH23" s="47">
        <v>1250635703</v>
      </c>
      <c r="AI23" s="47">
        <v>971081766</v>
      </c>
      <c r="AJ23" s="47">
        <v>906818656</v>
      </c>
      <c r="AK23" s="47">
        <v>1263779046</v>
      </c>
      <c r="AL23" s="47">
        <v>1395672993</v>
      </c>
      <c r="AM23" s="47">
        <v>1407530571</v>
      </c>
      <c r="AN23" s="47">
        <v>1268128455</v>
      </c>
      <c r="AO23" s="47">
        <v>872933544</v>
      </c>
      <c r="AP23" s="47">
        <v>738196558</v>
      </c>
      <c r="AQ23" s="47">
        <v>978975302</v>
      </c>
      <c r="AR23" s="47">
        <v>1243909773</v>
      </c>
      <c r="AS23" s="47">
        <v>1310015315</v>
      </c>
      <c r="AT23" s="47">
        <v>1208033233</v>
      </c>
      <c r="AU23" s="113">
        <v>993546162</v>
      </c>
      <c r="AV23" s="47">
        <v>822537995.55853176</v>
      </c>
      <c r="AW23" s="47">
        <v>1183795801.0212228</v>
      </c>
      <c r="AX23" s="47">
        <v>1547634380.0777879</v>
      </c>
      <c r="AY23" s="47">
        <v>1378321534.8104868</v>
      </c>
      <c r="AZ23" s="47">
        <v>1162715300.8708148</v>
      </c>
      <c r="BA23" s="47">
        <v>907972115.89951456</v>
      </c>
      <c r="BB23" s="47">
        <v>742655082.39919519</v>
      </c>
      <c r="BC23" s="47">
        <v>865735476.56962812</v>
      </c>
      <c r="BD23" s="47">
        <v>1157672218.9793582</v>
      </c>
      <c r="BE23" s="47">
        <v>1191709621.1303957</v>
      </c>
      <c r="BF23" s="47">
        <v>1081549178.5853434</v>
      </c>
      <c r="BG23" s="47">
        <v>779725324.43459022</v>
      </c>
      <c r="BH23" s="47">
        <v>816205893.56062257</v>
      </c>
      <c r="BI23" s="47">
        <v>1181311613.1590836</v>
      </c>
      <c r="BJ23" s="47">
        <v>1545622498.8818939</v>
      </c>
    </row>
    <row r="24" spans="1:62" x14ac:dyDescent="0.25">
      <c r="A24" s="40" t="s">
        <v>34</v>
      </c>
      <c r="B24" s="41"/>
      <c r="C24" s="41"/>
      <c r="D24" s="47">
        <v>260227273</v>
      </c>
      <c r="E24" s="47">
        <v>236480663</v>
      </c>
      <c r="F24" s="47">
        <v>226604577</v>
      </c>
      <c r="G24" s="47">
        <v>276800633</v>
      </c>
      <c r="H24" s="47">
        <v>328433342</v>
      </c>
      <c r="I24" s="47">
        <v>327996744</v>
      </c>
      <c r="J24" s="47">
        <v>315410170</v>
      </c>
      <c r="K24" s="47">
        <v>268275261</v>
      </c>
      <c r="L24" s="47">
        <v>238400191</v>
      </c>
      <c r="M24" s="47">
        <v>276639061</v>
      </c>
      <c r="N24" s="47">
        <v>331623730</v>
      </c>
      <c r="O24" s="47">
        <v>274620464</v>
      </c>
      <c r="P24" s="47">
        <v>244043467</v>
      </c>
      <c r="Q24" s="47">
        <v>230986921</v>
      </c>
      <c r="R24" s="47">
        <v>228484392</v>
      </c>
      <c r="S24" s="47">
        <v>271547337</v>
      </c>
      <c r="T24" s="47">
        <v>314773105</v>
      </c>
      <c r="U24" s="47">
        <v>317794583</v>
      </c>
      <c r="V24" s="47">
        <v>284270101</v>
      </c>
      <c r="W24" s="47">
        <v>269129889</v>
      </c>
      <c r="X24" s="47">
        <v>240618906</v>
      </c>
      <c r="Y24" s="47">
        <v>265688240</v>
      </c>
      <c r="Z24" s="47">
        <v>350848362</v>
      </c>
      <c r="AA24" s="47">
        <v>304988610</v>
      </c>
      <c r="AB24" s="47">
        <v>267166722</v>
      </c>
      <c r="AC24" s="47">
        <v>263421812</v>
      </c>
      <c r="AD24" s="47">
        <v>238338730</v>
      </c>
      <c r="AE24" s="47">
        <v>299991891</v>
      </c>
      <c r="AF24" s="47">
        <v>330814291</v>
      </c>
      <c r="AG24" s="47">
        <v>309298324</v>
      </c>
      <c r="AH24" s="47">
        <v>303923884</v>
      </c>
      <c r="AI24" s="47">
        <v>267631865</v>
      </c>
      <c r="AJ24" s="47">
        <v>241319654</v>
      </c>
      <c r="AK24" s="47">
        <v>291652347</v>
      </c>
      <c r="AL24" s="47">
        <v>307968093</v>
      </c>
      <c r="AM24" s="47">
        <v>308068267</v>
      </c>
      <c r="AN24" s="47">
        <v>290178959</v>
      </c>
      <c r="AO24" s="47">
        <v>235096003</v>
      </c>
      <c r="AP24" s="47">
        <v>221772499</v>
      </c>
      <c r="AQ24" s="47">
        <v>258735845</v>
      </c>
      <c r="AR24" s="47">
        <v>295975497</v>
      </c>
      <c r="AS24" s="47">
        <v>304175879</v>
      </c>
      <c r="AT24" s="47">
        <v>293549572</v>
      </c>
      <c r="AU24" s="113">
        <v>264736629</v>
      </c>
      <c r="AV24" s="47">
        <v>230665248.98678535</v>
      </c>
      <c r="AW24" s="47">
        <v>274848297.19308329</v>
      </c>
      <c r="AX24" s="47">
        <v>332076513.08273435</v>
      </c>
      <c r="AY24" s="47">
        <v>298411619.19462562</v>
      </c>
      <c r="AZ24" s="47">
        <v>265992257.39353359</v>
      </c>
      <c r="BA24" s="47">
        <v>234924352.37234098</v>
      </c>
      <c r="BB24" s="47">
        <v>225288772.06365892</v>
      </c>
      <c r="BC24" s="47">
        <v>258955186.48021546</v>
      </c>
      <c r="BD24" s="47">
        <v>291933603.59266043</v>
      </c>
      <c r="BE24" s="47">
        <v>292230070.06058669</v>
      </c>
      <c r="BF24" s="47">
        <v>283528079.90412492</v>
      </c>
      <c r="BG24" s="47">
        <v>237702031.65951854</v>
      </c>
      <c r="BH24" s="47">
        <v>229171291.18662024</v>
      </c>
      <c r="BI24" s="47">
        <v>275029532.97835851</v>
      </c>
      <c r="BJ24" s="47">
        <v>330954973.09618455</v>
      </c>
    </row>
    <row r="25" spans="1:62" x14ac:dyDescent="0.25">
      <c r="A25" s="40" t="s">
        <v>35</v>
      </c>
      <c r="B25" s="41"/>
      <c r="C25" s="41"/>
      <c r="D25" s="47">
        <v>596370095</v>
      </c>
      <c r="E25" s="47">
        <v>585567373</v>
      </c>
      <c r="F25" s="47">
        <v>584363020</v>
      </c>
      <c r="G25" s="47">
        <v>661650596</v>
      </c>
      <c r="H25" s="47">
        <v>744450846</v>
      </c>
      <c r="I25" s="47">
        <v>746230356</v>
      </c>
      <c r="J25" s="47">
        <v>749176357</v>
      </c>
      <c r="K25" s="47">
        <v>659221190</v>
      </c>
      <c r="L25" s="47">
        <v>600231827</v>
      </c>
      <c r="M25" s="47">
        <v>624953134</v>
      </c>
      <c r="N25" s="47">
        <v>693030252</v>
      </c>
      <c r="O25" s="47">
        <v>607344097</v>
      </c>
      <c r="P25" s="47">
        <v>572358448</v>
      </c>
      <c r="Q25" s="47">
        <v>562854773</v>
      </c>
      <c r="R25" s="47">
        <v>578075204</v>
      </c>
      <c r="S25" s="47">
        <v>655641906</v>
      </c>
      <c r="T25" s="47">
        <v>714056556</v>
      </c>
      <c r="U25" s="47">
        <v>727381902</v>
      </c>
      <c r="V25" s="47">
        <v>685704779</v>
      </c>
      <c r="W25" s="47">
        <v>658415575</v>
      </c>
      <c r="X25" s="47">
        <v>591258230</v>
      </c>
      <c r="Y25" s="47">
        <v>617045102</v>
      </c>
      <c r="Z25" s="47">
        <v>713223360</v>
      </c>
      <c r="AA25" s="47">
        <v>637748229</v>
      </c>
      <c r="AB25" s="47">
        <v>591995322</v>
      </c>
      <c r="AC25" s="47">
        <v>597309651</v>
      </c>
      <c r="AD25" s="47">
        <v>591787732</v>
      </c>
      <c r="AE25" s="47">
        <v>706111391</v>
      </c>
      <c r="AF25" s="47">
        <v>750019857</v>
      </c>
      <c r="AG25" s="47">
        <v>709167976</v>
      </c>
      <c r="AH25" s="47">
        <v>721543630</v>
      </c>
      <c r="AI25" s="47">
        <v>655717182</v>
      </c>
      <c r="AJ25" s="47">
        <v>583325592</v>
      </c>
      <c r="AK25" s="47">
        <v>635010680</v>
      </c>
      <c r="AL25" s="47">
        <v>645753087</v>
      </c>
      <c r="AM25" s="47">
        <v>624256369</v>
      </c>
      <c r="AN25" s="47">
        <v>599641261</v>
      </c>
      <c r="AO25" s="47">
        <v>546450417</v>
      </c>
      <c r="AP25" s="47">
        <v>548775486</v>
      </c>
      <c r="AQ25" s="47">
        <v>609609142</v>
      </c>
      <c r="AR25" s="47">
        <v>656813642</v>
      </c>
      <c r="AS25" s="47">
        <v>671886437</v>
      </c>
      <c r="AT25" s="47">
        <v>678219627</v>
      </c>
      <c r="AU25" s="113">
        <v>622550219</v>
      </c>
      <c r="AV25" s="47">
        <v>556188606.25652254</v>
      </c>
      <c r="AW25" s="47">
        <v>604001084.67424202</v>
      </c>
      <c r="AX25" s="47">
        <v>670079854.90516186</v>
      </c>
      <c r="AY25" s="47">
        <v>615160017.33586729</v>
      </c>
      <c r="AZ25" s="47">
        <v>573811291.23380256</v>
      </c>
      <c r="BA25" s="47">
        <v>556692865.31394506</v>
      </c>
      <c r="BB25" s="47">
        <v>543919102.26507175</v>
      </c>
      <c r="BC25" s="47">
        <v>603758979.41089308</v>
      </c>
      <c r="BD25" s="47">
        <v>674305116.554371</v>
      </c>
      <c r="BE25" s="47">
        <v>682179842.18051767</v>
      </c>
      <c r="BF25" s="47">
        <v>678909890.80967557</v>
      </c>
      <c r="BG25" s="47">
        <v>579911419.2246418</v>
      </c>
      <c r="BH25" s="47">
        <v>551036740.60934961</v>
      </c>
      <c r="BI25" s="47">
        <v>597919979.03082466</v>
      </c>
      <c r="BJ25" s="47">
        <v>662866531.83424711</v>
      </c>
    </row>
    <row r="26" spans="1:62" x14ac:dyDescent="0.25">
      <c r="A26" s="40" t="s">
        <v>36</v>
      </c>
      <c r="B26" s="41"/>
      <c r="C26" s="41"/>
      <c r="D26" s="47">
        <v>247441789</v>
      </c>
      <c r="E26" s="47">
        <v>263524459</v>
      </c>
      <c r="F26" s="47">
        <v>273810149</v>
      </c>
      <c r="G26" s="47">
        <v>281099842</v>
      </c>
      <c r="H26" s="47">
        <v>312186695</v>
      </c>
      <c r="I26" s="47">
        <v>304162315</v>
      </c>
      <c r="J26" s="47">
        <v>330143172</v>
      </c>
      <c r="K26" s="47">
        <v>280092260</v>
      </c>
      <c r="L26" s="47">
        <v>268855946</v>
      </c>
      <c r="M26" s="47">
        <v>269553572</v>
      </c>
      <c r="N26" s="47">
        <v>287482958</v>
      </c>
      <c r="O26" s="47">
        <v>284042474</v>
      </c>
      <c r="P26" s="47">
        <v>243773343</v>
      </c>
      <c r="Q26" s="47">
        <v>262317859</v>
      </c>
      <c r="R26" s="47">
        <v>265729533</v>
      </c>
      <c r="S26" s="47">
        <v>305383990</v>
      </c>
      <c r="T26" s="47">
        <v>299141306</v>
      </c>
      <c r="U26" s="47">
        <v>315582091</v>
      </c>
      <c r="V26" s="47">
        <v>303646750</v>
      </c>
      <c r="W26" s="47">
        <v>297206861</v>
      </c>
      <c r="X26" s="47">
        <v>267769856</v>
      </c>
      <c r="Y26" s="47">
        <v>280403761</v>
      </c>
      <c r="Z26" s="47">
        <v>308993823</v>
      </c>
      <c r="AA26" s="47">
        <v>274104685</v>
      </c>
      <c r="AB26" s="47">
        <v>272372147</v>
      </c>
      <c r="AC26" s="47">
        <v>251417733</v>
      </c>
      <c r="AD26" s="47">
        <v>289575324</v>
      </c>
      <c r="AE26" s="47">
        <v>314032531</v>
      </c>
      <c r="AF26" s="47">
        <v>325203026</v>
      </c>
      <c r="AG26" s="47">
        <v>319660753</v>
      </c>
      <c r="AH26" s="47">
        <v>311095874</v>
      </c>
      <c r="AI26" s="47">
        <v>289535965</v>
      </c>
      <c r="AJ26" s="47">
        <v>271491896</v>
      </c>
      <c r="AK26" s="47">
        <v>291933586</v>
      </c>
      <c r="AL26" s="47">
        <v>252980562</v>
      </c>
      <c r="AM26" s="47">
        <v>248710812</v>
      </c>
      <c r="AN26" s="47">
        <v>242499726</v>
      </c>
      <c r="AO26" s="47">
        <v>232539680</v>
      </c>
      <c r="AP26" s="47">
        <v>229224298</v>
      </c>
      <c r="AQ26" s="47">
        <v>266349220</v>
      </c>
      <c r="AR26" s="47">
        <v>267674678</v>
      </c>
      <c r="AS26" s="47">
        <v>281003685</v>
      </c>
      <c r="AT26" s="47">
        <v>279302255</v>
      </c>
      <c r="AU26" s="113">
        <v>258807768</v>
      </c>
      <c r="AV26" s="47">
        <v>241751673.50793245</v>
      </c>
      <c r="AW26" s="47">
        <v>248620430.51402155</v>
      </c>
      <c r="AX26" s="47">
        <v>266362061.63859347</v>
      </c>
      <c r="AY26" s="47">
        <v>254165103.41123843</v>
      </c>
      <c r="AZ26" s="47">
        <v>246316884.48273599</v>
      </c>
      <c r="BA26" s="47">
        <v>243990466.0844745</v>
      </c>
      <c r="BB26" s="47">
        <v>248767351.18955135</v>
      </c>
      <c r="BC26" s="47">
        <v>269142818.96581262</v>
      </c>
      <c r="BD26" s="47">
        <v>283191564.25385141</v>
      </c>
      <c r="BE26" s="47">
        <v>281264944.03107631</v>
      </c>
      <c r="BF26" s="47">
        <v>283373905.70967376</v>
      </c>
      <c r="BG26" s="47">
        <v>257635452.42072481</v>
      </c>
      <c r="BH26" s="47">
        <v>246026530.66511434</v>
      </c>
      <c r="BI26" s="47">
        <v>254037786.42647198</v>
      </c>
      <c r="BJ26" s="47">
        <v>271290509.59291726</v>
      </c>
    </row>
    <row r="27" spans="1:62" x14ac:dyDescent="0.25">
      <c r="A27" s="40" t="s">
        <v>37</v>
      </c>
      <c r="B27" s="41"/>
      <c r="C27" s="41"/>
      <c r="D27" s="47">
        <v>127273740</v>
      </c>
      <c r="E27" s="47">
        <v>133415922</v>
      </c>
      <c r="F27" s="47">
        <v>133920097</v>
      </c>
      <c r="G27" s="47">
        <v>151320401</v>
      </c>
      <c r="H27" s="47">
        <v>158812387</v>
      </c>
      <c r="I27" s="47">
        <v>160367769</v>
      </c>
      <c r="J27" s="47">
        <v>176194341</v>
      </c>
      <c r="K27" s="47">
        <v>154604539</v>
      </c>
      <c r="L27" s="47">
        <v>142536252</v>
      </c>
      <c r="M27" s="47">
        <v>134004611</v>
      </c>
      <c r="N27" s="47">
        <v>132646039</v>
      </c>
      <c r="O27" s="47">
        <v>136324918</v>
      </c>
      <c r="P27" s="47">
        <v>118000396</v>
      </c>
      <c r="Q27" s="47">
        <v>130771713</v>
      </c>
      <c r="R27" s="47">
        <v>133006544</v>
      </c>
      <c r="S27" s="47">
        <v>158813593</v>
      </c>
      <c r="T27" s="47">
        <v>150211763</v>
      </c>
      <c r="U27" s="47">
        <v>166478792</v>
      </c>
      <c r="V27" s="47">
        <v>158634223</v>
      </c>
      <c r="W27" s="47">
        <v>151247524</v>
      </c>
      <c r="X27" s="47">
        <v>147830606</v>
      </c>
      <c r="Y27" s="47">
        <v>132139915</v>
      </c>
      <c r="Z27" s="47">
        <v>134787267</v>
      </c>
      <c r="AA27" s="47">
        <v>125603697</v>
      </c>
      <c r="AB27" s="47">
        <v>125857767</v>
      </c>
      <c r="AC27" s="47">
        <v>119174583</v>
      </c>
      <c r="AD27" s="47">
        <v>136766539</v>
      </c>
      <c r="AE27" s="47">
        <v>151258088</v>
      </c>
      <c r="AF27" s="47">
        <v>155948179</v>
      </c>
      <c r="AG27" s="47">
        <v>160224923</v>
      </c>
      <c r="AH27" s="47">
        <v>150480926</v>
      </c>
      <c r="AI27" s="47">
        <v>148580162</v>
      </c>
      <c r="AJ27" s="47">
        <v>139627995</v>
      </c>
      <c r="AK27" s="47">
        <v>135972391</v>
      </c>
      <c r="AL27" s="47">
        <v>101960146</v>
      </c>
      <c r="AM27" s="47">
        <v>96075286</v>
      </c>
      <c r="AN27" s="47">
        <v>99309923</v>
      </c>
      <c r="AO27" s="47">
        <v>98876748</v>
      </c>
      <c r="AP27" s="47">
        <v>96480454</v>
      </c>
      <c r="AQ27" s="47">
        <v>121526151</v>
      </c>
      <c r="AR27" s="47">
        <v>113123855</v>
      </c>
      <c r="AS27" s="47">
        <v>125262874</v>
      </c>
      <c r="AT27" s="47">
        <v>126945040</v>
      </c>
      <c r="AU27" s="113">
        <v>119752379</v>
      </c>
      <c r="AV27" s="47">
        <v>112985699.2011641</v>
      </c>
      <c r="AW27" s="47">
        <v>111456743.98203622</v>
      </c>
      <c r="AX27" s="47">
        <v>112978465.12923987</v>
      </c>
      <c r="AY27" s="47">
        <v>107843812.8891262</v>
      </c>
      <c r="AZ27" s="47">
        <v>103716430.37849057</v>
      </c>
      <c r="BA27" s="47">
        <v>110281923.80513839</v>
      </c>
      <c r="BB27" s="47">
        <v>113787850.20193435</v>
      </c>
      <c r="BC27" s="47">
        <v>122889956.14274465</v>
      </c>
      <c r="BD27" s="47">
        <v>127145138.22055706</v>
      </c>
      <c r="BE27" s="47">
        <v>127809920.42728978</v>
      </c>
      <c r="BF27" s="47">
        <v>128839607.36991234</v>
      </c>
      <c r="BG27" s="47">
        <v>120306656.53928144</v>
      </c>
      <c r="BH27" s="47">
        <v>114620304.13509423</v>
      </c>
      <c r="BI27" s="47">
        <v>113416477.12031387</v>
      </c>
      <c r="BJ27" s="47">
        <v>116419775.95176999</v>
      </c>
    </row>
    <row r="28" spans="1:62" x14ac:dyDescent="0.25">
      <c r="A28" s="35" t="s">
        <v>31</v>
      </c>
      <c r="B28" s="33"/>
      <c r="C28" s="33"/>
      <c r="D28" s="37">
        <f>SUM(D23:D27)</f>
        <v>2224928177</v>
      </c>
      <c r="E28" s="37">
        <f t="shared" ref="E28:AW28" si="22">SUM(E23:E27)</f>
        <v>2018953973</v>
      </c>
      <c r="F28" s="37">
        <f t="shared" si="22"/>
        <v>1913045208</v>
      </c>
      <c r="G28" s="37">
        <f t="shared" si="22"/>
        <v>2404751671</v>
      </c>
      <c r="H28" s="37">
        <f t="shared" si="22"/>
        <v>2933402953</v>
      </c>
      <c r="I28" s="37">
        <f t="shared" si="22"/>
        <v>2932474198</v>
      </c>
      <c r="J28" s="37">
        <f t="shared" si="22"/>
        <v>2831280502</v>
      </c>
      <c r="K28" s="37">
        <f t="shared" si="22"/>
        <v>2260945939</v>
      </c>
      <c r="L28" s="37">
        <f t="shared" si="22"/>
        <v>1987278765</v>
      </c>
      <c r="M28" s="37">
        <f t="shared" si="22"/>
        <v>2444837540</v>
      </c>
      <c r="N28" s="37">
        <f t="shared" si="22"/>
        <v>2931370494</v>
      </c>
      <c r="O28" s="37">
        <f t="shared" si="22"/>
        <v>2420851513</v>
      </c>
      <c r="P28" s="37">
        <f t="shared" si="22"/>
        <v>2078601028</v>
      </c>
      <c r="Q28" s="37">
        <f t="shared" si="22"/>
        <v>1972320246</v>
      </c>
      <c r="R28" s="37">
        <f t="shared" si="22"/>
        <v>1950848493</v>
      </c>
      <c r="S28" s="37">
        <f t="shared" si="22"/>
        <v>2390636192</v>
      </c>
      <c r="T28" s="37">
        <f t="shared" si="22"/>
        <v>2806893058</v>
      </c>
      <c r="U28" s="37">
        <f t="shared" si="22"/>
        <v>2872808685</v>
      </c>
      <c r="V28" s="37">
        <f t="shared" si="22"/>
        <v>2497438120</v>
      </c>
      <c r="W28" s="37">
        <f t="shared" si="22"/>
        <v>2311823120</v>
      </c>
      <c r="X28" s="37">
        <f t="shared" si="22"/>
        <v>2068964968</v>
      </c>
      <c r="Y28" s="37">
        <f t="shared" si="22"/>
        <v>2356325141</v>
      </c>
      <c r="Z28" s="37">
        <f t="shared" si="22"/>
        <v>3162862275</v>
      </c>
      <c r="AA28" s="37">
        <f t="shared" si="22"/>
        <v>2671692622</v>
      </c>
      <c r="AB28" s="37">
        <f t="shared" si="22"/>
        <v>2329112642</v>
      </c>
      <c r="AC28" s="37">
        <f t="shared" si="22"/>
        <v>2266678111</v>
      </c>
      <c r="AD28" s="37">
        <f t="shared" si="22"/>
        <v>2094580257</v>
      </c>
      <c r="AE28" s="37">
        <f t="shared" si="22"/>
        <v>2709831507</v>
      </c>
      <c r="AF28" s="37">
        <f t="shared" si="22"/>
        <v>3013965337</v>
      </c>
      <c r="AG28" s="37">
        <f t="shared" si="22"/>
        <v>2799018250</v>
      </c>
      <c r="AH28" s="37">
        <f t="shared" si="22"/>
        <v>2737680017</v>
      </c>
      <c r="AI28" s="37">
        <f t="shared" si="22"/>
        <v>2332546940</v>
      </c>
      <c r="AJ28" s="37">
        <f t="shared" si="22"/>
        <v>2142583793</v>
      </c>
      <c r="AK28" s="37">
        <f t="shared" si="22"/>
        <v>2618348050</v>
      </c>
      <c r="AL28" s="37">
        <f t="shared" si="22"/>
        <v>2704334881</v>
      </c>
      <c r="AM28" s="37">
        <f t="shared" si="22"/>
        <v>2684641305</v>
      </c>
      <c r="AN28" s="37">
        <f t="shared" si="22"/>
        <v>2499758324</v>
      </c>
      <c r="AO28" s="37">
        <f t="shared" si="22"/>
        <v>1985896392</v>
      </c>
      <c r="AP28" s="37">
        <f t="shared" si="22"/>
        <v>1834449295</v>
      </c>
      <c r="AQ28" s="37">
        <f t="shared" si="22"/>
        <v>2235195660</v>
      </c>
      <c r="AR28" s="37">
        <f t="shared" si="22"/>
        <v>2577497445</v>
      </c>
      <c r="AS28" s="37">
        <f t="shared" si="22"/>
        <v>2692344190</v>
      </c>
      <c r="AT28" s="37">
        <f t="shared" si="22"/>
        <v>2586049727</v>
      </c>
      <c r="AU28" s="37">
        <f t="shared" si="22"/>
        <v>2259393157</v>
      </c>
      <c r="AV28" s="37">
        <f t="shared" si="22"/>
        <v>1964129223.5109363</v>
      </c>
      <c r="AW28" s="37">
        <f t="shared" si="22"/>
        <v>2422722357.3846059</v>
      </c>
      <c r="AX28" s="37">
        <f t="shared" ref="AX28:BI28" si="23">SUM(AX23:AX27)</f>
        <v>2929131274.833518</v>
      </c>
      <c r="AY28" s="37">
        <f t="shared" si="23"/>
        <v>2653902087.6413445</v>
      </c>
      <c r="AZ28" s="37">
        <f t="shared" si="23"/>
        <v>2352552164.3593774</v>
      </c>
      <c r="BA28" s="37">
        <f t="shared" si="23"/>
        <v>2053861723.4754136</v>
      </c>
      <c r="BB28" s="37">
        <f t="shared" si="23"/>
        <v>1874418158.1194115</v>
      </c>
      <c r="BC28" s="37">
        <f t="shared" si="23"/>
        <v>2120482417.569294</v>
      </c>
      <c r="BD28" s="37">
        <f t="shared" si="23"/>
        <v>2534247641.6007981</v>
      </c>
      <c r="BE28" s="37">
        <f t="shared" si="23"/>
        <v>2575194397.8298664</v>
      </c>
      <c r="BF28" s="37">
        <f t="shared" si="23"/>
        <v>2456200662.3787298</v>
      </c>
      <c r="BG28" s="37">
        <f t="shared" si="23"/>
        <v>1975280884.2787569</v>
      </c>
      <c r="BH28" s="37">
        <f t="shared" si="23"/>
        <v>1957060760.156801</v>
      </c>
      <c r="BI28" s="37">
        <f t="shared" si="23"/>
        <v>2421715388.7150526</v>
      </c>
      <c r="BJ28" s="37">
        <f t="shared" ref="BJ28" si="24">SUM(BJ23:BJ27)</f>
        <v>2927154289.3570127</v>
      </c>
    </row>
    <row r="29" spans="1:62" x14ac:dyDescent="0.25">
      <c r="B29" s="41"/>
      <c r="C29" s="41"/>
    </row>
    <row r="30" spans="1:62" x14ac:dyDescent="0.25">
      <c r="A30" s="29" t="s">
        <v>40</v>
      </c>
      <c r="B30" s="41"/>
      <c r="C30" s="41"/>
    </row>
    <row r="31" spans="1:62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1328.78</v>
      </c>
      <c r="F31" s="121">
        <f t="shared" ref="E31:F35" si="25">IF(F14="","",F14+(F$19*(F23/F$28)))</f>
        <v>9526.5299999999988</v>
      </c>
      <c r="G31" s="120">
        <f t="shared" ref="G31:AW31" si="26">IF(G14="","",G14+(G$19*(G23/G$28)))</f>
        <v>120352.88</v>
      </c>
      <c r="H31" s="120">
        <f t="shared" si="26"/>
        <v>256080.65000000002</v>
      </c>
      <c r="I31" s="120">
        <f t="shared" si="26"/>
        <v>373393.34435846674</v>
      </c>
      <c r="J31" s="120">
        <f t="shared" si="26"/>
        <v>671736.21363575384</v>
      </c>
      <c r="K31" s="120">
        <f t="shared" si="26"/>
        <v>120839.84990541483</v>
      </c>
      <c r="L31" s="120">
        <f t="shared" si="26"/>
        <v>185093.49881649271</v>
      </c>
      <c r="M31" s="120">
        <f t="shared" si="26"/>
        <v>303285.19452852954</v>
      </c>
      <c r="N31" s="120">
        <f t="shared" si="26"/>
        <v>329743.7910035231</v>
      </c>
      <c r="O31" s="120">
        <f t="shared" si="26"/>
        <v>319589.12614734296</v>
      </c>
      <c r="P31" s="120">
        <f t="shared" si="26"/>
        <v>307416.51622437377</v>
      </c>
      <c r="Q31" s="120">
        <f>IF(Q14="","",Q14+(Q$19*(Q23/Q$28)))</f>
        <v>202009.99758789604</v>
      </c>
      <c r="R31" s="120">
        <f t="shared" si="26"/>
        <v>201518.00847600689</v>
      </c>
      <c r="S31" s="120">
        <f t="shared" si="26"/>
        <v>884196.51701427973</v>
      </c>
      <c r="T31" s="120">
        <f t="shared" si="26"/>
        <v>1282604.3399999999</v>
      </c>
      <c r="U31" s="120">
        <f t="shared" si="26"/>
        <v>1412760.5841518985</v>
      </c>
      <c r="V31" s="120">
        <f t="shared" si="26"/>
        <v>912043.87330211163</v>
      </c>
      <c r="W31" s="120">
        <f t="shared" si="26"/>
        <v>279976.46619588812</v>
      </c>
      <c r="X31" s="120">
        <f t="shared" si="26"/>
        <v>377438.47759872582</v>
      </c>
      <c r="Y31" s="120">
        <f t="shared" si="26"/>
        <v>565267.94576951256</v>
      </c>
      <c r="Z31" s="120">
        <f t="shared" si="26"/>
        <v>607215.02747681318</v>
      </c>
      <c r="AA31" s="120">
        <f t="shared" si="26"/>
        <v>515316.53827609093</v>
      </c>
      <c r="AB31" s="120">
        <f t="shared" si="26"/>
        <v>473150.50916160172</v>
      </c>
      <c r="AC31" s="120">
        <f t="shared" si="26"/>
        <v>270731.77958850004</v>
      </c>
      <c r="AD31" s="120">
        <f t="shared" si="26"/>
        <v>491596.14834248205</v>
      </c>
      <c r="AE31" s="120">
        <f t="shared" si="26"/>
        <v>2024956.6659391024</v>
      </c>
      <c r="AF31" s="120">
        <f t="shared" si="26"/>
        <v>2753783.435947692</v>
      </c>
      <c r="AG31" s="120">
        <f t="shared" si="26"/>
        <v>2655187.2707727067</v>
      </c>
      <c r="AH31" s="120">
        <f t="shared" si="26"/>
        <v>1585670.784126644</v>
      </c>
      <c r="AI31" s="120">
        <f t="shared" si="26"/>
        <v>556118.7299202627</v>
      </c>
      <c r="AJ31" s="120">
        <f t="shared" si="26"/>
        <v>513458.06050710165</v>
      </c>
      <c r="AK31" s="120">
        <f t="shared" si="26"/>
        <v>702799.89768350183</v>
      </c>
      <c r="AL31" s="120">
        <f t="shared" si="26"/>
        <v>705267.00941836974</v>
      </c>
      <c r="AM31" s="120">
        <f t="shared" si="26"/>
        <v>626813.61963691877</v>
      </c>
      <c r="AN31" s="120">
        <f t="shared" si="26"/>
        <v>733376.44916449382</v>
      </c>
      <c r="AO31" s="120">
        <f t="shared" si="26"/>
        <v>579952.0325992658</v>
      </c>
      <c r="AP31" s="120">
        <f>IF(AP14="","",AP14+(AP$19*(AP23/AP$28)))</f>
        <v>371011.49182013981</v>
      </c>
      <c r="AQ31" s="120">
        <f t="shared" si="26"/>
        <v>2723256.6958003566</v>
      </c>
      <c r="AR31" s="120">
        <f t="shared" si="26"/>
        <v>3090240.1159956334</v>
      </c>
      <c r="AS31" s="120">
        <f t="shared" si="26"/>
        <v>3319235.3330920129</v>
      </c>
      <c r="AT31" s="120">
        <f t="shared" si="26"/>
        <v>1872423.9163418177</v>
      </c>
      <c r="AU31" s="120">
        <f t="shared" si="26"/>
        <v>468639.40013933519</v>
      </c>
      <c r="AV31" s="125">
        <f t="shared" si="26"/>
        <v>572328.31099834235</v>
      </c>
      <c r="AW31" s="125">
        <f t="shared" si="26"/>
        <v>752478.59085258143</v>
      </c>
      <c r="AX31" s="125">
        <f t="shared" ref="AX31:BI31" si="27">IF(AX14="","",AX14+(AX$19*(AX23/AX$28)))</f>
        <v>739299.51440165751</v>
      </c>
      <c r="AY31" s="124">
        <f t="shared" si="27"/>
        <v>637386.32713374461</v>
      </c>
      <c r="AZ31" s="124">
        <f t="shared" si="27"/>
        <v>586342.47543696407</v>
      </c>
      <c r="BA31" s="124">
        <f t="shared" si="27"/>
        <v>466103.78715255007</v>
      </c>
      <c r="BB31" s="124">
        <f t="shared" si="27"/>
        <v>622929.62461348984</v>
      </c>
      <c r="BC31" s="124">
        <f t="shared" si="27"/>
        <v>0</v>
      </c>
      <c r="BD31" s="124">
        <f t="shared" si="27"/>
        <v>0</v>
      </c>
      <c r="BE31" s="124">
        <f t="shared" si="27"/>
        <v>0</v>
      </c>
      <c r="BF31" s="124">
        <f t="shared" si="27"/>
        <v>0</v>
      </c>
      <c r="BG31" s="124">
        <f t="shared" si="27"/>
        <v>0</v>
      </c>
      <c r="BH31" s="124">
        <f t="shared" si="27"/>
        <v>0</v>
      </c>
      <c r="BI31" s="124">
        <f t="shared" si="27"/>
        <v>0</v>
      </c>
      <c r="BJ31" s="124">
        <f t="shared" ref="BJ31" si="28">IF(BJ14="","",BJ14+(BJ$19*(BJ23/BJ$28)))</f>
        <v>0</v>
      </c>
    </row>
    <row r="32" spans="1:62" x14ac:dyDescent="0.25">
      <c r="A32" s="40" t="s">
        <v>34</v>
      </c>
      <c r="B32" s="41"/>
      <c r="C32" s="41"/>
      <c r="D32" s="120">
        <f>D15+(D$19*(D24/D$28))</f>
        <v>0</v>
      </c>
      <c r="E32" s="120">
        <f t="shared" si="25"/>
        <v>0</v>
      </c>
      <c r="F32" s="120">
        <f t="shared" si="25"/>
        <v>0</v>
      </c>
      <c r="G32" s="120">
        <f t="shared" ref="G32:AW32" si="29">IF(G15="","",G15+(G$19*(G24/G$28)))</f>
        <v>4167.9399999999996</v>
      </c>
      <c r="H32" s="120">
        <f t="shared" si="29"/>
        <v>13357.940000000002</v>
      </c>
      <c r="I32" s="120">
        <f t="shared" si="29"/>
        <v>14670.985238775314</v>
      </c>
      <c r="J32" s="120">
        <f t="shared" si="29"/>
        <v>22602.465674921033</v>
      </c>
      <c r="K32" s="120">
        <f t="shared" si="29"/>
        <v>23670.862866768453</v>
      </c>
      <c r="L32" s="120">
        <f t="shared" si="29"/>
        <v>27753.308601536653</v>
      </c>
      <c r="M32" s="120">
        <f t="shared" si="29"/>
        <v>37258.575758638253</v>
      </c>
      <c r="N32" s="120">
        <f t="shared" si="29"/>
        <v>47579.322188278435</v>
      </c>
      <c r="O32" s="120">
        <f t="shared" si="29"/>
        <v>42911.041729266297</v>
      </c>
      <c r="P32" s="120">
        <f t="shared" si="29"/>
        <v>52823.001162257649</v>
      </c>
      <c r="Q32" s="120">
        <f t="shared" si="29"/>
        <v>25950.307634173645</v>
      </c>
      <c r="R32" s="120">
        <f t="shared" si="29"/>
        <v>48983.559131334005</v>
      </c>
      <c r="S32" s="120">
        <f t="shared" si="29"/>
        <v>90621.489340586311</v>
      </c>
      <c r="T32" s="120">
        <f t="shared" si="29"/>
        <v>138931.90000000002</v>
      </c>
      <c r="U32" s="120">
        <f t="shared" si="29"/>
        <v>133700.2685394297</v>
      </c>
      <c r="V32" s="120">
        <f t="shared" si="29"/>
        <v>151757.81340251025</v>
      </c>
      <c r="W32" s="120">
        <f t="shared" si="29"/>
        <v>116837.79257470783</v>
      </c>
      <c r="X32" s="120">
        <f t="shared" si="29"/>
        <v>88133.517269885691</v>
      </c>
      <c r="Y32" s="120">
        <f t="shared" si="29"/>
        <v>126989.00719390194</v>
      </c>
      <c r="Z32" s="120">
        <f t="shared" si="29"/>
        <v>151376.91870679389</v>
      </c>
      <c r="AA32" s="120">
        <f t="shared" si="29"/>
        <v>131012.65264951537</v>
      </c>
      <c r="AB32" s="120">
        <f t="shared" si="29"/>
        <v>161984.73662810036</v>
      </c>
      <c r="AC32" s="120">
        <f t="shared" si="29"/>
        <v>186884.98622710272</v>
      </c>
      <c r="AD32" s="120">
        <f t="shared" si="29"/>
        <v>260709.07600105793</v>
      </c>
      <c r="AE32" s="120">
        <f t="shared" si="29"/>
        <v>394275.90039880731</v>
      </c>
      <c r="AF32" s="120">
        <f t="shared" si="29"/>
        <v>517564.58433629415</v>
      </c>
      <c r="AG32" s="120">
        <f t="shared" si="29"/>
        <v>456642.37398614379</v>
      </c>
      <c r="AH32" s="120">
        <f t="shared" si="29"/>
        <v>495377.09665466635</v>
      </c>
      <c r="AI32" s="120">
        <f t="shared" si="29"/>
        <v>348239.88671273278</v>
      </c>
      <c r="AJ32" s="120">
        <f t="shared" si="29"/>
        <v>315404.35918017995</v>
      </c>
      <c r="AK32" s="120">
        <f t="shared" si="29"/>
        <v>349367.88347835495</v>
      </c>
      <c r="AL32" s="120">
        <f t="shared" si="29"/>
        <v>376670.80776353204</v>
      </c>
      <c r="AM32" s="120">
        <f t="shared" si="29"/>
        <v>315666.15712072933</v>
      </c>
      <c r="AN32" s="120">
        <f t="shared" si="29"/>
        <v>426235.9958025862</v>
      </c>
      <c r="AO32" s="120">
        <f t="shared" si="29"/>
        <v>429805.50677490461</v>
      </c>
      <c r="AP32" s="120">
        <f t="shared" si="29"/>
        <v>425502.70439957909</v>
      </c>
      <c r="AQ32" s="120">
        <f t="shared" si="29"/>
        <v>711026.13316380861</v>
      </c>
      <c r="AR32" s="120">
        <f t="shared" si="29"/>
        <v>906630.75933951</v>
      </c>
      <c r="AS32" s="120">
        <f t="shared" si="29"/>
        <v>735303.71734464087</v>
      </c>
      <c r="AT32" s="120">
        <f t="shared" si="29"/>
        <v>765682.15647802898</v>
      </c>
      <c r="AU32" s="120">
        <f t="shared" si="29"/>
        <v>522721.08210263157</v>
      </c>
      <c r="AV32" s="125">
        <f t="shared" si="29"/>
        <v>460524.75346019055</v>
      </c>
      <c r="AW32" s="125">
        <f t="shared" si="29"/>
        <v>481022.621225396</v>
      </c>
      <c r="AX32" s="125">
        <f t="shared" ref="AX32:BI32" si="30">IF(AX15="","",AX15+(AX$19*(AX24/AX$28)))</f>
        <v>500589.43405687378</v>
      </c>
      <c r="AY32" s="124">
        <f t="shared" si="30"/>
        <v>395442.20041338506</v>
      </c>
      <c r="AZ32" s="124">
        <f t="shared" si="30"/>
        <v>439873.42203522241</v>
      </c>
      <c r="BA32" s="124">
        <f t="shared" si="30"/>
        <v>450668.66396109835</v>
      </c>
      <c r="BB32" s="124">
        <f t="shared" si="30"/>
        <v>567730.54221505567</v>
      </c>
      <c r="BC32" s="124">
        <f t="shared" si="30"/>
        <v>43562.859999999404</v>
      </c>
      <c r="BD32" s="124">
        <f t="shared" si="30"/>
        <v>50717.080000000075</v>
      </c>
      <c r="BE32" s="124">
        <f t="shared" si="30"/>
        <v>56459.839999999851</v>
      </c>
      <c r="BF32" s="124">
        <f t="shared" si="30"/>
        <v>62504.800000000745</v>
      </c>
      <c r="BG32" s="124">
        <f t="shared" si="30"/>
        <v>66427.839999999851</v>
      </c>
      <c r="BH32" s="124">
        <f t="shared" si="30"/>
        <v>69724.810000000522</v>
      </c>
      <c r="BI32" s="124">
        <f t="shared" si="30"/>
        <v>73130.699999999255</v>
      </c>
      <c r="BJ32" s="124">
        <f t="shared" ref="BJ32" si="31">IF(BJ15="","",BJ15+(BJ$19*(BJ24/BJ$28)))</f>
        <v>76672.330000000075</v>
      </c>
    </row>
    <row r="33" spans="1:62" x14ac:dyDescent="0.25">
      <c r="A33" s="40" t="s">
        <v>35</v>
      </c>
      <c r="B33" s="41"/>
      <c r="C33" s="41"/>
      <c r="D33" s="120">
        <f>D16+(D$19*(D25/D$28))</f>
        <v>0</v>
      </c>
      <c r="E33" s="120">
        <f t="shared" si="25"/>
        <v>0</v>
      </c>
      <c r="F33" s="120">
        <f t="shared" si="25"/>
        <v>0</v>
      </c>
      <c r="G33" s="120">
        <f t="shared" ref="G33:AW33" si="32">IF(G16="","",G16+(G$19*(G25/G$28)))</f>
        <v>6853.38</v>
      </c>
      <c r="H33" s="120">
        <f t="shared" si="32"/>
        <v>24493.5</v>
      </c>
      <c r="I33" s="120">
        <f t="shared" si="32"/>
        <v>33902.946879751129</v>
      </c>
      <c r="J33" s="120">
        <f t="shared" si="32"/>
        <v>57130.941306139037</v>
      </c>
      <c r="K33" s="120">
        <f t="shared" si="32"/>
        <v>48568.434840680449</v>
      </c>
      <c r="L33" s="120">
        <f t="shared" si="32"/>
        <v>56402.832716238408</v>
      </c>
      <c r="M33" s="120">
        <f t="shared" si="32"/>
        <v>76416.403445979842</v>
      </c>
      <c r="N33" s="120">
        <f t="shared" si="32"/>
        <v>98464.472713338357</v>
      </c>
      <c r="O33" s="120">
        <f t="shared" si="32"/>
        <v>92820.247439449406</v>
      </c>
      <c r="P33" s="120">
        <f t="shared" si="32"/>
        <v>115878.51859125202</v>
      </c>
      <c r="Q33" s="120">
        <f t="shared" si="32"/>
        <v>64178.344243350926</v>
      </c>
      <c r="R33" s="120">
        <f t="shared" si="32"/>
        <v>102867.21859456625</v>
      </c>
      <c r="S33" s="120">
        <f t="shared" si="32"/>
        <v>225026.10782354834</v>
      </c>
      <c r="T33" s="120">
        <f t="shared" si="32"/>
        <v>332206.05000000005</v>
      </c>
      <c r="U33" s="120">
        <f t="shared" si="32"/>
        <v>326565.43828407576</v>
      </c>
      <c r="V33" s="120">
        <f t="shared" si="32"/>
        <v>357152.1332604558</v>
      </c>
      <c r="W33" s="120">
        <f t="shared" si="32"/>
        <v>233165.34998028661</v>
      </c>
      <c r="X33" s="120">
        <f t="shared" si="32"/>
        <v>242735.19909115109</v>
      </c>
      <c r="Y33" s="120">
        <f t="shared" si="32"/>
        <v>270260.8911173091</v>
      </c>
      <c r="Z33" s="120">
        <f t="shared" si="32"/>
        <v>318931.98735694966</v>
      </c>
      <c r="AA33" s="120">
        <f t="shared" si="32"/>
        <v>278425.9450890508</v>
      </c>
      <c r="AB33" s="120">
        <f t="shared" si="32"/>
        <v>325174.04680208978</v>
      </c>
      <c r="AC33" s="120">
        <f t="shared" si="32"/>
        <v>343158.29248776339</v>
      </c>
      <c r="AD33" s="120">
        <f t="shared" si="32"/>
        <v>457118.03014316031</v>
      </c>
      <c r="AE33" s="120">
        <f t="shared" si="32"/>
        <v>886825.58305134752</v>
      </c>
      <c r="AF33" s="120">
        <f t="shared" si="32"/>
        <v>1197518.2821251666</v>
      </c>
      <c r="AG33" s="120">
        <f t="shared" si="32"/>
        <v>1030275.3853313371</v>
      </c>
      <c r="AH33" s="120">
        <f t="shared" si="32"/>
        <v>1033786.813176945</v>
      </c>
      <c r="AI33" s="120">
        <f t="shared" si="32"/>
        <v>565137.42472021224</v>
      </c>
      <c r="AJ33" s="120">
        <f t="shared" si="32"/>
        <v>515386.54786655982</v>
      </c>
      <c r="AK33" s="120">
        <f t="shared" si="32"/>
        <v>600621.60749234632</v>
      </c>
      <c r="AL33" s="120">
        <f t="shared" si="32"/>
        <v>677840.83886779845</v>
      </c>
      <c r="AM33" s="120">
        <f t="shared" si="32"/>
        <v>590569.34077565547</v>
      </c>
      <c r="AN33" s="120">
        <f t="shared" si="32"/>
        <v>785533.21729427099</v>
      </c>
      <c r="AO33" s="120">
        <f t="shared" si="32"/>
        <v>759722.89069128735</v>
      </c>
      <c r="AP33" s="120">
        <f t="shared" si="32"/>
        <v>730573.86433008127</v>
      </c>
      <c r="AQ33" s="120">
        <f t="shared" si="32"/>
        <v>1701261.2984572235</v>
      </c>
      <c r="AR33" s="120">
        <f t="shared" si="32"/>
        <v>2138329.3142225798</v>
      </c>
      <c r="AS33" s="120">
        <f t="shared" si="32"/>
        <v>1807748.5219926799</v>
      </c>
      <c r="AT33" s="120">
        <f t="shared" si="32"/>
        <v>1650674.4488178033</v>
      </c>
      <c r="AU33" s="120">
        <f t="shared" si="32"/>
        <v>846164.39074269368</v>
      </c>
      <c r="AV33" s="125">
        <f t="shared" si="32"/>
        <v>864506.92865035217</v>
      </c>
      <c r="AW33" s="125">
        <f t="shared" si="32"/>
        <v>931536.74961004639</v>
      </c>
      <c r="AX33" s="125">
        <f t="shared" ref="AX33:BI33" si="33">IF(AX16="","",AX16+(AX$19*(AX25/AX$28)))</f>
        <v>995673.9467085728</v>
      </c>
      <c r="AY33" s="124">
        <f t="shared" si="33"/>
        <v>859041.23326608725</v>
      </c>
      <c r="AZ33" s="124">
        <f t="shared" si="33"/>
        <v>930106.44025375077</v>
      </c>
      <c r="BA33" s="124">
        <f t="shared" si="33"/>
        <v>934715.92117862776</v>
      </c>
      <c r="BB33" s="124">
        <f t="shared" si="33"/>
        <v>1145660.4601043216</v>
      </c>
      <c r="BC33" s="124">
        <f t="shared" si="33"/>
        <v>335209.23000000045</v>
      </c>
      <c r="BD33" s="124">
        <f t="shared" si="33"/>
        <v>408480.19999999925</v>
      </c>
      <c r="BE33" s="124">
        <f t="shared" si="33"/>
        <v>471397.73999999836</v>
      </c>
      <c r="BF33" s="124">
        <f t="shared" si="33"/>
        <v>521033.6799999997</v>
      </c>
      <c r="BG33" s="124">
        <f t="shared" si="33"/>
        <v>544369.26999999955</v>
      </c>
      <c r="BH33" s="124">
        <f t="shared" si="33"/>
        <v>564454.1400000006</v>
      </c>
      <c r="BI33" s="124">
        <f t="shared" si="33"/>
        <v>596434.1099999994</v>
      </c>
      <c r="BJ33" s="124">
        <f t="shared" ref="BJ33" si="34">IF(BJ16="","",BJ16+(BJ$19*(BJ25/BJ$28)))</f>
        <v>641008.57999999821</v>
      </c>
    </row>
    <row r="34" spans="1:62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25"/>
        <v>0</v>
      </c>
      <c r="F34" s="120">
        <f t="shared" si="25"/>
        <v>0</v>
      </c>
      <c r="G34" s="120">
        <f t="shared" ref="G34:AW34" si="35">IF(G17="","",G17+(G$19*(G26/G$28)))</f>
        <v>526.23</v>
      </c>
      <c r="H34" s="120">
        <f t="shared" si="35"/>
        <v>1707.2399999999998</v>
      </c>
      <c r="I34" s="120">
        <f t="shared" si="35"/>
        <v>2230.0207254609436</v>
      </c>
      <c r="J34" s="120">
        <f t="shared" si="35"/>
        <v>4794.6581417484167</v>
      </c>
      <c r="K34" s="120">
        <f t="shared" si="35"/>
        <v>4373.862445788076</v>
      </c>
      <c r="L34" s="120">
        <f t="shared" si="35"/>
        <v>7453.242982336099</v>
      </c>
      <c r="M34" s="120">
        <f t="shared" si="35"/>
        <v>18084.577784318448</v>
      </c>
      <c r="N34" s="120">
        <f t="shared" si="35"/>
        <v>27963.810761260709</v>
      </c>
      <c r="O34" s="120">
        <f t="shared" si="35"/>
        <v>24456.059952649921</v>
      </c>
      <c r="P34" s="120">
        <f t="shared" si="35"/>
        <v>29615.310672687767</v>
      </c>
      <c r="Q34" s="120">
        <f t="shared" si="35"/>
        <v>12166.436689655247</v>
      </c>
      <c r="R34" s="120">
        <f t="shared" si="35"/>
        <v>28108.084360485296</v>
      </c>
      <c r="S34" s="120">
        <f t="shared" si="35"/>
        <v>128148.15141495112</v>
      </c>
      <c r="T34" s="120">
        <f t="shared" si="35"/>
        <v>175689.74</v>
      </c>
      <c r="U34" s="120">
        <f t="shared" si="35"/>
        <v>218402.52810095585</v>
      </c>
      <c r="V34" s="120">
        <f t="shared" si="35"/>
        <v>205067.89849978662</v>
      </c>
      <c r="W34" s="120">
        <f t="shared" si="35"/>
        <v>101187.08297273742</v>
      </c>
      <c r="X34" s="120">
        <f t="shared" si="35"/>
        <v>97773.438006020719</v>
      </c>
      <c r="Y34" s="120">
        <f t="shared" si="35"/>
        <v>113746.10309897989</v>
      </c>
      <c r="Z34" s="120">
        <f t="shared" si="35"/>
        <v>131796.02801249109</v>
      </c>
      <c r="AA34" s="120">
        <f t="shared" si="35"/>
        <v>116090.38160247794</v>
      </c>
      <c r="AB34" s="120">
        <f t="shared" si="35"/>
        <v>132068.16497570253</v>
      </c>
      <c r="AC34" s="120">
        <f t="shared" si="35"/>
        <v>133321.08677453059</v>
      </c>
      <c r="AD34" s="120">
        <f t="shared" si="35"/>
        <v>180104.81791441111</v>
      </c>
      <c r="AE34" s="120">
        <f t="shared" si="35"/>
        <v>422991.61425343697</v>
      </c>
      <c r="AF34" s="120">
        <f t="shared" si="35"/>
        <v>543609.86073367961</v>
      </c>
      <c r="AG34" s="120">
        <f t="shared" si="35"/>
        <v>486263.01132460969</v>
      </c>
      <c r="AH34" s="120">
        <f t="shared" si="35"/>
        <v>414107.44556621916</v>
      </c>
      <c r="AI34" s="120">
        <f t="shared" si="35"/>
        <v>207208.35422995902</v>
      </c>
      <c r="AJ34" s="120">
        <f t="shared" si="35"/>
        <v>191307.18426831797</v>
      </c>
      <c r="AK34" s="120">
        <f t="shared" si="35"/>
        <v>223825.29632810416</v>
      </c>
      <c r="AL34" s="120">
        <f t="shared" si="35"/>
        <v>251714.86075436554</v>
      </c>
      <c r="AM34" s="120">
        <f t="shared" si="35"/>
        <v>220841.99668727524</v>
      </c>
      <c r="AN34" s="120">
        <f t="shared" si="35"/>
        <v>305651.11265488941</v>
      </c>
      <c r="AO34" s="120">
        <f t="shared" si="35"/>
        <v>284274.24631552736</v>
      </c>
      <c r="AP34" s="120">
        <f t="shared" si="35"/>
        <v>294781.80288519792</v>
      </c>
      <c r="AQ34" s="120">
        <f t="shared" si="35"/>
        <v>791914.33120203775</v>
      </c>
      <c r="AR34" s="120">
        <f t="shared" si="35"/>
        <v>978344.05317777325</v>
      </c>
      <c r="AS34" s="120">
        <f t="shared" si="35"/>
        <v>874777.66117086785</v>
      </c>
      <c r="AT34" s="120">
        <f t="shared" si="35"/>
        <v>686805.48036969628</v>
      </c>
      <c r="AU34" s="120">
        <f t="shared" si="35"/>
        <v>321802.45107933023</v>
      </c>
      <c r="AV34" s="125">
        <f t="shared" si="35"/>
        <v>328175.59993728064</v>
      </c>
      <c r="AW34" s="125">
        <f t="shared" si="35"/>
        <v>350615.4592928316</v>
      </c>
      <c r="AX34" s="125">
        <f t="shared" ref="AX34:BI34" si="36">IF(AX17="","",AX17+(AX$19*(AX26/AX$28)))</f>
        <v>368009.76635484351</v>
      </c>
      <c r="AY34" s="124">
        <f t="shared" si="36"/>
        <v>319687.47749766905</v>
      </c>
      <c r="AZ34" s="124">
        <f t="shared" si="36"/>
        <v>348297.09286229109</v>
      </c>
      <c r="BA34" s="124">
        <f t="shared" si="36"/>
        <v>341567.34420662222</v>
      </c>
      <c r="BB34" s="124">
        <f t="shared" si="36"/>
        <v>428594.64063817781</v>
      </c>
      <c r="BC34" s="124">
        <f t="shared" si="36"/>
        <v>92896.580000000075</v>
      </c>
      <c r="BD34" s="124">
        <f t="shared" si="36"/>
        <v>111293.3599999994</v>
      </c>
      <c r="BE34" s="124">
        <f t="shared" si="36"/>
        <v>127423.1400000006</v>
      </c>
      <c r="BF34" s="124">
        <f t="shared" si="36"/>
        <v>139281.27999999933</v>
      </c>
      <c r="BG34" s="124">
        <f t="shared" si="36"/>
        <v>144358.1400000006</v>
      </c>
      <c r="BH34" s="124">
        <f t="shared" si="36"/>
        <v>148450.5700000003</v>
      </c>
      <c r="BI34" s="124">
        <f t="shared" si="36"/>
        <v>152731.6099999994</v>
      </c>
      <c r="BJ34" s="124">
        <f t="shared" ref="BJ34" si="37">IF(BJ17="","",BJ17+(BJ$19*(BJ26/BJ$28)))</f>
        <v>157327.95999999903</v>
      </c>
    </row>
    <row r="35" spans="1:62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25"/>
        <v>0</v>
      </c>
      <c r="F35" s="120">
        <f t="shared" si="25"/>
        <v>0</v>
      </c>
      <c r="G35" s="120">
        <f t="shared" ref="G35:AW35" si="38">IF(G18="","",G18+(G$19*(G27/G$28)))</f>
        <v>0</v>
      </c>
      <c r="H35" s="120">
        <f t="shared" si="38"/>
        <v>360.22</v>
      </c>
      <c r="I35" s="120">
        <f t="shared" si="38"/>
        <v>1356.5027975457876</v>
      </c>
      <c r="J35" s="120">
        <f t="shared" si="38"/>
        <v>2255.3712414377201</v>
      </c>
      <c r="K35" s="120">
        <f t="shared" si="38"/>
        <v>1897.7199413483188</v>
      </c>
      <c r="L35" s="120">
        <f t="shared" si="38"/>
        <v>2405.4668833960245</v>
      </c>
      <c r="M35" s="120">
        <f t="shared" si="38"/>
        <v>3262.8984825339485</v>
      </c>
      <c r="N35" s="120">
        <f t="shared" si="38"/>
        <v>5909.4833335993335</v>
      </c>
      <c r="O35" s="120">
        <f t="shared" si="38"/>
        <v>6425.014731291647</v>
      </c>
      <c r="P35" s="120">
        <f t="shared" si="38"/>
        <v>9106.0133494287093</v>
      </c>
      <c r="Q35" s="120">
        <f t="shared" si="38"/>
        <v>8390.7638449238184</v>
      </c>
      <c r="R35" s="120">
        <f t="shared" si="38"/>
        <v>10997.379437607351</v>
      </c>
      <c r="S35" s="120">
        <f t="shared" si="38"/>
        <v>20856.094406634937</v>
      </c>
      <c r="T35" s="120">
        <f t="shared" si="38"/>
        <v>29338.039999999994</v>
      </c>
      <c r="U35" s="120">
        <f t="shared" si="38"/>
        <v>27923.370923640025</v>
      </c>
      <c r="V35" s="120">
        <f t="shared" si="38"/>
        <v>26983.721535135461</v>
      </c>
      <c r="W35" s="120">
        <f t="shared" si="38"/>
        <v>19471.188276380515</v>
      </c>
      <c r="X35" s="120">
        <f t="shared" si="38"/>
        <v>18971.478034215677</v>
      </c>
      <c r="Y35" s="120">
        <f t="shared" si="38"/>
        <v>20838.032820297231</v>
      </c>
      <c r="Z35" s="120">
        <f t="shared" si="38"/>
        <v>24107.448446951264</v>
      </c>
      <c r="AA35" s="120">
        <f t="shared" si="38"/>
        <v>21893.062382864882</v>
      </c>
      <c r="AB35" s="120">
        <f t="shared" si="38"/>
        <v>24080.232432507251</v>
      </c>
      <c r="AC35" s="120">
        <f t="shared" si="38"/>
        <v>25697.334922102909</v>
      </c>
      <c r="AD35" s="120">
        <f t="shared" si="38"/>
        <v>34703.027598888038</v>
      </c>
      <c r="AE35" s="120">
        <f t="shared" si="38"/>
        <v>75519.476357307751</v>
      </c>
      <c r="AF35" s="120">
        <f t="shared" si="38"/>
        <v>100273.42685716876</v>
      </c>
      <c r="AG35" s="120">
        <f t="shared" si="38"/>
        <v>85499.508585205374</v>
      </c>
      <c r="AH35" s="120">
        <f t="shared" si="38"/>
        <v>69397.820475524379</v>
      </c>
      <c r="AI35" s="120">
        <f t="shared" si="38"/>
        <v>37821.144416831085</v>
      </c>
      <c r="AJ35" s="120">
        <f t="shared" si="38"/>
        <v>35865.098177838852</v>
      </c>
      <c r="AK35" s="120">
        <f t="shared" si="38"/>
        <v>42905.24501769265</v>
      </c>
      <c r="AL35" s="120">
        <f t="shared" si="38"/>
        <v>48941.253195931422</v>
      </c>
      <c r="AM35" s="120">
        <f t="shared" si="38"/>
        <v>45736.205779424003</v>
      </c>
      <c r="AN35" s="120">
        <f t="shared" si="38"/>
        <v>61794.995083764363</v>
      </c>
      <c r="AO35" s="120">
        <f t="shared" si="38"/>
        <v>56159.323619014431</v>
      </c>
      <c r="AP35" s="120">
        <f t="shared" si="38"/>
        <v>66116.096564999927</v>
      </c>
      <c r="AQ35" s="120">
        <f t="shared" si="38"/>
        <v>196336.18137657503</v>
      </c>
      <c r="AR35" s="120">
        <f t="shared" si="38"/>
        <v>261767.5472645007</v>
      </c>
      <c r="AS35" s="120">
        <f t="shared" si="38"/>
        <v>232206.9863998002</v>
      </c>
      <c r="AT35" s="120">
        <f t="shared" si="38"/>
        <v>149701.48799265211</v>
      </c>
      <c r="AU35" s="120">
        <f t="shared" si="38"/>
        <v>63981.67593600769</v>
      </c>
      <c r="AV35" s="125">
        <f t="shared" si="38"/>
        <v>56566.976953839032</v>
      </c>
      <c r="AW35" s="125">
        <f t="shared" si="38"/>
        <v>61192.919019145316</v>
      </c>
      <c r="AX35" s="125">
        <f t="shared" ref="AX35:BI35" si="39">IF(AX18="","",AX18+(AX$19*(AX27/AX$28)))</f>
        <v>63225.378478054387</v>
      </c>
      <c r="AY35" s="124">
        <f t="shared" si="39"/>
        <v>57050.181689116995</v>
      </c>
      <c r="AZ35" s="124">
        <f t="shared" si="39"/>
        <v>58013.789411770704</v>
      </c>
      <c r="BA35" s="124">
        <f t="shared" si="39"/>
        <v>55992.253501101768</v>
      </c>
      <c r="BB35" s="124">
        <f t="shared" si="39"/>
        <v>76945.322428957457</v>
      </c>
      <c r="BC35" s="124">
        <f>IF(BC18="","",BC18+(BC$19*(BC27/BC$28)))</f>
        <v>2980.3999999999069</v>
      </c>
      <c r="BD35" s="124">
        <f t="shared" si="39"/>
        <v>3709.9700000002049</v>
      </c>
      <c r="BE35" s="124">
        <f t="shared" si="39"/>
        <v>4282.0400000000373</v>
      </c>
      <c r="BF35" s="124">
        <f t="shared" si="39"/>
        <v>4893.7400000002235</v>
      </c>
      <c r="BG35" s="124">
        <f t="shared" si="39"/>
        <v>5275.6099999998696</v>
      </c>
      <c r="BH35" s="124">
        <f t="shared" si="39"/>
        <v>5582.089999999851</v>
      </c>
      <c r="BI35" s="124">
        <f t="shared" si="39"/>
        <v>5902.1099999998696</v>
      </c>
      <c r="BJ35" s="124">
        <f t="shared" ref="BJ35" si="40">IF(BJ18="","",BJ18+(BJ$19*(BJ27/BJ$28)))</f>
        <v>6248.1200000001118</v>
      </c>
    </row>
    <row r="36" spans="1:62" x14ac:dyDescent="0.25">
      <c r="A36" s="35" t="s">
        <v>31</v>
      </c>
      <c r="B36" s="33"/>
      <c r="C36" s="33"/>
      <c r="D36" s="48">
        <f>SUM(D31:D35)</f>
        <v>0</v>
      </c>
      <c r="E36" s="48">
        <f t="shared" ref="E36:AW36" si="41">SUM(E31:E35)</f>
        <v>1328.78</v>
      </c>
      <c r="F36" s="48">
        <f t="shared" si="41"/>
        <v>9526.5299999999988</v>
      </c>
      <c r="G36" s="48">
        <f t="shared" si="41"/>
        <v>131900.43000000002</v>
      </c>
      <c r="H36" s="48">
        <f t="shared" si="41"/>
        <v>295999.55</v>
      </c>
      <c r="I36" s="48">
        <f t="shared" si="41"/>
        <v>425553.79999999993</v>
      </c>
      <c r="J36" s="48">
        <f t="shared" si="41"/>
        <v>758519.65</v>
      </c>
      <c r="K36" s="48">
        <f t="shared" si="41"/>
        <v>199350.73000000016</v>
      </c>
      <c r="L36" s="48">
        <f t="shared" si="41"/>
        <v>279108.34999999986</v>
      </c>
      <c r="M36" s="48">
        <f t="shared" si="41"/>
        <v>438307.65000000008</v>
      </c>
      <c r="N36" s="48">
        <f t="shared" si="41"/>
        <v>509660.87999999995</v>
      </c>
      <c r="O36" s="48">
        <f t="shared" si="41"/>
        <v>486201.49000000022</v>
      </c>
      <c r="P36" s="48">
        <f t="shared" si="41"/>
        <v>514839.35999999993</v>
      </c>
      <c r="Q36" s="48">
        <f t="shared" si="41"/>
        <v>312695.84999999963</v>
      </c>
      <c r="R36" s="48">
        <f t="shared" si="41"/>
        <v>392474.24999999983</v>
      </c>
      <c r="S36" s="48">
        <f t="shared" si="41"/>
        <v>1348848.3600000006</v>
      </c>
      <c r="T36" s="48">
        <f t="shared" si="41"/>
        <v>1958770.0699999998</v>
      </c>
      <c r="U36" s="48">
        <f t="shared" si="41"/>
        <v>2119352.19</v>
      </c>
      <c r="V36" s="48">
        <f t="shared" si="41"/>
        <v>1653005.4399999997</v>
      </c>
      <c r="W36" s="48">
        <f t="shared" si="41"/>
        <v>750637.88000000047</v>
      </c>
      <c r="X36" s="48">
        <f t="shared" si="41"/>
        <v>825052.10999999894</v>
      </c>
      <c r="Y36" s="48">
        <f t="shared" si="41"/>
        <v>1097101.9800000007</v>
      </c>
      <c r="Z36" s="48">
        <f t="shared" si="41"/>
        <v>1233427.4099999992</v>
      </c>
      <c r="AA36" s="48">
        <f t="shared" si="41"/>
        <v>1062738.58</v>
      </c>
      <c r="AB36" s="48">
        <f t="shared" si="41"/>
        <v>1116457.6900000016</v>
      </c>
      <c r="AC36" s="48">
        <f t="shared" si="41"/>
        <v>959793.47999999963</v>
      </c>
      <c r="AD36" s="48">
        <f t="shared" si="41"/>
        <v>1424231.0999999996</v>
      </c>
      <c r="AE36" s="48">
        <f t="shared" si="41"/>
        <v>3804569.2400000021</v>
      </c>
      <c r="AF36" s="48">
        <f t="shared" si="41"/>
        <v>5112749.5900000017</v>
      </c>
      <c r="AG36" s="48">
        <f t="shared" si="41"/>
        <v>4713867.5500000026</v>
      </c>
      <c r="AH36" s="48">
        <f t="shared" si="41"/>
        <v>3598339.959999999</v>
      </c>
      <c r="AI36" s="48">
        <f t="shared" si="41"/>
        <v>1714525.5399999977</v>
      </c>
      <c r="AJ36" s="48">
        <f t="shared" si="41"/>
        <v>1571421.2499999981</v>
      </c>
      <c r="AK36" s="48">
        <f t="shared" si="41"/>
        <v>1919519.93</v>
      </c>
      <c r="AL36" s="48">
        <f t="shared" si="41"/>
        <v>2060434.7699999972</v>
      </c>
      <c r="AM36" s="48">
        <f t="shared" si="41"/>
        <v>1799627.3200000026</v>
      </c>
      <c r="AN36" s="48">
        <f t="shared" si="41"/>
        <v>2312591.7700000047</v>
      </c>
      <c r="AO36" s="48">
        <f t="shared" si="41"/>
        <v>2109913.9999999995</v>
      </c>
      <c r="AP36" s="48">
        <f t="shared" si="41"/>
        <v>1887985.9599999983</v>
      </c>
      <c r="AQ36" s="48">
        <f t="shared" si="41"/>
        <v>6123794.6400000006</v>
      </c>
      <c r="AR36" s="48">
        <f t="shared" si="41"/>
        <v>7375311.7899999972</v>
      </c>
      <c r="AS36" s="48">
        <f t="shared" si="41"/>
        <v>6969272.2200000025</v>
      </c>
      <c r="AT36" s="48">
        <f t="shared" si="41"/>
        <v>5125287.4899999984</v>
      </c>
      <c r="AU36" s="48">
        <f t="shared" si="41"/>
        <v>2223308.9999999986</v>
      </c>
      <c r="AV36" s="48">
        <f t="shared" si="41"/>
        <v>2282102.570000005</v>
      </c>
      <c r="AW36" s="48">
        <f t="shared" si="41"/>
        <v>2576846.3400000012</v>
      </c>
      <c r="AX36" s="48">
        <f t="shared" ref="AX36:BI36" si="42">SUM(AX31:AX35)</f>
        <v>2666798.0400000019</v>
      </c>
      <c r="AY36" s="48">
        <f t="shared" si="42"/>
        <v>2268607.4200000032</v>
      </c>
      <c r="AZ36" s="48">
        <f t="shared" si="42"/>
        <v>2362633.2199999993</v>
      </c>
      <c r="BA36" s="48">
        <f t="shared" si="42"/>
        <v>2249047.9700000002</v>
      </c>
      <c r="BB36" s="48">
        <f t="shared" si="42"/>
        <v>2841860.5900000022</v>
      </c>
      <c r="BC36" s="48">
        <f t="shared" si="42"/>
        <v>474649.06999999983</v>
      </c>
      <c r="BD36" s="48">
        <f t="shared" si="42"/>
        <v>574200.60999999894</v>
      </c>
      <c r="BE36" s="48">
        <f t="shared" si="42"/>
        <v>659562.75999999885</v>
      </c>
      <c r="BF36" s="48">
        <f t="shared" si="42"/>
        <v>727713.5</v>
      </c>
      <c r="BG36" s="48">
        <f t="shared" si="42"/>
        <v>760430.85999999987</v>
      </c>
      <c r="BH36" s="48">
        <f t="shared" si="42"/>
        <v>788211.61000000127</v>
      </c>
      <c r="BI36" s="48">
        <f t="shared" si="42"/>
        <v>828198.52999999793</v>
      </c>
      <c r="BJ36" s="48">
        <f t="shared" ref="BJ36" si="43">SUM(BJ31:BJ35)</f>
        <v>881256.98999999743</v>
      </c>
    </row>
    <row r="37" spans="1:62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</row>
    <row r="38" spans="1:62" x14ac:dyDescent="0.25">
      <c r="A38" s="35"/>
      <c r="B38" s="33"/>
      <c r="C38" s="3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U38" s="122" t="s">
        <v>84</v>
      </c>
      <c r="AV38" s="79"/>
      <c r="AX38" s="38" t="s">
        <v>85</v>
      </c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J38" s="38" t="s">
        <v>86</v>
      </c>
    </row>
    <row r="39" spans="1:62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40" t="s">
        <v>33</v>
      </c>
      <c r="AU39" s="123">
        <f t="shared" ref="AU39:AU44" si="44">SUM(D31:AU31)</f>
        <v>36756403.496467061</v>
      </c>
      <c r="AV39" s="79"/>
      <c r="AW39" s="40" t="s">
        <v>33</v>
      </c>
      <c r="AX39" s="126">
        <f>SUM(AV31:AX31)</f>
        <v>2064106.4162525814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40" t="s">
        <v>33</v>
      </c>
      <c r="BJ39" s="127">
        <f>SUM(AY31:BJ31)</f>
        <v>2312762.2143367487</v>
      </c>
    </row>
    <row r="40" spans="1:62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40" t="s">
        <v>34</v>
      </c>
      <c r="AU40" s="123">
        <f t="shared" si="44"/>
        <v>10592786.573556673</v>
      </c>
      <c r="AV40" s="79"/>
      <c r="AW40" s="40" t="s">
        <v>34</v>
      </c>
      <c r="AX40" s="126">
        <f t="shared" ref="AX40:AX44" si="45">SUM(AV32:AX32)</f>
        <v>1442136.8087424603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40" t="s">
        <v>34</v>
      </c>
      <c r="BJ40" s="127">
        <f t="shared" ref="BJ40:BJ43" si="46">SUM(AY32:BJ32)</f>
        <v>2352915.0886247614</v>
      </c>
    </row>
    <row r="41" spans="1:62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40" t="s">
        <v>35</v>
      </c>
      <c r="AU41" s="123">
        <f t="shared" si="44"/>
        <v>22005866.482162576</v>
      </c>
      <c r="AV41" s="79"/>
      <c r="AW41" s="40" t="s">
        <v>35</v>
      </c>
      <c r="AX41" s="126">
        <f t="shared" si="45"/>
        <v>2791717.6249689711</v>
      </c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40" t="s">
        <v>35</v>
      </c>
      <c r="BJ41" s="127">
        <f t="shared" si="46"/>
        <v>7951911.004802783</v>
      </c>
    </row>
    <row r="42" spans="1:62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40" t="s">
        <v>36</v>
      </c>
      <c r="AU42" s="123">
        <f t="shared" si="44"/>
        <v>9395095.7188907228</v>
      </c>
      <c r="AV42" s="79"/>
      <c r="AW42" s="40" t="s">
        <v>36</v>
      </c>
      <c r="AX42" s="126">
        <f t="shared" si="45"/>
        <v>1046800.8255849557</v>
      </c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40" t="s">
        <v>36</v>
      </c>
      <c r="BJ42" s="127">
        <f t="shared" si="46"/>
        <v>2511909.195204759</v>
      </c>
    </row>
    <row r="43" spans="1:62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40" t="s">
        <v>37</v>
      </c>
      <c r="AU43" s="123">
        <f t="shared" si="44"/>
        <v>1977253.3389229698</v>
      </c>
      <c r="AV43" s="79"/>
      <c r="AW43" s="40" t="s">
        <v>37</v>
      </c>
      <c r="AX43" s="126">
        <f t="shared" si="45"/>
        <v>180985.27445103874</v>
      </c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40" t="s">
        <v>37</v>
      </c>
      <c r="BJ43" s="127">
        <f t="shared" si="46"/>
        <v>286875.62703094701</v>
      </c>
    </row>
    <row r="44" spans="1:62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35" t="s">
        <v>31</v>
      </c>
      <c r="AU44" s="123">
        <f t="shared" si="44"/>
        <v>80727405.610000014</v>
      </c>
      <c r="AV44" s="79"/>
      <c r="AW44" s="35" t="s">
        <v>31</v>
      </c>
      <c r="AX44" s="126">
        <f t="shared" si="45"/>
        <v>7525746.9500000076</v>
      </c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35" t="s">
        <v>31</v>
      </c>
      <c r="BJ44" s="127">
        <f>SUM(AY36:BJ36)</f>
        <v>15416373.129999999</v>
      </c>
    </row>
    <row r="45" spans="1:62" s="82" customFormat="1" ht="15.75" thickBot="1" x14ac:dyDescent="0.3"/>
    <row r="46" spans="1:62" ht="15.75" x14ac:dyDescent="0.25">
      <c r="A46" s="78" t="s">
        <v>55</v>
      </c>
    </row>
    <row r="48" spans="1:62" x14ac:dyDescent="0.25">
      <c r="B48" s="12">
        <v>42370</v>
      </c>
      <c r="C48" s="12">
        <v>42401</v>
      </c>
      <c r="D48" s="12">
        <v>42430</v>
      </c>
      <c r="E48" s="12">
        <v>42461</v>
      </c>
      <c r="F48" s="12">
        <v>42491</v>
      </c>
      <c r="G48" s="12">
        <v>42522</v>
      </c>
      <c r="H48" s="12">
        <v>42552</v>
      </c>
      <c r="I48" s="12">
        <v>42583</v>
      </c>
      <c r="J48" s="12">
        <v>42614</v>
      </c>
      <c r="K48" s="12">
        <v>42644</v>
      </c>
      <c r="L48" s="12">
        <v>42675</v>
      </c>
      <c r="M48" s="12">
        <v>42705</v>
      </c>
      <c r="N48" s="12">
        <v>42736</v>
      </c>
      <c r="O48" s="12">
        <v>42767</v>
      </c>
      <c r="P48" s="12">
        <v>42795</v>
      </c>
      <c r="Q48" s="12">
        <v>42826</v>
      </c>
      <c r="R48" s="12">
        <v>42856</v>
      </c>
      <c r="S48" s="12">
        <v>42887</v>
      </c>
      <c r="T48" s="12">
        <v>42917</v>
      </c>
      <c r="U48" s="12">
        <v>42948</v>
      </c>
      <c r="V48" s="12">
        <v>42979</v>
      </c>
      <c r="W48" s="12">
        <v>43009</v>
      </c>
      <c r="X48" s="12">
        <v>43040</v>
      </c>
      <c r="Y48" s="12">
        <v>43070</v>
      </c>
      <c r="Z48" s="12">
        <v>43101</v>
      </c>
      <c r="AA48" s="12">
        <v>43132</v>
      </c>
      <c r="AB48" s="12">
        <v>43160</v>
      </c>
      <c r="AC48" s="12">
        <v>43191</v>
      </c>
      <c r="AD48" s="12">
        <v>43221</v>
      </c>
      <c r="AE48" s="12">
        <v>43252</v>
      </c>
      <c r="AF48" s="12">
        <v>43282</v>
      </c>
      <c r="AG48" s="12">
        <v>43313</v>
      </c>
      <c r="AH48" s="12">
        <v>43344</v>
      </c>
      <c r="AI48" s="12">
        <v>43374</v>
      </c>
      <c r="AJ48" s="12">
        <v>43405</v>
      </c>
      <c r="AK48" s="12">
        <v>43435</v>
      </c>
      <c r="AL48" s="12">
        <v>43466</v>
      </c>
      <c r="AM48" s="12">
        <v>43497</v>
      </c>
      <c r="AN48" s="12">
        <v>43525</v>
      </c>
      <c r="AO48" s="12">
        <v>43556</v>
      </c>
      <c r="AP48" s="12">
        <v>43586</v>
      </c>
      <c r="AQ48" s="12">
        <v>43617</v>
      </c>
      <c r="AR48" s="12">
        <v>43647</v>
      </c>
      <c r="AS48" s="12">
        <v>43678</v>
      </c>
      <c r="AT48" s="12">
        <v>43709</v>
      </c>
      <c r="AU48" s="12">
        <v>43739</v>
      </c>
      <c r="AV48" s="12">
        <v>43770</v>
      </c>
      <c r="AW48" s="12">
        <v>43800</v>
      </c>
      <c r="AX48" s="12">
        <v>43831</v>
      </c>
      <c r="AY48" s="12">
        <v>43862</v>
      </c>
      <c r="AZ48" s="12">
        <v>43891</v>
      </c>
      <c r="BA48" s="12">
        <v>43922</v>
      </c>
      <c r="BB48" s="12">
        <v>43952</v>
      </c>
      <c r="BC48" s="12">
        <v>43983</v>
      </c>
      <c r="BD48" s="12">
        <v>44013</v>
      </c>
      <c r="BE48" s="12">
        <v>44044</v>
      </c>
      <c r="BF48" s="12">
        <v>44075</v>
      </c>
      <c r="BG48" s="12">
        <v>44105</v>
      </c>
      <c r="BH48" s="12">
        <v>44136</v>
      </c>
      <c r="BI48" s="12">
        <v>44166</v>
      </c>
      <c r="BJ48" s="12">
        <v>44197</v>
      </c>
    </row>
    <row r="49" spans="1:62" s="2" customFormat="1" x14ac:dyDescent="0.25">
      <c r="A49" s="39" t="s">
        <v>56</v>
      </c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119" t="s">
        <v>87</v>
      </c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x14ac:dyDescent="0.25">
      <c r="A50" s="40" t="s">
        <v>33</v>
      </c>
      <c r="B50" s="41"/>
      <c r="C50" s="41"/>
      <c r="D50" s="45"/>
      <c r="E50" s="45"/>
      <c r="F50" s="45"/>
      <c r="G50" s="45"/>
      <c r="H50" s="54"/>
      <c r="I50" s="54"/>
      <c r="J50" s="54"/>
      <c r="K50" s="54"/>
      <c r="L50" s="54"/>
      <c r="M50" s="54"/>
      <c r="N50" s="54"/>
      <c r="O50" s="45"/>
      <c r="P50" s="46"/>
      <c r="Q50" s="45">
        <f>964303.03-72.29</f>
        <v>964230.74</v>
      </c>
      <c r="R50" s="46">
        <v>918986.9</v>
      </c>
      <c r="S50" s="46">
        <v>1235335.3500000001</v>
      </c>
      <c r="T50" s="46">
        <v>1643710.03</v>
      </c>
      <c r="U50" s="46">
        <v>1663991.32</v>
      </c>
      <c r="V50" s="46">
        <v>1315722.52</v>
      </c>
      <c r="W50" s="46">
        <v>1155142.76</v>
      </c>
      <c r="X50" s="46">
        <v>1008647.72</v>
      </c>
      <c r="Y50" s="46">
        <v>1300717.95</v>
      </c>
      <c r="Z50" s="46">
        <v>1995202.44</v>
      </c>
      <c r="AA50" s="46">
        <v>1361606.16</v>
      </c>
      <c r="AB50" s="46">
        <v>1097480.82</v>
      </c>
      <c r="AC50" s="46">
        <v>1059578.1200000001</v>
      </c>
      <c r="AD50" s="46">
        <v>862980.65</v>
      </c>
      <c r="AE50" s="46">
        <v>1281774.72</v>
      </c>
      <c r="AF50" s="46">
        <v>1502957.34</v>
      </c>
      <c r="AG50" s="46">
        <v>1346919.46</v>
      </c>
      <c r="AH50" s="46">
        <v>1295482.8999999999</v>
      </c>
      <c r="AI50" s="46">
        <v>1002485.52</v>
      </c>
      <c r="AJ50" s="46">
        <v>930228.6</v>
      </c>
      <c r="AK50" s="46">
        <v>1294357.3</v>
      </c>
      <c r="AL50" s="46">
        <v>1435395.83</v>
      </c>
      <c r="AM50" s="46">
        <v>1500360.52</v>
      </c>
      <c r="AN50" s="46">
        <v>1351205.92</v>
      </c>
      <c r="AO50" s="46">
        <v>930965.27</v>
      </c>
      <c r="AP50" s="46">
        <v>791487</v>
      </c>
      <c r="AQ50" s="46">
        <v>1054075.57</v>
      </c>
      <c r="AR50" s="46">
        <v>1341002.6200000001</v>
      </c>
      <c r="AS50" s="46">
        <v>1411567.5</v>
      </c>
      <c r="AT50" s="46">
        <v>1302183.99</v>
      </c>
      <c r="AU50" s="46">
        <v>1070055.19</v>
      </c>
      <c r="AV50" s="46">
        <v>881684.13141512172</v>
      </c>
      <c r="AW50" s="46">
        <v>1268918.8563107452</v>
      </c>
      <c r="AX50" s="46">
        <v>1658919.9301614088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</row>
    <row r="51" spans="1:62" x14ac:dyDescent="0.25">
      <c r="A51" s="40" t="s">
        <v>34</v>
      </c>
      <c r="B51" s="41"/>
      <c r="C51" s="41"/>
      <c r="D51" s="45"/>
      <c r="E51" s="45"/>
      <c r="F51" s="45"/>
      <c r="G51" s="45"/>
      <c r="H51" s="54"/>
      <c r="I51" s="54"/>
      <c r="J51" s="54"/>
      <c r="K51" s="54"/>
      <c r="L51" s="54"/>
      <c r="M51" s="54"/>
      <c r="N51" s="45"/>
      <c r="O51" s="45"/>
      <c r="P51" s="46"/>
      <c r="Q51" s="45">
        <f>121723.86-126.24</f>
        <v>121597.62</v>
      </c>
      <c r="R51" s="46">
        <v>120360.92</v>
      </c>
      <c r="S51" s="46">
        <v>143026.74</v>
      </c>
      <c r="T51" s="46">
        <v>165801.25</v>
      </c>
      <c r="U51" s="46">
        <v>167384.09</v>
      </c>
      <c r="V51" s="46">
        <v>149701.24</v>
      </c>
      <c r="W51" s="46">
        <v>141748.14000000001</v>
      </c>
      <c r="X51" s="46">
        <v>126699.78</v>
      </c>
      <c r="Y51" s="46">
        <v>139926.94</v>
      </c>
      <c r="Z51" s="46">
        <v>202221.15</v>
      </c>
      <c r="AA51" s="46">
        <v>343067.75</v>
      </c>
      <c r="AB51" s="46">
        <v>300632.48</v>
      </c>
      <c r="AC51" s="46">
        <v>296300.02</v>
      </c>
      <c r="AD51" s="46">
        <v>268199.42</v>
      </c>
      <c r="AE51" s="46">
        <v>337634.86</v>
      </c>
      <c r="AF51" s="46">
        <v>372521.79</v>
      </c>
      <c r="AG51" s="46">
        <v>348089.17</v>
      </c>
      <c r="AH51" s="46">
        <v>342034.51</v>
      </c>
      <c r="AI51" s="46">
        <v>301373.81</v>
      </c>
      <c r="AJ51" s="46">
        <v>271517.73</v>
      </c>
      <c r="AK51" s="46">
        <v>328156.33</v>
      </c>
      <c r="AL51" s="46">
        <v>377703.97</v>
      </c>
      <c r="AM51" s="46">
        <v>708077.88</v>
      </c>
      <c r="AN51" s="46">
        <v>666764.85</v>
      </c>
      <c r="AO51" s="46">
        <v>540522.54</v>
      </c>
      <c r="AP51" s="46">
        <v>509584.1</v>
      </c>
      <c r="AQ51" s="46">
        <v>594934.36</v>
      </c>
      <c r="AR51" s="46">
        <v>680484</v>
      </c>
      <c r="AS51" s="46">
        <v>699354.09</v>
      </c>
      <c r="AT51" s="46">
        <v>675136.56</v>
      </c>
      <c r="AU51" s="46">
        <v>608437.81999999995</v>
      </c>
      <c r="AV51" s="46">
        <v>530760.73791859311</v>
      </c>
      <c r="AW51" s="46">
        <v>632425.93184128462</v>
      </c>
      <c r="AX51" s="46">
        <v>764108.05660337175</v>
      </c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1:62" x14ac:dyDescent="0.25">
      <c r="A52" s="40" t="s">
        <v>35</v>
      </c>
      <c r="B52" s="41"/>
      <c r="C52" s="41"/>
      <c r="D52" s="45"/>
      <c r="E52" s="45"/>
      <c r="F52" s="45"/>
      <c r="G52" s="45"/>
      <c r="H52" s="54"/>
      <c r="I52" s="54"/>
      <c r="J52" s="54"/>
      <c r="K52" s="54"/>
      <c r="L52" s="54"/>
      <c r="M52" s="54"/>
      <c r="N52" s="45"/>
      <c r="O52" s="45"/>
      <c r="P52" s="46"/>
      <c r="Q52" s="45">
        <f>306699.41-268.37</f>
        <v>306431.03999999998</v>
      </c>
      <c r="R52" s="46">
        <v>315079.21999999997</v>
      </c>
      <c r="S52" s="46">
        <v>357143.49</v>
      </c>
      <c r="T52" s="46">
        <v>388918.74</v>
      </c>
      <c r="U52" s="46">
        <v>396209.91</v>
      </c>
      <c r="V52" s="46">
        <v>373506.75</v>
      </c>
      <c r="W52" s="46">
        <v>358646.38</v>
      </c>
      <c r="X52" s="46">
        <v>321927.84000000003</v>
      </c>
      <c r="Y52" s="46">
        <v>337190.07</v>
      </c>
      <c r="Z52" s="46">
        <v>406112.33</v>
      </c>
      <c r="AA52" s="46">
        <v>569283.56999999995</v>
      </c>
      <c r="AB52" s="46">
        <v>530638.37</v>
      </c>
      <c r="AC52" s="46">
        <v>535419.43000000005</v>
      </c>
      <c r="AD52" s="46">
        <v>530865.09</v>
      </c>
      <c r="AE52" s="46">
        <v>632987.31999999995</v>
      </c>
      <c r="AF52" s="46">
        <v>672168.03</v>
      </c>
      <c r="AG52" s="46">
        <v>636130.80000000005</v>
      </c>
      <c r="AH52" s="46">
        <v>647286.31999999995</v>
      </c>
      <c r="AI52" s="46">
        <v>588134.43000000005</v>
      </c>
      <c r="AJ52" s="46">
        <v>523066.9</v>
      </c>
      <c r="AK52" s="46">
        <v>569652.57999999996</v>
      </c>
      <c r="AL52" s="46">
        <v>622149.86</v>
      </c>
      <c r="AM52" s="46">
        <v>1121084.3899999999</v>
      </c>
      <c r="AN52" s="46">
        <v>1064143.96</v>
      </c>
      <c r="AO52" s="46">
        <v>956310.33</v>
      </c>
      <c r="AP52" s="46">
        <v>988397.62</v>
      </c>
      <c r="AQ52" s="46">
        <v>1099738.51</v>
      </c>
      <c r="AR52" s="46">
        <v>1183208.1399999999</v>
      </c>
      <c r="AS52" s="46">
        <v>1210589.8</v>
      </c>
      <c r="AT52" s="46">
        <v>1222150.02</v>
      </c>
      <c r="AU52" s="46">
        <v>1122226.3600000001</v>
      </c>
      <c r="AV52" s="46">
        <v>1002251.8684742536</v>
      </c>
      <c r="AW52" s="46">
        <v>1088409.9545829841</v>
      </c>
      <c r="AX52" s="46">
        <v>1207483.8985391017</v>
      </c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</row>
    <row r="53" spans="1:62" x14ac:dyDescent="0.25">
      <c r="A53" s="40" t="s">
        <v>36</v>
      </c>
      <c r="B53" s="41"/>
      <c r="C53" s="41"/>
      <c r="D53" s="45"/>
      <c r="E53" s="45"/>
      <c r="F53" s="45"/>
      <c r="G53" s="45"/>
      <c r="H53" s="54"/>
      <c r="I53" s="54"/>
      <c r="J53" s="54"/>
      <c r="K53" s="54"/>
      <c r="L53" s="54"/>
      <c r="M53" s="54"/>
      <c r="N53" s="45"/>
      <c r="O53" s="45"/>
      <c r="P53" s="46"/>
      <c r="Q53" s="45">
        <v>287500.39</v>
      </c>
      <c r="R53" s="46">
        <v>291239.59000000003</v>
      </c>
      <c r="S53" s="46">
        <v>334700.84000000003</v>
      </c>
      <c r="T53" s="46">
        <v>327858.78000000003</v>
      </c>
      <c r="U53" s="46">
        <v>345877.98</v>
      </c>
      <c r="V53" s="46">
        <v>332796.82</v>
      </c>
      <c r="W53" s="46">
        <v>325738.77</v>
      </c>
      <c r="X53" s="46">
        <v>293261.37</v>
      </c>
      <c r="Y53" s="46">
        <v>307322.53000000003</v>
      </c>
      <c r="Z53" s="46">
        <v>339565.96</v>
      </c>
      <c r="AA53" s="46">
        <v>307869.25</v>
      </c>
      <c r="AB53" s="46">
        <v>306963.45</v>
      </c>
      <c r="AC53" s="46">
        <v>283370.14</v>
      </c>
      <c r="AD53" s="46">
        <v>326351.34000000003</v>
      </c>
      <c r="AE53" s="46">
        <v>353914.84</v>
      </c>
      <c r="AF53" s="46">
        <v>366503.78</v>
      </c>
      <c r="AG53" s="46">
        <v>360257.72</v>
      </c>
      <c r="AH53" s="46">
        <v>350605.05</v>
      </c>
      <c r="AI53" s="46">
        <v>328773.59000000003</v>
      </c>
      <c r="AJ53" s="46">
        <v>305971.46999999997</v>
      </c>
      <c r="AK53" s="46">
        <v>329009.21000000002</v>
      </c>
      <c r="AL53" s="46">
        <v>301972.13</v>
      </c>
      <c r="AM53" s="46">
        <v>361271.84</v>
      </c>
      <c r="AN53" s="46">
        <v>357649</v>
      </c>
      <c r="AO53" s="46">
        <v>342832.09</v>
      </c>
      <c r="AP53" s="46">
        <v>342002.7</v>
      </c>
      <c r="AQ53" s="46">
        <v>397393.17</v>
      </c>
      <c r="AR53" s="46">
        <v>399370.7</v>
      </c>
      <c r="AS53" s="46">
        <v>419257.53</v>
      </c>
      <c r="AT53" s="46">
        <v>416719</v>
      </c>
      <c r="AU53" s="46">
        <v>386141.21</v>
      </c>
      <c r="AV53" s="46">
        <v>360693.49687383522</v>
      </c>
      <c r="AW53" s="46">
        <v>370941.68232692016</v>
      </c>
      <c r="AX53" s="46">
        <v>397412.19596478145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1:62" x14ac:dyDescent="0.25">
      <c r="A54" s="40" t="s">
        <v>37</v>
      </c>
      <c r="B54" s="41"/>
      <c r="C54" s="41"/>
      <c r="D54" s="45"/>
      <c r="E54" s="45"/>
      <c r="F54" s="45"/>
      <c r="G54" s="45"/>
      <c r="H54" s="54"/>
      <c r="I54" s="54"/>
      <c r="J54" s="54"/>
      <c r="K54" s="54"/>
      <c r="L54" s="54"/>
      <c r="M54" s="54"/>
      <c r="N54" s="45"/>
      <c r="O54" s="45"/>
      <c r="P54" s="46"/>
      <c r="Q54" s="45">
        <v>185826.61</v>
      </c>
      <c r="R54" s="46">
        <v>189002.31</v>
      </c>
      <c r="S54" s="46">
        <v>225674.13</v>
      </c>
      <c r="T54" s="46">
        <v>213450.91</v>
      </c>
      <c r="U54" s="46">
        <v>236566.37</v>
      </c>
      <c r="V54" s="46">
        <v>225419.26</v>
      </c>
      <c r="W54" s="46">
        <v>214922.7</v>
      </c>
      <c r="X54" s="46">
        <v>204773.48</v>
      </c>
      <c r="Y54" s="46">
        <v>187770.83</v>
      </c>
      <c r="Z54" s="46">
        <v>190411.74</v>
      </c>
      <c r="AA54" s="46">
        <v>104692.59</v>
      </c>
      <c r="AB54" s="46">
        <v>18094.560000000001</v>
      </c>
      <c r="AC54" s="46">
        <v>17212.91</v>
      </c>
      <c r="AD54" s="46">
        <v>19682.41</v>
      </c>
      <c r="AE54" s="46">
        <v>21781.17</v>
      </c>
      <c r="AF54" s="46">
        <v>13233.54</v>
      </c>
      <c r="AG54" s="46">
        <v>22431.52</v>
      </c>
      <c r="AH54" s="46">
        <v>21067.32</v>
      </c>
      <c r="AI54" s="46">
        <v>20801.22</v>
      </c>
      <c r="AJ54" s="46">
        <v>19547.939999999999</v>
      </c>
      <c r="AK54" s="46">
        <v>19036.14</v>
      </c>
      <c r="AL54" s="46">
        <v>21300.85</v>
      </c>
      <c r="AM54" s="46">
        <v>41051.660000000003</v>
      </c>
      <c r="AN54" s="46">
        <v>64352.88</v>
      </c>
      <c r="AO54" s="46">
        <v>64072.1</v>
      </c>
      <c r="AP54" s="46">
        <v>62519.33</v>
      </c>
      <c r="AQ54" s="46">
        <v>78748.960000000006</v>
      </c>
      <c r="AR54" s="46">
        <v>73304.259999999995</v>
      </c>
      <c r="AS54" s="46">
        <v>81170.33</v>
      </c>
      <c r="AT54" s="46">
        <v>82260.42</v>
      </c>
      <c r="AU54" s="46">
        <v>77599.5</v>
      </c>
      <c r="AV54" s="46">
        <v>73214.733082354345</v>
      </c>
      <c r="AW54" s="46">
        <v>72223.970100359467</v>
      </c>
      <c r="AX54" s="46">
        <v>73210.045403747441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</row>
    <row r="55" spans="1:62" x14ac:dyDescent="0.25">
      <c r="A55" s="35" t="s">
        <v>31</v>
      </c>
      <c r="B55" s="33"/>
      <c r="C55" s="33"/>
      <c r="D55" s="48">
        <f>SUM(D50:D54)</f>
        <v>0</v>
      </c>
      <c r="E55" s="48">
        <f t="shared" ref="E55:AW55" si="47">SUM(E50:E54)</f>
        <v>0</v>
      </c>
      <c r="F55" s="48">
        <f t="shared" si="47"/>
        <v>0</v>
      </c>
      <c r="G55" s="48">
        <f t="shared" si="47"/>
        <v>0</v>
      </c>
      <c r="H55" s="48">
        <f t="shared" si="47"/>
        <v>0</v>
      </c>
      <c r="I55" s="48">
        <f t="shared" si="47"/>
        <v>0</v>
      </c>
      <c r="J55" s="48">
        <f t="shared" si="47"/>
        <v>0</v>
      </c>
      <c r="K55" s="48">
        <f t="shared" si="47"/>
        <v>0</v>
      </c>
      <c r="L55" s="48">
        <f t="shared" si="47"/>
        <v>0</v>
      </c>
      <c r="M55" s="48">
        <f t="shared" si="47"/>
        <v>0</v>
      </c>
      <c r="N55" s="48">
        <f t="shared" si="47"/>
        <v>0</v>
      </c>
      <c r="O55" s="48">
        <f t="shared" si="47"/>
        <v>0</v>
      </c>
      <c r="P55" s="48">
        <f t="shared" si="47"/>
        <v>0</v>
      </c>
      <c r="Q55" s="48">
        <f t="shared" si="47"/>
        <v>1865586.4</v>
      </c>
      <c r="R55" s="48">
        <f t="shared" si="47"/>
        <v>1834668.9400000002</v>
      </c>
      <c r="S55" s="48">
        <f t="shared" si="47"/>
        <v>2295880.5500000003</v>
      </c>
      <c r="T55" s="48">
        <f t="shared" si="47"/>
        <v>2739739.71</v>
      </c>
      <c r="U55" s="48">
        <f t="shared" si="47"/>
        <v>2810029.6700000004</v>
      </c>
      <c r="V55" s="48">
        <f t="shared" si="47"/>
        <v>2397146.59</v>
      </c>
      <c r="W55" s="48">
        <f t="shared" si="47"/>
        <v>2196198.75</v>
      </c>
      <c r="X55" s="48">
        <f t="shared" si="47"/>
        <v>1955310.19</v>
      </c>
      <c r="Y55" s="48">
        <f t="shared" si="47"/>
        <v>2272928.3199999998</v>
      </c>
      <c r="Z55" s="48">
        <f t="shared" si="47"/>
        <v>3133513.62</v>
      </c>
      <c r="AA55" s="48">
        <f t="shared" si="47"/>
        <v>2686519.32</v>
      </c>
      <c r="AB55" s="48">
        <f t="shared" si="47"/>
        <v>2253809.6800000002</v>
      </c>
      <c r="AC55" s="48">
        <f t="shared" si="47"/>
        <v>2191880.6200000006</v>
      </c>
      <c r="AD55" s="48">
        <f t="shared" si="47"/>
        <v>2008078.9100000001</v>
      </c>
      <c r="AE55" s="48">
        <f t="shared" si="47"/>
        <v>2628092.9099999997</v>
      </c>
      <c r="AF55" s="48">
        <f t="shared" si="47"/>
        <v>2927384.4800000004</v>
      </c>
      <c r="AG55" s="48">
        <f t="shared" si="47"/>
        <v>2713828.6699999995</v>
      </c>
      <c r="AH55" s="48">
        <f t="shared" si="47"/>
        <v>2656476.0999999996</v>
      </c>
      <c r="AI55" s="48">
        <f t="shared" si="47"/>
        <v>2241568.5700000003</v>
      </c>
      <c r="AJ55" s="48">
        <f t="shared" si="47"/>
        <v>2050332.64</v>
      </c>
      <c r="AK55" s="48">
        <f t="shared" si="47"/>
        <v>2540211.56</v>
      </c>
      <c r="AL55" s="48">
        <f t="shared" si="47"/>
        <v>2758522.64</v>
      </c>
      <c r="AM55" s="48">
        <f t="shared" si="47"/>
        <v>3731846.29</v>
      </c>
      <c r="AN55" s="48">
        <f t="shared" si="47"/>
        <v>3504116.61</v>
      </c>
      <c r="AO55" s="48">
        <f t="shared" si="47"/>
        <v>2834702.33</v>
      </c>
      <c r="AP55" s="48">
        <f t="shared" si="47"/>
        <v>2693990.7500000005</v>
      </c>
      <c r="AQ55" s="48">
        <f t="shared" si="47"/>
        <v>3224890.5700000003</v>
      </c>
      <c r="AR55" s="48">
        <f t="shared" si="47"/>
        <v>3677369.7199999997</v>
      </c>
      <c r="AS55" s="48">
        <f t="shared" si="47"/>
        <v>3821939.25</v>
      </c>
      <c r="AT55" s="48">
        <f t="shared" si="47"/>
        <v>3698449.99</v>
      </c>
      <c r="AU55" s="48">
        <f t="shared" si="47"/>
        <v>3264460.08</v>
      </c>
      <c r="AV55" s="48">
        <f t="shared" si="47"/>
        <v>2848604.9677641578</v>
      </c>
      <c r="AW55" s="48">
        <f t="shared" si="47"/>
        <v>3432920.3951622937</v>
      </c>
      <c r="AX55" s="48">
        <f t="shared" ref="AX55:BI55" si="48">SUM(AX50:AX54)</f>
        <v>4101134.1266724113</v>
      </c>
      <c r="AY55" s="48">
        <f t="shared" si="48"/>
        <v>0</v>
      </c>
      <c r="AZ55" s="48">
        <f t="shared" si="48"/>
        <v>0</v>
      </c>
      <c r="BA55" s="48">
        <f t="shared" si="48"/>
        <v>0</v>
      </c>
      <c r="BB55" s="48">
        <f t="shared" si="48"/>
        <v>0</v>
      </c>
      <c r="BC55" s="48">
        <f t="shared" si="48"/>
        <v>0</v>
      </c>
      <c r="BD55" s="48">
        <f t="shared" si="48"/>
        <v>0</v>
      </c>
      <c r="BE55" s="48">
        <f t="shared" si="48"/>
        <v>0</v>
      </c>
      <c r="BF55" s="48">
        <f t="shared" si="48"/>
        <v>0</v>
      </c>
      <c r="BG55" s="48">
        <f t="shared" si="48"/>
        <v>0</v>
      </c>
      <c r="BH55" s="48">
        <f t="shared" si="48"/>
        <v>0</v>
      </c>
      <c r="BI55" s="48">
        <f t="shared" si="48"/>
        <v>0</v>
      </c>
      <c r="BJ55" s="48">
        <f t="shared" ref="BJ55" si="49">SUM(BJ50:BJ54)</f>
        <v>0</v>
      </c>
    </row>
    <row r="56" spans="1:62" x14ac:dyDescent="0.25">
      <c r="A56" s="35"/>
      <c r="B56" s="33"/>
      <c r="C56" s="33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119" t="s">
        <v>88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</row>
    <row r="57" spans="1:62" x14ac:dyDescent="0.25">
      <c r="A57" s="39" t="s">
        <v>57</v>
      </c>
      <c r="B57" s="41"/>
      <c r="C57" s="41"/>
      <c r="D57" s="45"/>
      <c r="E57" s="45"/>
      <c r="F57" s="45"/>
      <c r="G57" s="45"/>
      <c r="H57" s="45"/>
      <c r="I57" s="54"/>
      <c r="J57" s="54"/>
      <c r="K57" s="45"/>
      <c r="L57" s="54"/>
      <c r="M57" s="54"/>
      <c r="N57" s="45"/>
      <c r="O57" s="68"/>
      <c r="P57" s="46"/>
      <c r="Q57" s="46">
        <v>-32811.980000000003</v>
      </c>
      <c r="R57" s="46">
        <v>-27741.82</v>
      </c>
      <c r="S57" s="46">
        <v>-33591.72</v>
      </c>
      <c r="T57" s="46">
        <v>-43701.210000000006</v>
      </c>
      <c r="U57" s="46">
        <v>-44913.150000000016</v>
      </c>
      <c r="V57" s="46">
        <v>-37075.26</v>
      </c>
      <c r="W57" s="46">
        <v>-33337.619999999995</v>
      </c>
      <c r="X57" s="46">
        <v>-34636.379999999997</v>
      </c>
      <c r="Y57" s="46">
        <v>-46816.780000000006</v>
      </c>
      <c r="Z57" s="46">
        <v>-74379.199999999997</v>
      </c>
      <c r="AA57" s="46">
        <v>-53026.439999999981</v>
      </c>
      <c r="AB57" s="46">
        <v>-42925.730000000018</v>
      </c>
      <c r="AC57" s="46">
        <v>-42106.7</v>
      </c>
      <c r="AD57" s="46">
        <v>-28791.75</v>
      </c>
      <c r="AE57" s="46">
        <v>-35930.130000000005</v>
      </c>
      <c r="AF57" s="46">
        <v>-41963.429999999993</v>
      </c>
      <c r="AG57" s="46">
        <v>-36995.590000000011</v>
      </c>
      <c r="AH57" s="46">
        <v>-35204.390000000014</v>
      </c>
      <c r="AI57" s="46">
        <v>-30748.660000000003</v>
      </c>
      <c r="AJ57" s="46">
        <v>-34618.68</v>
      </c>
      <c r="AK57" s="46">
        <v>-50285.730000000018</v>
      </c>
      <c r="AL57" s="46">
        <v>-55873.150000000009</v>
      </c>
      <c r="AM57" s="46">
        <v>-60492.490000000013</v>
      </c>
      <c r="AN57" s="46">
        <v>-55114.330000000009</v>
      </c>
      <c r="AO57" s="46">
        <v>-36035.890000000007</v>
      </c>
      <c r="AP57" s="46">
        <v>-27170.160000000003</v>
      </c>
      <c r="AQ57" s="46">
        <v>-31591.290000000005</v>
      </c>
      <c r="AR57" s="46">
        <v>-38703.740000000013</v>
      </c>
      <c r="AS57" s="46">
        <v>-41224.720000000001</v>
      </c>
      <c r="AT57" s="46">
        <v>-37524.06</v>
      </c>
      <c r="AU57" s="46">
        <v>-31789.249999999996</v>
      </c>
      <c r="AV57" s="46">
        <v>-30510.505659290033</v>
      </c>
      <c r="AW57" s="46">
        <v>-43910.687021790742</v>
      </c>
      <c r="AX57" s="46">
        <v>-57406.597344857924</v>
      </c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</row>
    <row r="58" spans="1:62" x14ac:dyDescent="0.25">
      <c r="B58" s="41"/>
      <c r="C58" s="4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x14ac:dyDescent="0.25">
      <c r="A59" s="29" t="s">
        <v>32</v>
      </c>
      <c r="B59" s="41"/>
      <c r="C59" s="41"/>
      <c r="S59" s="83"/>
    </row>
    <row r="60" spans="1:62" x14ac:dyDescent="0.25">
      <c r="A60" s="40" t="s">
        <v>33</v>
      </c>
      <c r="B60" s="41"/>
      <c r="C60" s="41"/>
      <c r="D60" s="80">
        <f t="shared" ref="D60:AI60" si="50">+D23</f>
        <v>993615280</v>
      </c>
      <c r="E60" s="80">
        <f t="shared" si="50"/>
        <v>799965556</v>
      </c>
      <c r="F60" s="80">
        <f t="shared" si="50"/>
        <v>694347365</v>
      </c>
      <c r="G60" s="80">
        <f t="shared" si="50"/>
        <v>1033880199</v>
      </c>
      <c r="H60" s="80">
        <f t="shared" si="50"/>
        <v>1389519683</v>
      </c>
      <c r="I60" s="80">
        <f t="shared" si="50"/>
        <v>1393717014</v>
      </c>
      <c r="J60" s="80">
        <f t="shared" si="50"/>
        <v>1260356462</v>
      </c>
      <c r="K60" s="80">
        <f t="shared" si="50"/>
        <v>898752689</v>
      </c>
      <c r="L60" s="80">
        <f t="shared" si="50"/>
        <v>737254549</v>
      </c>
      <c r="M60" s="80">
        <f t="shared" si="50"/>
        <v>1139687162</v>
      </c>
      <c r="N60" s="80">
        <f t="shared" si="50"/>
        <v>1486587515</v>
      </c>
      <c r="O60" s="80">
        <f t="shared" si="50"/>
        <v>1118519560</v>
      </c>
      <c r="P60" s="80">
        <f t="shared" si="50"/>
        <v>900425374</v>
      </c>
      <c r="Q60" s="80">
        <f t="shared" si="50"/>
        <v>785388980</v>
      </c>
      <c r="R60" s="80">
        <f t="shared" si="50"/>
        <v>745552820</v>
      </c>
      <c r="S60" s="80">
        <f t="shared" si="50"/>
        <v>999249366</v>
      </c>
      <c r="T60" s="80">
        <f t="shared" si="50"/>
        <v>1328710328</v>
      </c>
      <c r="U60" s="80">
        <f t="shared" si="50"/>
        <v>1345571317</v>
      </c>
      <c r="V60" s="80">
        <f t="shared" si="50"/>
        <v>1065182267</v>
      </c>
      <c r="W60" s="80">
        <f t="shared" si="50"/>
        <v>935823271</v>
      </c>
      <c r="X60" s="80">
        <f t="shared" si="50"/>
        <v>821487370</v>
      </c>
      <c r="Y60" s="80">
        <f t="shared" si="50"/>
        <v>1061048123</v>
      </c>
      <c r="Z60" s="80">
        <f t="shared" si="50"/>
        <v>1655009463</v>
      </c>
      <c r="AA60" s="80">
        <f t="shared" si="50"/>
        <v>1329247401</v>
      </c>
      <c r="AB60" s="80">
        <f t="shared" si="50"/>
        <v>1071720684</v>
      </c>
      <c r="AC60" s="80">
        <f t="shared" si="50"/>
        <v>1035354332</v>
      </c>
      <c r="AD60" s="80">
        <f t="shared" si="50"/>
        <v>838111932</v>
      </c>
      <c r="AE60" s="80">
        <f t="shared" si="50"/>
        <v>1238437606</v>
      </c>
      <c r="AF60" s="80">
        <f t="shared" si="50"/>
        <v>1451979984</v>
      </c>
      <c r="AG60" s="80">
        <f t="shared" si="50"/>
        <v>1300666274</v>
      </c>
      <c r="AH60" s="80">
        <f t="shared" si="50"/>
        <v>1250635703</v>
      </c>
      <c r="AI60" s="80">
        <f t="shared" si="50"/>
        <v>971081766</v>
      </c>
      <c r="AJ60" s="80">
        <f t="shared" ref="AJ60:BJ60" si="51">+AJ23</f>
        <v>906818656</v>
      </c>
      <c r="AK60" s="80">
        <f t="shared" si="51"/>
        <v>1263779046</v>
      </c>
      <c r="AL60" s="80">
        <f t="shared" si="51"/>
        <v>1395672993</v>
      </c>
      <c r="AM60" s="80">
        <f t="shared" si="51"/>
        <v>1407530571</v>
      </c>
      <c r="AN60" s="80">
        <f t="shared" si="51"/>
        <v>1268128455</v>
      </c>
      <c r="AO60" s="80">
        <f t="shared" si="51"/>
        <v>872933544</v>
      </c>
      <c r="AP60" s="80">
        <f t="shared" si="51"/>
        <v>738196558</v>
      </c>
      <c r="AQ60" s="80">
        <f t="shared" si="51"/>
        <v>978975302</v>
      </c>
      <c r="AR60" s="80">
        <f t="shared" si="51"/>
        <v>1243909773</v>
      </c>
      <c r="AS60" s="80">
        <f t="shared" si="51"/>
        <v>1310015315</v>
      </c>
      <c r="AT60" s="80">
        <f t="shared" si="51"/>
        <v>1208033233</v>
      </c>
      <c r="AU60" s="80">
        <f t="shared" si="51"/>
        <v>993546162</v>
      </c>
      <c r="AV60" s="80">
        <f t="shared" si="51"/>
        <v>822537995.55853176</v>
      </c>
      <c r="AW60" s="80">
        <f t="shared" si="51"/>
        <v>1183795801.0212228</v>
      </c>
      <c r="AX60" s="80">
        <f t="shared" si="51"/>
        <v>1547634380.0777879</v>
      </c>
      <c r="AY60" s="80">
        <f t="shared" si="51"/>
        <v>1378321534.8104868</v>
      </c>
      <c r="AZ60" s="80">
        <f t="shared" si="51"/>
        <v>1162715300.8708148</v>
      </c>
      <c r="BA60" s="80">
        <f t="shared" si="51"/>
        <v>907972115.89951456</v>
      </c>
      <c r="BB60" s="80">
        <f t="shared" si="51"/>
        <v>742655082.39919519</v>
      </c>
      <c r="BC60" s="80">
        <f t="shared" si="51"/>
        <v>865735476.56962812</v>
      </c>
      <c r="BD60" s="80">
        <f t="shared" si="51"/>
        <v>1157672218.9793582</v>
      </c>
      <c r="BE60" s="80">
        <f t="shared" si="51"/>
        <v>1191709621.1303957</v>
      </c>
      <c r="BF60" s="80">
        <f t="shared" si="51"/>
        <v>1081549178.5853434</v>
      </c>
      <c r="BG60" s="80">
        <f t="shared" si="51"/>
        <v>779725324.43459022</v>
      </c>
      <c r="BH60" s="80">
        <f t="shared" si="51"/>
        <v>816205893.56062257</v>
      </c>
      <c r="BI60" s="80">
        <f t="shared" si="51"/>
        <v>1181311613.1590836</v>
      </c>
      <c r="BJ60" s="80">
        <f t="shared" si="51"/>
        <v>1545622498.8818939</v>
      </c>
    </row>
    <row r="61" spans="1:62" x14ac:dyDescent="0.25">
      <c r="A61" s="40" t="s">
        <v>34</v>
      </c>
      <c r="B61" s="41"/>
      <c r="C61" s="41"/>
      <c r="D61" s="80">
        <f t="shared" ref="D61:AI61" si="52">+D24</f>
        <v>260227273</v>
      </c>
      <c r="E61" s="80">
        <f t="shared" si="52"/>
        <v>236480663</v>
      </c>
      <c r="F61" s="80">
        <f t="shared" si="52"/>
        <v>226604577</v>
      </c>
      <c r="G61" s="80">
        <f t="shared" si="52"/>
        <v>276800633</v>
      </c>
      <c r="H61" s="80">
        <f t="shared" si="52"/>
        <v>328433342</v>
      </c>
      <c r="I61" s="80">
        <f t="shared" si="52"/>
        <v>327996744</v>
      </c>
      <c r="J61" s="80">
        <f t="shared" si="52"/>
        <v>315410170</v>
      </c>
      <c r="K61" s="80">
        <f t="shared" si="52"/>
        <v>268275261</v>
      </c>
      <c r="L61" s="80">
        <f t="shared" si="52"/>
        <v>238400191</v>
      </c>
      <c r="M61" s="80">
        <f t="shared" si="52"/>
        <v>276639061</v>
      </c>
      <c r="N61" s="80">
        <f t="shared" si="52"/>
        <v>331623730</v>
      </c>
      <c r="O61" s="80">
        <f t="shared" si="52"/>
        <v>274620464</v>
      </c>
      <c r="P61" s="80">
        <f t="shared" si="52"/>
        <v>244043467</v>
      </c>
      <c r="Q61" s="80">
        <f t="shared" si="52"/>
        <v>230986921</v>
      </c>
      <c r="R61" s="80">
        <f t="shared" si="52"/>
        <v>228484392</v>
      </c>
      <c r="S61" s="80">
        <f t="shared" si="52"/>
        <v>271547337</v>
      </c>
      <c r="T61" s="80">
        <f t="shared" si="52"/>
        <v>314773105</v>
      </c>
      <c r="U61" s="80">
        <f t="shared" si="52"/>
        <v>317794583</v>
      </c>
      <c r="V61" s="80">
        <f t="shared" si="52"/>
        <v>284270101</v>
      </c>
      <c r="W61" s="80">
        <f t="shared" si="52"/>
        <v>269129889</v>
      </c>
      <c r="X61" s="80">
        <f t="shared" si="52"/>
        <v>240618906</v>
      </c>
      <c r="Y61" s="80">
        <f t="shared" si="52"/>
        <v>265688240</v>
      </c>
      <c r="Z61" s="80">
        <f t="shared" si="52"/>
        <v>350848362</v>
      </c>
      <c r="AA61" s="80">
        <f t="shared" si="52"/>
        <v>304988610</v>
      </c>
      <c r="AB61" s="80">
        <f t="shared" si="52"/>
        <v>267166722</v>
      </c>
      <c r="AC61" s="80">
        <f t="shared" si="52"/>
        <v>263421812</v>
      </c>
      <c r="AD61" s="80">
        <f t="shared" si="52"/>
        <v>238338730</v>
      </c>
      <c r="AE61" s="80">
        <f t="shared" si="52"/>
        <v>299991891</v>
      </c>
      <c r="AF61" s="80">
        <f t="shared" si="52"/>
        <v>330814291</v>
      </c>
      <c r="AG61" s="80">
        <f t="shared" si="52"/>
        <v>309298324</v>
      </c>
      <c r="AH61" s="80">
        <f t="shared" si="52"/>
        <v>303923884</v>
      </c>
      <c r="AI61" s="80">
        <f t="shared" si="52"/>
        <v>267631865</v>
      </c>
      <c r="AJ61" s="80">
        <f t="shared" ref="AJ61:BJ61" si="53">+AJ24</f>
        <v>241319654</v>
      </c>
      <c r="AK61" s="80">
        <f t="shared" si="53"/>
        <v>291652347</v>
      </c>
      <c r="AL61" s="80">
        <f t="shared" si="53"/>
        <v>307968093</v>
      </c>
      <c r="AM61" s="80">
        <f t="shared" si="53"/>
        <v>308068267</v>
      </c>
      <c r="AN61" s="80">
        <f t="shared" si="53"/>
        <v>290178959</v>
      </c>
      <c r="AO61" s="80">
        <f t="shared" si="53"/>
        <v>235096003</v>
      </c>
      <c r="AP61" s="80">
        <f t="shared" si="53"/>
        <v>221772499</v>
      </c>
      <c r="AQ61" s="80">
        <f t="shared" si="53"/>
        <v>258735845</v>
      </c>
      <c r="AR61" s="80">
        <f t="shared" si="53"/>
        <v>295975497</v>
      </c>
      <c r="AS61" s="80">
        <f t="shared" si="53"/>
        <v>304175879</v>
      </c>
      <c r="AT61" s="80">
        <f t="shared" si="53"/>
        <v>293549572</v>
      </c>
      <c r="AU61" s="80">
        <f t="shared" si="53"/>
        <v>264736629</v>
      </c>
      <c r="AV61" s="80">
        <f t="shared" si="53"/>
        <v>230665248.98678535</v>
      </c>
      <c r="AW61" s="80">
        <f t="shared" si="53"/>
        <v>274848297.19308329</v>
      </c>
      <c r="AX61" s="80">
        <f t="shared" si="53"/>
        <v>332076513.08273435</v>
      </c>
      <c r="AY61" s="80">
        <f t="shared" si="53"/>
        <v>298411619.19462562</v>
      </c>
      <c r="AZ61" s="80">
        <f t="shared" si="53"/>
        <v>265992257.39353359</v>
      </c>
      <c r="BA61" s="80">
        <f t="shared" si="53"/>
        <v>234924352.37234098</v>
      </c>
      <c r="BB61" s="80">
        <f t="shared" si="53"/>
        <v>225288772.06365892</v>
      </c>
      <c r="BC61" s="80">
        <f t="shared" si="53"/>
        <v>258955186.48021546</v>
      </c>
      <c r="BD61" s="80">
        <f t="shared" si="53"/>
        <v>291933603.59266043</v>
      </c>
      <c r="BE61" s="80">
        <f t="shared" si="53"/>
        <v>292230070.06058669</v>
      </c>
      <c r="BF61" s="80">
        <f t="shared" si="53"/>
        <v>283528079.90412492</v>
      </c>
      <c r="BG61" s="80">
        <f t="shared" si="53"/>
        <v>237702031.65951854</v>
      </c>
      <c r="BH61" s="80">
        <f t="shared" si="53"/>
        <v>229171291.18662024</v>
      </c>
      <c r="BI61" s="80">
        <f t="shared" si="53"/>
        <v>275029532.97835851</v>
      </c>
      <c r="BJ61" s="80">
        <f t="shared" si="53"/>
        <v>330954973.09618455</v>
      </c>
    </row>
    <row r="62" spans="1:62" x14ac:dyDescent="0.25">
      <c r="A62" s="40" t="s">
        <v>35</v>
      </c>
      <c r="B62" s="41"/>
      <c r="C62" s="41"/>
      <c r="D62" s="80">
        <f t="shared" ref="D62:AI62" si="54">+D25</f>
        <v>596370095</v>
      </c>
      <c r="E62" s="80">
        <f t="shared" si="54"/>
        <v>585567373</v>
      </c>
      <c r="F62" s="80">
        <f t="shared" si="54"/>
        <v>584363020</v>
      </c>
      <c r="G62" s="80">
        <f t="shared" si="54"/>
        <v>661650596</v>
      </c>
      <c r="H62" s="80">
        <f t="shared" si="54"/>
        <v>744450846</v>
      </c>
      <c r="I62" s="80">
        <f t="shared" si="54"/>
        <v>746230356</v>
      </c>
      <c r="J62" s="80">
        <f t="shared" si="54"/>
        <v>749176357</v>
      </c>
      <c r="K62" s="80">
        <f t="shared" si="54"/>
        <v>659221190</v>
      </c>
      <c r="L62" s="80">
        <f t="shared" si="54"/>
        <v>600231827</v>
      </c>
      <c r="M62" s="80">
        <f t="shared" si="54"/>
        <v>624953134</v>
      </c>
      <c r="N62" s="80">
        <f t="shared" si="54"/>
        <v>693030252</v>
      </c>
      <c r="O62" s="80">
        <f t="shared" si="54"/>
        <v>607344097</v>
      </c>
      <c r="P62" s="80">
        <f t="shared" si="54"/>
        <v>572358448</v>
      </c>
      <c r="Q62" s="80">
        <f t="shared" si="54"/>
        <v>562854773</v>
      </c>
      <c r="R62" s="80">
        <f t="shared" si="54"/>
        <v>578075204</v>
      </c>
      <c r="S62" s="80">
        <f t="shared" si="54"/>
        <v>655641906</v>
      </c>
      <c r="T62" s="80">
        <f t="shared" si="54"/>
        <v>714056556</v>
      </c>
      <c r="U62" s="80">
        <f t="shared" si="54"/>
        <v>727381902</v>
      </c>
      <c r="V62" s="80">
        <f t="shared" si="54"/>
        <v>685704779</v>
      </c>
      <c r="W62" s="80">
        <f t="shared" si="54"/>
        <v>658415575</v>
      </c>
      <c r="X62" s="80">
        <f t="shared" si="54"/>
        <v>591258230</v>
      </c>
      <c r="Y62" s="80">
        <f t="shared" si="54"/>
        <v>617045102</v>
      </c>
      <c r="Z62" s="80">
        <f t="shared" si="54"/>
        <v>713223360</v>
      </c>
      <c r="AA62" s="80">
        <f t="shared" si="54"/>
        <v>637748229</v>
      </c>
      <c r="AB62" s="80">
        <f t="shared" si="54"/>
        <v>591995322</v>
      </c>
      <c r="AC62" s="80">
        <f t="shared" si="54"/>
        <v>597309651</v>
      </c>
      <c r="AD62" s="80">
        <f t="shared" si="54"/>
        <v>591787732</v>
      </c>
      <c r="AE62" s="80">
        <f t="shared" si="54"/>
        <v>706111391</v>
      </c>
      <c r="AF62" s="80">
        <f t="shared" si="54"/>
        <v>750019857</v>
      </c>
      <c r="AG62" s="80">
        <f t="shared" si="54"/>
        <v>709167976</v>
      </c>
      <c r="AH62" s="80">
        <f t="shared" si="54"/>
        <v>721543630</v>
      </c>
      <c r="AI62" s="80">
        <f t="shared" si="54"/>
        <v>655717182</v>
      </c>
      <c r="AJ62" s="80">
        <f t="shared" ref="AJ62:BJ62" si="55">+AJ25</f>
        <v>583325592</v>
      </c>
      <c r="AK62" s="80">
        <f t="shared" si="55"/>
        <v>635010680</v>
      </c>
      <c r="AL62" s="80">
        <f t="shared" si="55"/>
        <v>645753087</v>
      </c>
      <c r="AM62" s="80">
        <f t="shared" si="55"/>
        <v>624256369</v>
      </c>
      <c r="AN62" s="80">
        <f t="shared" si="55"/>
        <v>599641261</v>
      </c>
      <c r="AO62" s="80">
        <f t="shared" si="55"/>
        <v>546450417</v>
      </c>
      <c r="AP62" s="80">
        <f t="shared" si="55"/>
        <v>548775486</v>
      </c>
      <c r="AQ62" s="80">
        <f t="shared" si="55"/>
        <v>609609142</v>
      </c>
      <c r="AR62" s="80">
        <f t="shared" si="55"/>
        <v>656813642</v>
      </c>
      <c r="AS62" s="80">
        <f t="shared" si="55"/>
        <v>671886437</v>
      </c>
      <c r="AT62" s="80">
        <f t="shared" si="55"/>
        <v>678219627</v>
      </c>
      <c r="AU62" s="80">
        <f t="shared" si="55"/>
        <v>622550219</v>
      </c>
      <c r="AV62" s="80">
        <f t="shared" si="55"/>
        <v>556188606.25652254</v>
      </c>
      <c r="AW62" s="80">
        <f t="shared" si="55"/>
        <v>604001084.67424202</v>
      </c>
      <c r="AX62" s="80">
        <f t="shared" si="55"/>
        <v>670079854.90516186</v>
      </c>
      <c r="AY62" s="80">
        <f t="shared" si="55"/>
        <v>615160017.33586729</v>
      </c>
      <c r="AZ62" s="80">
        <f t="shared" si="55"/>
        <v>573811291.23380256</v>
      </c>
      <c r="BA62" s="80">
        <f t="shared" si="55"/>
        <v>556692865.31394506</v>
      </c>
      <c r="BB62" s="80">
        <f t="shared" si="55"/>
        <v>543919102.26507175</v>
      </c>
      <c r="BC62" s="80">
        <f t="shared" si="55"/>
        <v>603758979.41089308</v>
      </c>
      <c r="BD62" s="80">
        <f t="shared" si="55"/>
        <v>674305116.554371</v>
      </c>
      <c r="BE62" s="80">
        <f t="shared" si="55"/>
        <v>682179842.18051767</v>
      </c>
      <c r="BF62" s="80">
        <f t="shared" si="55"/>
        <v>678909890.80967557</v>
      </c>
      <c r="BG62" s="80">
        <f t="shared" si="55"/>
        <v>579911419.2246418</v>
      </c>
      <c r="BH62" s="80">
        <f t="shared" si="55"/>
        <v>551036740.60934961</v>
      </c>
      <c r="BI62" s="80">
        <f t="shared" si="55"/>
        <v>597919979.03082466</v>
      </c>
      <c r="BJ62" s="80">
        <f t="shared" si="55"/>
        <v>662866531.83424711</v>
      </c>
    </row>
    <row r="63" spans="1:62" x14ac:dyDescent="0.25">
      <c r="A63" s="40" t="s">
        <v>36</v>
      </c>
      <c r="B63" s="41"/>
      <c r="C63" s="41"/>
      <c r="D63" s="80">
        <f t="shared" ref="D63:AI63" si="56">+D26</f>
        <v>247441789</v>
      </c>
      <c r="E63" s="80">
        <f t="shared" si="56"/>
        <v>263524459</v>
      </c>
      <c r="F63" s="80">
        <f t="shared" si="56"/>
        <v>273810149</v>
      </c>
      <c r="G63" s="80">
        <f t="shared" si="56"/>
        <v>281099842</v>
      </c>
      <c r="H63" s="80">
        <f t="shared" si="56"/>
        <v>312186695</v>
      </c>
      <c r="I63" s="80">
        <f t="shared" si="56"/>
        <v>304162315</v>
      </c>
      <c r="J63" s="80">
        <f t="shared" si="56"/>
        <v>330143172</v>
      </c>
      <c r="K63" s="80">
        <f t="shared" si="56"/>
        <v>280092260</v>
      </c>
      <c r="L63" s="80">
        <f t="shared" si="56"/>
        <v>268855946</v>
      </c>
      <c r="M63" s="80">
        <f t="shared" si="56"/>
        <v>269553572</v>
      </c>
      <c r="N63" s="80">
        <f t="shared" si="56"/>
        <v>287482958</v>
      </c>
      <c r="O63" s="80">
        <f t="shared" si="56"/>
        <v>284042474</v>
      </c>
      <c r="P63" s="80">
        <f t="shared" si="56"/>
        <v>243773343</v>
      </c>
      <c r="Q63" s="80">
        <f t="shared" si="56"/>
        <v>262317859</v>
      </c>
      <c r="R63" s="80">
        <f t="shared" si="56"/>
        <v>265729533</v>
      </c>
      <c r="S63" s="80">
        <f t="shared" si="56"/>
        <v>305383990</v>
      </c>
      <c r="T63" s="80">
        <f t="shared" si="56"/>
        <v>299141306</v>
      </c>
      <c r="U63" s="80">
        <f t="shared" si="56"/>
        <v>315582091</v>
      </c>
      <c r="V63" s="80">
        <f t="shared" si="56"/>
        <v>303646750</v>
      </c>
      <c r="W63" s="80">
        <f t="shared" si="56"/>
        <v>297206861</v>
      </c>
      <c r="X63" s="80">
        <f t="shared" si="56"/>
        <v>267769856</v>
      </c>
      <c r="Y63" s="80">
        <f t="shared" si="56"/>
        <v>280403761</v>
      </c>
      <c r="Z63" s="80">
        <f t="shared" si="56"/>
        <v>308993823</v>
      </c>
      <c r="AA63" s="80">
        <f t="shared" si="56"/>
        <v>274104685</v>
      </c>
      <c r="AB63" s="80">
        <f t="shared" si="56"/>
        <v>272372147</v>
      </c>
      <c r="AC63" s="80">
        <f t="shared" si="56"/>
        <v>251417733</v>
      </c>
      <c r="AD63" s="80">
        <f t="shared" si="56"/>
        <v>289575324</v>
      </c>
      <c r="AE63" s="80">
        <f t="shared" si="56"/>
        <v>314032531</v>
      </c>
      <c r="AF63" s="80">
        <f t="shared" si="56"/>
        <v>325203026</v>
      </c>
      <c r="AG63" s="80">
        <f t="shared" si="56"/>
        <v>319660753</v>
      </c>
      <c r="AH63" s="80">
        <f t="shared" si="56"/>
        <v>311095874</v>
      </c>
      <c r="AI63" s="80">
        <f t="shared" si="56"/>
        <v>289535965</v>
      </c>
      <c r="AJ63" s="80">
        <f t="shared" ref="AJ63:BJ63" si="57">+AJ26</f>
        <v>271491896</v>
      </c>
      <c r="AK63" s="80">
        <f t="shared" si="57"/>
        <v>291933586</v>
      </c>
      <c r="AL63" s="80">
        <f t="shared" si="57"/>
        <v>252980562</v>
      </c>
      <c r="AM63" s="80">
        <f t="shared" si="57"/>
        <v>248710812</v>
      </c>
      <c r="AN63" s="80">
        <f t="shared" si="57"/>
        <v>242499726</v>
      </c>
      <c r="AO63" s="80">
        <f t="shared" si="57"/>
        <v>232539680</v>
      </c>
      <c r="AP63" s="80">
        <f t="shared" si="57"/>
        <v>229224298</v>
      </c>
      <c r="AQ63" s="80">
        <f t="shared" si="57"/>
        <v>266349220</v>
      </c>
      <c r="AR63" s="80">
        <f t="shared" si="57"/>
        <v>267674678</v>
      </c>
      <c r="AS63" s="80">
        <f t="shared" si="57"/>
        <v>281003685</v>
      </c>
      <c r="AT63" s="80">
        <f t="shared" si="57"/>
        <v>279302255</v>
      </c>
      <c r="AU63" s="80">
        <f t="shared" si="57"/>
        <v>258807768</v>
      </c>
      <c r="AV63" s="80">
        <f t="shared" si="57"/>
        <v>241751673.50793245</v>
      </c>
      <c r="AW63" s="80">
        <f t="shared" si="57"/>
        <v>248620430.51402155</v>
      </c>
      <c r="AX63" s="80">
        <f t="shared" si="57"/>
        <v>266362061.63859347</v>
      </c>
      <c r="AY63" s="80">
        <f t="shared" si="57"/>
        <v>254165103.41123843</v>
      </c>
      <c r="AZ63" s="80">
        <f t="shared" si="57"/>
        <v>246316884.48273599</v>
      </c>
      <c r="BA63" s="80">
        <f t="shared" si="57"/>
        <v>243990466.0844745</v>
      </c>
      <c r="BB63" s="80">
        <f t="shared" si="57"/>
        <v>248767351.18955135</v>
      </c>
      <c r="BC63" s="80">
        <f t="shared" si="57"/>
        <v>269142818.96581262</v>
      </c>
      <c r="BD63" s="80">
        <f t="shared" si="57"/>
        <v>283191564.25385141</v>
      </c>
      <c r="BE63" s="80">
        <f t="shared" si="57"/>
        <v>281264944.03107631</v>
      </c>
      <c r="BF63" s="80">
        <f t="shared" si="57"/>
        <v>283373905.70967376</v>
      </c>
      <c r="BG63" s="80">
        <f t="shared" si="57"/>
        <v>257635452.42072481</v>
      </c>
      <c r="BH63" s="80">
        <f t="shared" si="57"/>
        <v>246026530.66511434</v>
      </c>
      <c r="BI63" s="80">
        <f t="shared" si="57"/>
        <v>254037786.42647198</v>
      </c>
      <c r="BJ63" s="80">
        <f t="shared" si="57"/>
        <v>271290509.59291726</v>
      </c>
    </row>
    <row r="64" spans="1:62" x14ac:dyDescent="0.25">
      <c r="A64" s="40" t="s">
        <v>37</v>
      </c>
      <c r="B64" s="41"/>
      <c r="C64" s="41"/>
      <c r="D64" s="80">
        <f t="shared" ref="D64:AI64" si="58">+D27</f>
        <v>127273740</v>
      </c>
      <c r="E64" s="80">
        <f t="shared" si="58"/>
        <v>133415922</v>
      </c>
      <c r="F64" s="80">
        <f t="shared" si="58"/>
        <v>133920097</v>
      </c>
      <c r="G64" s="80">
        <f t="shared" si="58"/>
        <v>151320401</v>
      </c>
      <c r="H64" s="80">
        <f t="shared" si="58"/>
        <v>158812387</v>
      </c>
      <c r="I64" s="80">
        <f t="shared" si="58"/>
        <v>160367769</v>
      </c>
      <c r="J64" s="80">
        <f t="shared" si="58"/>
        <v>176194341</v>
      </c>
      <c r="K64" s="80">
        <f t="shared" si="58"/>
        <v>154604539</v>
      </c>
      <c r="L64" s="80">
        <f t="shared" si="58"/>
        <v>142536252</v>
      </c>
      <c r="M64" s="80">
        <f t="shared" si="58"/>
        <v>134004611</v>
      </c>
      <c r="N64" s="80">
        <f t="shared" si="58"/>
        <v>132646039</v>
      </c>
      <c r="O64" s="80">
        <f t="shared" si="58"/>
        <v>136324918</v>
      </c>
      <c r="P64" s="80">
        <f t="shared" si="58"/>
        <v>118000396</v>
      </c>
      <c r="Q64" s="80">
        <f t="shared" si="58"/>
        <v>130771713</v>
      </c>
      <c r="R64" s="80">
        <f t="shared" si="58"/>
        <v>133006544</v>
      </c>
      <c r="S64" s="80">
        <f t="shared" si="58"/>
        <v>158813593</v>
      </c>
      <c r="T64" s="80">
        <f t="shared" si="58"/>
        <v>150211763</v>
      </c>
      <c r="U64" s="80">
        <f t="shared" si="58"/>
        <v>166478792</v>
      </c>
      <c r="V64" s="80">
        <f t="shared" si="58"/>
        <v>158634223</v>
      </c>
      <c r="W64" s="80">
        <f t="shared" si="58"/>
        <v>151247524</v>
      </c>
      <c r="X64" s="80">
        <f t="shared" si="58"/>
        <v>147830606</v>
      </c>
      <c r="Y64" s="80">
        <f t="shared" si="58"/>
        <v>132139915</v>
      </c>
      <c r="Z64" s="80">
        <f t="shared" si="58"/>
        <v>134787267</v>
      </c>
      <c r="AA64" s="80">
        <f t="shared" si="58"/>
        <v>125603697</v>
      </c>
      <c r="AB64" s="80">
        <f t="shared" si="58"/>
        <v>125857767</v>
      </c>
      <c r="AC64" s="80">
        <f t="shared" si="58"/>
        <v>119174583</v>
      </c>
      <c r="AD64" s="80">
        <f t="shared" si="58"/>
        <v>136766539</v>
      </c>
      <c r="AE64" s="80">
        <f t="shared" si="58"/>
        <v>151258088</v>
      </c>
      <c r="AF64" s="80">
        <f t="shared" si="58"/>
        <v>155948179</v>
      </c>
      <c r="AG64" s="80">
        <f t="shared" si="58"/>
        <v>160224923</v>
      </c>
      <c r="AH64" s="80">
        <f t="shared" si="58"/>
        <v>150480926</v>
      </c>
      <c r="AI64" s="80">
        <f t="shared" si="58"/>
        <v>148580162</v>
      </c>
      <c r="AJ64" s="80">
        <f t="shared" ref="AJ64:BJ64" si="59">+AJ27</f>
        <v>139627995</v>
      </c>
      <c r="AK64" s="80">
        <f t="shared" si="59"/>
        <v>135972391</v>
      </c>
      <c r="AL64" s="80">
        <f t="shared" si="59"/>
        <v>101960146</v>
      </c>
      <c r="AM64" s="80">
        <f t="shared" si="59"/>
        <v>96075286</v>
      </c>
      <c r="AN64" s="80">
        <f t="shared" si="59"/>
        <v>99309923</v>
      </c>
      <c r="AO64" s="80">
        <f t="shared" si="59"/>
        <v>98876748</v>
      </c>
      <c r="AP64" s="80">
        <f t="shared" si="59"/>
        <v>96480454</v>
      </c>
      <c r="AQ64" s="80">
        <f t="shared" si="59"/>
        <v>121526151</v>
      </c>
      <c r="AR64" s="80">
        <f t="shared" si="59"/>
        <v>113123855</v>
      </c>
      <c r="AS64" s="80">
        <f t="shared" si="59"/>
        <v>125262874</v>
      </c>
      <c r="AT64" s="80">
        <f t="shared" si="59"/>
        <v>126945040</v>
      </c>
      <c r="AU64" s="80">
        <f t="shared" si="59"/>
        <v>119752379</v>
      </c>
      <c r="AV64" s="80">
        <f t="shared" si="59"/>
        <v>112985699.2011641</v>
      </c>
      <c r="AW64" s="80">
        <f t="shared" si="59"/>
        <v>111456743.98203622</v>
      </c>
      <c r="AX64" s="80">
        <f t="shared" si="59"/>
        <v>112978465.12923987</v>
      </c>
      <c r="AY64" s="80">
        <f t="shared" si="59"/>
        <v>107843812.8891262</v>
      </c>
      <c r="AZ64" s="80">
        <f t="shared" si="59"/>
        <v>103716430.37849057</v>
      </c>
      <c r="BA64" s="80">
        <f t="shared" si="59"/>
        <v>110281923.80513839</v>
      </c>
      <c r="BB64" s="80">
        <f t="shared" si="59"/>
        <v>113787850.20193435</v>
      </c>
      <c r="BC64" s="80">
        <f t="shared" si="59"/>
        <v>122889956.14274465</v>
      </c>
      <c r="BD64" s="80">
        <f t="shared" si="59"/>
        <v>127145138.22055706</v>
      </c>
      <c r="BE64" s="80">
        <f t="shared" si="59"/>
        <v>127809920.42728978</v>
      </c>
      <c r="BF64" s="80">
        <f t="shared" si="59"/>
        <v>128839607.36991234</v>
      </c>
      <c r="BG64" s="80">
        <f t="shared" si="59"/>
        <v>120306656.53928144</v>
      </c>
      <c r="BH64" s="80">
        <f t="shared" si="59"/>
        <v>114620304.13509423</v>
      </c>
      <c r="BI64" s="80">
        <f t="shared" si="59"/>
        <v>113416477.12031387</v>
      </c>
      <c r="BJ64" s="80">
        <f t="shared" si="59"/>
        <v>116419775.95176999</v>
      </c>
    </row>
    <row r="65" spans="1:62" x14ac:dyDescent="0.25">
      <c r="A65" s="35" t="s">
        <v>31</v>
      </c>
      <c r="B65" s="33"/>
      <c r="C65" s="33"/>
      <c r="D65" s="37">
        <f>SUM(D60:D64)</f>
        <v>2224928177</v>
      </c>
      <c r="E65" s="37">
        <f t="shared" ref="E65:AW65" si="60">SUM(E60:E64)</f>
        <v>2018953973</v>
      </c>
      <c r="F65" s="37">
        <f t="shared" si="60"/>
        <v>1913045208</v>
      </c>
      <c r="G65" s="37">
        <f t="shared" si="60"/>
        <v>2404751671</v>
      </c>
      <c r="H65" s="37">
        <f t="shared" si="60"/>
        <v>2933402953</v>
      </c>
      <c r="I65" s="37">
        <f t="shared" si="60"/>
        <v>2932474198</v>
      </c>
      <c r="J65" s="37">
        <f t="shared" si="60"/>
        <v>2831280502</v>
      </c>
      <c r="K65" s="37">
        <f t="shared" si="60"/>
        <v>2260945939</v>
      </c>
      <c r="L65" s="37">
        <f t="shared" si="60"/>
        <v>1987278765</v>
      </c>
      <c r="M65" s="37">
        <f t="shared" si="60"/>
        <v>2444837540</v>
      </c>
      <c r="N65" s="37">
        <f t="shared" si="60"/>
        <v>2931370494</v>
      </c>
      <c r="O65" s="37">
        <f t="shared" si="60"/>
        <v>2420851513</v>
      </c>
      <c r="P65" s="37">
        <f t="shared" si="60"/>
        <v>2078601028</v>
      </c>
      <c r="Q65" s="37">
        <f t="shared" si="60"/>
        <v>1972320246</v>
      </c>
      <c r="R65" s="37">
        <f t="shared" si="60"/>
        <v>1950848493</v>
      </c>
      <c r="S65" s="37">
        <f t="shared" si="60"/>
        <v>2390636192</v>
      </c>
      <c r="T65" s="37">
        <f t="shared" si="60"/>
        <v>2806893058</v>
      </c>
      <c r="U65" s="37">
        <f t="shared" si="60"/>
        <v>2872808685</v>
      </c>
      <c r="V65" s="37">
        <f t="shared" si="60"/>
        <v>2497438120</v>
      </c>
      <c r="W65" s="37">
        <f t="shared" si="60"/>
        <v>2311823120</v>
      </c>
      <c r="X65" s="37">
        <f t="shared" si="60"/>
        <v>2068964968</v>
      </c>
      <c r="Y65" s="37">
        <f t="shared" si="60"/>
        <v>2356325141</v>
      </c>
      <c r="Z65" s="37">
        <f t="shared" si="60"/>
        <v>3162862275</v>
      </c>
      <c r="AA65" s="37">
        <f t="shared" si="60"/>
        <v>2671692622</v>
      </c>
      <c r="AB65" s="37">
        <f t="shared" si="60"/>
        <v>2329112642</v>
      </c>
      <c r="AC65" s="37">
        <f t="shared" si="60"/>
        <v>2266678111</v>
      </c>
      <c r="AD65" s="37">
        <f t="shared" si="60"/>
        <v>2094580257</v>
      </c>
      <c r="AE65" s="37">
        <f t="shared" si="60"/>
        <v>2709831507</v>
      </c>
      <c r="AF65" s="37">
        <f t="shared" si="60"/>
        <v>3013965337</v>
      </c>
      <c r="AG65" s="37">
        <f t="shared" si="60"/>
        <v>2799018250</v>
      </c>
      <c r="AH65" s="37">
        <f t="shared" si="60"/>
        <v>2737680017</v>
      </c>
      <c r="AI65" s="37">
        <f t="shared" si="60"/>
        <v>2332546940</v>
      </c>
      <c r="AJ65" s="37">
        <f t="shared" si="60"/>
        <v>2142583793</v>
      </c>
      <c r="AK65" s="37">
        <f t="shared" si="60"/>
        <v>2618348050</v>
      </c>
      <c r="AL65" s="37">
        <f t="shared" si="60"/>
        <v>2704334881</v>
      </c>
      <c r="AM65" s="37">
        <f t="shared" si="60"/>
        <v>2684641305</v>
      </c>
      <c r="AN65" s="37">
        <f t="shared" si="60"/>
        <v>2499758324</v>
      </c>
      <c r="AO65" s="37">
        <f t="shared" si="60"/>
        <v>1985896392</v>
      </c>
      <c r="AP65" s="37">
        <f t="shared" si="60"/>
        <v>1834449295</v>
      </c>
      <c r="AQ65" s="37">
        <f t="shared" si="60"/>
        <v>2235195660</v>
      </c>
      <c r="AR65" s="37">
        <f t="shared" si="60"/>
        <v>2577497445</v>
      </c>
      <c r="AS65" s="37">
        <f t="shared" si="60"/>
        <v>2692344190</v>
      </c>
      <c r="AT65" s="37">
        <f t="shared" si="60"/>
        <v>2586049727</v>
      </c>
      <c r="AU65" s="37">
        <f t="shared" si="60"/>
        <v>2259393157</v>
      </c>
      <c r="AV65" s="37">
        <f t="shared" si="60"/>
        <v>1964129223.5109363</v>
      </c>
      <c r="AW65" s="37">
        <f t="shared" si="60"/>
        <v>2422722357.3846059</v>
      </c>
      <c r="AX65" s="37">
        <f t="shared" ref="AX65:BI65" si="61">SUM(AX60:AX64)</f>
        <v>2929131274.833518</v>
      </c>
      <c r="AY65" s="37">
        <f t="shared" si="61"/>
        <v>2653902087.6413445</v>
      </c>
      <c r="AZ65" s="37">
        <f t="shared" si="61"/>
        <v>2352552164.3593774</v>
      </c>
      <c r="BA65" s="37">
        <f t="shared" si="61"/>
        <v>2053861723.4754136</v>
      </c>
      <c r="BB65" s="37">
        <f t="shared" si="61"/>
        <v>1874418158.1194115</v>
      </c>
      <c r="BC65" s="37">
        <f t="shared" si="61"/>
        <v>2120482417.569294</v>
      </c>
      <c r="BD65" s="37">
        <f t="shared" si="61"/>
        <v>2534247641.6007981</v>
      </c>
      <c r="BE65" s="37">
        <f t="shared" si="61"/>
        <v>2575194397.8298664</v>
      </c>
      <c r="BF65" s="37">
        <f t="shared" si="61"/>
        <v>2456200662.3787298</v>
      </c>
      <c r="BG65" s="37">
        <f t="shared" si="61"/>
        <v>1975280884.2787569</v>
      </c>
      <c r="BH65" s="37">
        <f t="shared" si="61"/>
        <v>1957060760.156801</v>
      </c>
      <c r="BI65" s="37">
        <f t="shared" si="61"/>
        <v>2421715388.7150526</v>
      </c>
      <c r="BJ65" s="37">
        <f t="shared" ref="BJ65" si="62">SUM(BJ60:BJ64)</f>
        <v>2927154289.3570127</v>
      </c>
    </row>
    <row r="66" spans="1:62" x14ac:dyDescent="0.25">
      <c r="B66" s="41"/>
      <c r="C66" s="41"/>
      <c r="O66" s="81"/>
    </row>
    <row r="67" spans="1:62" x14ac:dyDescent="0.25">
      <c r="A67" s="29" t="s">
        <v>58</v>
      </c>
      <c r="B67" s="41"/>
      <c r="C67" s="41"/>
      <c r="D67" s="81"/>
    </row>
    <row r="68" spans="1:62" x14ac:dyDescent="0.25">
      <c r="A68" s="40" t="s">
        <v>33</v>
      </c>
      <c r="B68" s="41"/>
      <c r="C68" s="41"/>
      <c r="D68" s="49">
        <f>+(D50-D57)+(D57*D60/D65)</f>
        <v>0</v>
      </c>
      <c r="E68" s="49">
        <f t="shared" ref="E68:P68" si="63">+(E50-E57)+(E57*E60/E65)</f>
        <v>0</v>
      </c>
      <c r="F68" s="49">
        <f t="shared" si="63"/>
        <v>0</v>
      </c>
      <c r="G68" s="49">
        <f t="shared" si="63"/>
        <v>0</v>
      </c>
      <c r="H68" s="49">
        <f t="shared" si="63"/>
        <v>0</v>
      </c>
      <c r="I68" s="49">
        <f t="shared" si="63"/>
        <v>0</v>
      </c>
      <c r="J68" s="49">
        <f t="shared" si="63"/>
        <v>0</v>
      </c>
      <c r="K68" s="49">
        <f t="shared" si="63"/>
        <v>0</v>
      </c>
      <c r="L68" s="49">
        <f t="shared" si="63"/>
        <v>0</v>
      </c>
      <c r="M68" s="49">
        <f t="shared" si="63"/>
        <v>0</v>
      </c>
      <c r="N68" s="49">
        <f t="shared" si="63"/>
        <v>0</v>
      </c>
      <c r="O68" s="49">
        <f>+(O50-O57)+(O57*O60/O65)</f>
        <v>0</v>
      </c>
      <c r="P68" s="49">
        <f t="shared" si="63"/>
        <v>0</v>
      </c>
      <c r="Q68" s="49">
        <f>IF(Q50="","",+(Q50-Q57)+(Q57*Q60/Q65))</f>
        <v>983976.8055998187</v>
      </c>
      <c r="R68" s="49">
        <f>IF(R50="","",+(R50-R57)+(R57*R60/R65))</f>
        <v>936126.67058040295</v>
      </c>
      <c r="S68" s="49">
        <f>IF(S50="","",+(S50-S57)+(S57*S60/S65))</f>
        <v>1254886.244789884</v>
      </c>
      <c r="T68" s="49">
        <f t="shared" ref="T68:AW68" si="64">IF(T50="","",+(T50-T57)+(T57*T60/T65))</f>
        <v>1666724.2213379955</v>
      </c>
      <c r="U68" s="49">
        <f t="shared" si="64"/>
        <v>1687867.967739454</v>
      </c>
      <c r="V68" s="49">
        <f t="shared" si="64"/>
        <v>1336984.8118306769</v>
      </c>
      <c r="W68" s="49">
        <f t="shared" si="64"/>
        <v>1174985.3507627479</v>
      </c>
      <c r="X68" s="49">
        <f t="shared" si="64"/>
        <v>1029531.6444714632</v>
      </c>
      <c r="Y68" s="49">
        <f t="shared" si="64"/>
        <v>1326453.2350570641</v>
      </c>
      <c r="Z68" s="49">
        <f t="shared" si="64"/>
        <v>2030661.7411402338</v>
      </c>
      <c r="AA68" s="90">
        <f>ROUND(IF(AA50="","",+(AA50-AA57)+(AA57*AA60/AA65)),2)</f>
        <v>1388250.35</v>
      </c>
      <c r="AB68" s="49">
        <f t="shared" si="64"/>
        <v>1120654.6531242458</v>
      </c>
      <c r="AC68" s="49">
        <f>IF(AC50="","",+(AC50-AC57)+(AC57*AC60/AC65))</f>
        <v>1082451.6725849968</v>
      </c>
      <c r="AD68" s="49">
        <f t="shared" si="64"/>
        <v>880251.85351460415</v>
      </c>
      <c r="AE68" s="49">
        <f t="shared" si="64"/>
        <v>1301284.1891339927</v>
      </c>
      <c r="AF68" s="49">
        <f t="shared" si="64"/>
        <v>1524704.8572049867</v>
      </c>
      <c r="AG68" s="49">
        <f t="shared" si="64"/>
        <v>1366723.6950669868</v>
      </c>
      <c r="AH68" s="49">
        <f t="shared" si="64"/>
        <v>1314605.108458352</v>
      </c>
      <c r="AI68" s="49">
        <f t="shared" si="64"/>
        <v>1020432.9529194708</v>
      </c>
      <c r="AJ68" s="49">
        <f t="shared" si="64"/>
        <v>950195.40735321853</v>
      </c>
      <c r="AK68" s="49">
        <f t="shared" si="64"/>
        <v>1320371.9817385538</v>
      </c>
      <c r="AL68" s="49">
        <f t="shared" si="64"/>
        <v>1462433.5546846255</v>
      </c>
      <c r="AM68" s="49">
        <f t="shared" si="64"/>
        <v>1529137.4028414818</v>
      </c>
      <c r="AN68" s="49">
        <f t="shared" si="64"/>
        <v>1378360.7270812315</v>
      </c>
      <c r="AO68" s="49">
        <f t="shared" si="64"/>
        <v>951160.98963883938</v>
      </c>
      <c r="AP68" s="49">
        <f t="shared" si="64"/>
        <v>807723.67786616471</v>
      </c>
      <c r="AQ68" s="49">
        <f t="shared" si="64"/>
        <v>1071830.4459348798</v>
      </c>
      <c r="AR68" s="49">
        <f t="shared" si="64"/>
        <v>1361027.792333117</v>
      </c>
      <c r="AS68" s="49">
        <f t="shared" si="64"/>
        <v>1432733.48651519</v>
      </c>
      <c r="AT68" s="49">
        <f t="shared" si="64"/>
        <v>1322179.2642833882</v>
      </c>
      <c r="AU68" s="49">
        <f t="shared" si="64"/>
        <v>1087865.4265500808</v>
      </c>
      <c r="AV68" s="49">
        <f t="shared" si="64"/>
        <v>899417.44814607338</v>
      </c>
      <c r="AW68" s="49">
        <f t="shared" si="64"/>
        <v>1291373.8091424787</v>
      </c>
      <c r="AX68" s="49">
        <f t="shared" ref="AX68:BI68" si="65">IF(AX50="","",+(AX50-AX57)+(AX57*AX60/AX65))</f>
        <v>1685995.2055687637</v>
      </c>
      <c r="AY68" s="49" t="str">
        <f t="shared" si="65"/>
        <v/>
      </c>
      <c r="AZ68" s="49" t="str">
        <f t="shared" si="65"/>
        <v/>
      </c>
      <c r="BA68" s="49" t="str">
        <f t="shared" si="65"/>
        <v/>
      </c>
      <c r="BB68" s="49" t="str">
        <f t="shared" si="65"/>
        <v/>
      </c>
      <c r="BC68" s="49" t="str">
        <f t="shared" si="65"/>
        <v/>
      </c>
      <c r="BD68" s="49" t="str">
        <f t="shared" si="65"/>
        <v/>
      </c>
      <c r="BE68" s="49" t="str">
        <f t="shared" si="65"/>
        <v/>
      </c>
      <c r="BF68" s="49" t="str">
        <f t="shared" si="65"/>
        <v/>
      </c>
      <c r="BG68" s="49" t="str">
        <f t="shared" si="65"/>
        <v/>
      </c>
      <c r="BH68" s="49" t="str">
        <f t="shared" si="65"/>
        <v/>
      </c>
      <c r="BI68" s="49" t="str">
        <f t="shared" si="65"/>
        <v/>
      </c>
      <c r="BJ68" s="49" t="str">
        <f t="shared" ref="BJ68" si="66">IF(BJ50="","",+(BJ50-BJ57)+(BJ57*BJ60/BJ65))</f>
        <v/>
      </c>
    </row>
    <row r="69" spans="1:62" x14ac:dyDescent="0.25">
      <c r="A69" s="40" t="s">
        <v>34</v>
      </c>
      <c r="B69" s="41"/>
      <c r="C69" s="41"/>
      <c r="D69" s="49">
        <f>+D51+(D57*D61/D65)</f>
        <v>0</v>
      </c>
      <c r="E69" s="49">
        <f t="shared" ref="E69:P69" si="67">+E51+(E57*E61/E65)</f>
        <v>0</v>
      </c>
      <c r="F69" s="49">
        <f t="shared" si="67"/>
        <v>0</v>
      </c>
      <c r="G69" s="49">
        <f t="shared" si="67"/>
        <v>0</v>
      </c>
      <c r="H69" s="49">
        <f t="shared" si="67"/>
        <v>0</v>
      </c>
      <c r="I69" s="49">
        <f t="shared" si="67"/>
        <v>0</v>
      </c>
      <c r="J69" s="49">
        <f t="shared" si="67"/>
        <v>0</v>
      </c>
      <c r="K69" s="49">
        <f t="shared" si="67"/>
        <v>0</v>
      </c>
      <c r="L69" s="49">
        <f t="shared" si="67"/>
        <v>0</v>
      </c>
      <c r="M69" s="49">
        <f t="shared" si="67"/>
        <v>0</v>
      </c>
      <c r="N69" s="49">
        <f t="shared" si="67"/>
        <v>0</v>
      </c>
      <c r="O69" s="49">
        <f t="shared" si="67"/>
        <v>0</v>
      </c>
      <c r="P69" s="49">
        <f t="shared" si="67"/>
        <v>0</v>
      </c>
      <c r="Q69" s="49">
        <f>IF(Q51="","",+Q51+(Q57*Q61/Q65))</f>
        <v>117754.86766427531</v>
      </c>
      <c r="R69" s="49">
        <f t="shared" ref="R69:AW69" si="68">IF(R51="","",+R51+(R57*R61/R65))</f>
        <v>117111.78358657917</v>
      </c>
      <c r="S69" s="49">
        <f t="shared" si="68"/>
        <v>139211.1271761941</v>
      </c>
      <c r="T69" s="49">
        <f t="shared" si="68"/>
        <v>160900.46992761682</v>
      </c>
      <c r="U69" s="49">
        <f t="shared" si="68"/>
        <v>162415.72720926077</v>
      </c>
      <c r="V69" s="49">
        <f t="shared" si="68"/>
        <v>145481.1603029698</v>
      </c>
      <c r="W69" s="49">
        <f t="shared" si="68"/>
        <v>137867.15538119225</v>
      </c>
      <c r="X69" s="49">
        <f t="shared" si="68"/>
        <v>122671.59779667509</v>
      </c>
      <c r="Y69" s="49">
        <f t="shared" si="68"/>
        <v>134648.09810155624</v>
      </c>
      <c r="Z69" s="49">
        <f t="shared" si="68"/>
        <v>193970.45230344273</v>
      </c>
      <c r="AA69" s="51">
        <f>ROUND(IF(AA51="","",+AA51+(AA57*AA61/AA65)),2)</f>
        <v>337014.49</v>
      </c>
      <c r="AB69" s="49">
        <f t="shared" si="68"/>
        <v>295708.57620644657</v>
      </c>
      <c r="AC69" s="49">
        <f t="shared" si="68"/>
        <v>291406.59328999976</v>
      </c>
      <c r="AD69" s="49">
        <f t="shared" si="68"/>
        <v>264923.25566753082</v>
      </c>
      <c r="AE69" s="49">
        <f t="shared" si="68"/>
        <v>333657.21503767214</v>
      </c>
      <c r="AF69" s="49">
        <f t="shared" si="68"/>
        <v>367915.86365673423</v>
      </c>
      <c r="AG69" s="49">
        <f t="shared" si="68"/>
        <v>344001.06732957577</v>
      </c>
      <c r="AH69" s="49">
        <f>IF(AH51="","",+AH51+(AH57*AH61/AH65))</f>
        <v>338126.29031171976</v>
      </c>
      <c r="AI69" s="49">
        <f t="shared" si="68"/>
        <v>297845.76900715684</v>
      </c>
      <c r="AJ69" s="49">
        <f t="shared" si="68"/>
        <v>267618.62093979405</v>
      </c>
      <c r="AK69" s="49">
        <f t="shared" si="68"/>
        <v>322555.10705520917</v>
      </c>
      <c r="AL69" s="49">
        <f t="shared" si="68"/>
        <v>371341.16797562933</v>
      </c>
      <c r="AM69" s="49">
        <f t="shared" si="68"/>
        <v>701136.2388481237</v>
      </c>
      <c r="AN69" s="49">
        <f t="shared" si="68"/>
        <v>660367.02395744435</v>
      </c>
      <c r="AO69" s="49">
        <f t="shared" si="68"/>
        <v>536256.50994038768</v>
      </c>
      <c r="AP69" s="49">
        <f t="shared" si="68"/>
        <v>506299.41162084811</v>
      </c>
      <c r="AQ69" s="49">
        <f t="shared" si="68"/>
        <v>591277.49932374491</v>
      </c>
      <c r="AR69" s="49">
        <f t="shared" si="68"/>
        <v>676039.62753147213</v>
      </c>
      <c r="AS69" s="49">
        <f t="shared" si="68"/>
        <v>694696.60025960801</v>
      </c>
      <c r="AT69" s="49">
        <f t="shared" si="68"/>
        <v>670877.10139883822</v>
      </c>
      <c r="AU69" s="49">
        <f t="shared" si="68"/>
        <v>604713.02387172775</v>
      </c>
      <c r="AV69" s="49">
        <f t="shared" si="68"/>
        <v>527177.61655347608</v>
      </c>
      <c r="AW69" s="49">
        <f t="shared" si="68"/>
        <v>627444.43756492599</v>
      </c>
      <c r="AX69" s="49">
        <f t="shared" ref="AX69:BI69" si="69">IF(AX51="","",+AX51+(AX57*AX61/AX65))</f>
        <v>757599.85301481513</v>
      </c>
      <c r="AY69" s="49" t="str">
        <f t="shared" si="69"/>
        <v/>
      </c>
      <c r="AZ69" s="49" t="str">
        <f t="shared" si="69"/>
        <v/>
      </c>
      <c r="BA69" s="49" t="str">
        <f t="shared" si="69"/>
        <v/>
      </c>
      <c r="BB69" s="49" t="str">
        <f t="shared" si="69"/>
        <v/>
      </c>
      <c r="BC69" s="49" t="str">
        <f t="shared" si="69"/>
        <v/>
      </c>
      <c r="BD69" s="49" t="str">
        <f t="shared" si="69"/>
        <v/>
      </c>
      <c r="BE69" s="49" t="str">
        <f t="shared" si="69"/>
        <v/>
      </c>
      <c r="BF69" s="49" t="str">
        <f t="shared" si="69"/>
        <v/>
      </c>
      <c r="BG69" s="49" t="str">
        <f t="shared" si="69"/>
        <v/>
      </c>
      <c r="BH69" s="49" t="str">
        <f t="shared" si="69"/>
        <v/>
      </c>
      <c r="BI69" s="49" t="str">
        <f t="shared" si="69"/>
        <v/>
      </c>
      <c r="BJ69" s="49" t="str">
        <f t="shared" ref="BJ69" si="70">IF(BJ51="","",+BJ51+(BJ57*BJ61/BJ65))</f>
        <v/>
      </c>
    </row>
    <row r="70" spans="1:62" x14ac:dyDescent="0.25">
      <c r="A70" s="40" t="s">
        <v>35</v>
      </c>
      <c r="B70" s="41"/>
      <c r="C70" s="41"/>
      <c r="D70" s="49">
        <f>+D52+(D57*D62/D65)</f>
        <v>0</v>
      </c>
      <c r="E70" s="49">
        <f t="shared" ref="E70:P70" si="71">+E52+(E57*E62/E65)</f>
        <v>0</v>
      </c>
      <c r="F70" s="49">
        <f t="shared" si="71"/>
        <v>0</v>
      </c>
      <c r="G70" s="49">
        <f t="shared" si="71"/>
        <v>0</v>
      </c>
      <c r="H70" s="49">
        <f t="shared" si="71"/>
        <v>0</v>
      </c>
      <c r="I70" s="49">
        <f t="shared" si="71"/>
        <v>0</v>
      </c>
      <c r="J70" s="49">
        <f t="shared" si="71"/>
        <v>0</v>
      </c>
      <c r="K70" s="49">
        <f t="shared" si="71"/>
        <v>0</v>
      </c>
      <c r="L70" s="49">
        <f t="shared" si="71"/>
        <v>0</v>
      </c>
      <c r="M70" s="49">
        <f t="shared" si="71"/>
        <v>0</v>
      </c>
      <c r="N70" s="49">
        <f t="shared" si="71"/>
        <v>0</v>
      </c>
      <c r="O70" s="49">
        <f t="shared" si="71"/>
        <v>0</v>
      </c>
      <c r="P70" s="49">
        <f t="shared" si="71"/>
        <v>0</v>
      </c>
      <c r="Q70" s="49">
        <f>IF(Q52="","",+Q52+(Q57*Q62/Q65))</f>
        <v>297067.25661237026</v>
      </c>
      <c r="R70" s="49">
        <f t="shared" ref="R70:AW70" si="72">IF(R52="","",+R52+(R57*R62/R65))</f>
        <v>306858.76704664429</v>
      </c>
      <c r="S70" s="49">
        <f t="shared" si="72"/>
        <v>347930.82125503593</v>
      </c>
      <c r="T70" s="49">
        <f t="shared" si="72"/>
        <v>377801.41744412482</v>
      </c>
      <c r="U70" s="49">
        <f t="shared" si="72"/>
        <v>384838.10767902108</v>
      </c>
      <c r="V70" s="49">
        <f t="shared" si="72"/>
        <v>363327.24534638016</v>
      </c>
      <c r="W70" s="49">
        <f t="shared" si="72"/>
        <v>349151.70540680212</v>
      </c>
      <c r="X70" s="49">
        <f t="shared" si="72"/>
        <v>312029.63241835893</v>
      </c>
      <c r="Y70" s="49">
        <f t="shared" si="72"/>
        <v>324930.27431740938</v>
      </c>
      <c r="Z70" s="49">
        <f t="shared" si="72"/>
        <v>389339.8693849984</v>
      </c>
      <c r="AA70" s="51">
        <f>ROUND(IF(AA52="","",+AA52+(AA57*AA62/AA65)),2)</f>
        <v>556625.86</v>
      </c>
      <c r="AB70" s="49">
        <f t="shared" si="72"/>
        <v>519727.84944586566</v>
      </c>
      <c r="AC70" s="49">
        <f t="shared" si="72"/>
        <v>524323.57207482436</v>
      </c>
      <c r="AD70" s="49">
        <f t="shared" si="72"/>
        <v>522730.47478252684</v>
      </c>
      <c r="AE70" s="49">
        <f t="shared" si="72"/>
        <v>623624.8655420111</v>
      </c>
      <c r="AF70" s="49">
        <f t="shared" si="72"/>
        <v>661725.50586693978</v>
      </c>
      <c r="AG70" s="49">
        <f t="shared" si="72"/>
        <v>626757.48216571088</v>
      </c>
      <c r="AH70" s="49">
        <f t="shared" si="72"/>
        <v>638007.84216665139</v>
      </c>
      <c r="AI70" s="49">
        <f t="shared" si="72"/>
        <v>579490.47761485481</v>
      </c>
      <c r="AJ70" s="49">
        <f t="shared" si="72"/>
        <v>513641.84877388977</v>
      </c>
      <c r="AK70" s="49">
        <f t="shared" si="72"/>
        <v>557457.11362508603</v>
      </c>
      <c r="AL70" s="49">
        <f t="shared" si="72"/>
        <v>608808.22123092401</v>
      </c>
      <c r="AM70" s="49">
        <f t="shared" si="72"/>
        <v>1107018.1450648431</v>
      </c>
      <c r="AN70" s="49">
        <f t="shared" si="72"/>
        <v>1050923.1514029966</v>
      </c>
      <c r="AO70" s="49">
        <f t="shared" si="72"/>
        <v>946394.49189445085</v>
      </c>
      <c r="AP70" s="49">
        <f t="shared" si="72"/>
        <v>980269.66694109701</v>
      </c>
      <c r="AQ70" s="49">
        <f t="shared" si="72"/>
        <v>1091122.5576982794</v>
      </c>
      <c r="AR70" s="49">
        <f t="shared" si="72"/>
        <v>1173345.4165751</v>
      </c>
      <c r="AS70" s="49">
        <f t="shared" si="72"/>
        <v>1200301.9882335844</v>
      </c>
      <c r="AT70" s="49">
        <f t="shared" si="72"/>
        <v>1212308.9277305761</v>
      </c>
      <c r="AU70" s="49">
        <f t="shared" si="72"/>
        <v>1113467.1918631792</v>
      </c>
      <c r="AV70" s="49">
        <f t="shared" si="72"/>
        <v>993612.113301481</v>
      </c>
      <c r="AW70" s="49">
        <f t="shared" si="72"/>
        <v>1077462.7230485445</v>
      </c>
      <c r="AX70" s="49">
        <f t="shared" ref="AX70:BI70" si="73">IF(AX52="","",+AX52+(AX57*AX62/AX65))</f>
        <v>1194351.3343724008</v>
      </c>
      <c r="AY70" s="49" t="str">
        <f t="shared" si="73"/>
        <v/>
      </c>
      <c r="AZ70" s="49" t="str">
        <f t="shared" si="73"/>
        <v/>
      </c>
      <c r="BA70" s="49" t="str">
        <f t="shared" si="73"/>
        <v/>
      </c>
      <c r="BB70" s="49" t="str">
        <f t="shared" si="73"/>
        <v/>
      </c>
      <c r="BC70" s="49" t="str">
        <f t="shared" si="73"/>
        <v/>
      </c>
      <c r="BD70" s="49" t="str">
        <f t="shared" si="73"/>
        <v/>
      </c>
      <c r="BE70" s="49" t="str">
        <f t="shared" si="73"/>
        <v/>
      </c>
      <c r="BF70" s="49" t="str">
        <f t="shared" si="73"/>
        <v/>
      </c>
      <c r="BG70" s="49" t="str">
        <f t="shared" si="73"/>
        <v/>
      </c>
      <c r="BH70" s="49" t="str">
        <f t="shared" si="73"/>
        <v/>
      </c>
      <c r="BI70" s="49" t="str">
        <f t="shared" si="73"/>
        <v/>
      </c>
      <c r="BJ70" s="49" t="str">
        <f t="shared" ref="BJ70" si="74">IF(BJ52="","",+BJ52+(BJ57*BJ62/BJ65))</f>
        <v/>
      </c>
    </row>
    <row r="71" spans="1:62" x14ac:dyDescent="0.25">
      <c r="A71" s="40" t="s">
        <v>36</v>
      </c>
      <c r="B71" s="41"/>
      <c r="C71" s="41"/>
      <c r="D71" s="49">
        <f>+D53+(D57*D63/D65)</f>
        <v>0</v>
      </c>
      <c r="E71" s="49">
        <f t="shared" ref="E71:P71" si="75">+E53+(E57*E63/E65)</f>
        <v>0</v>
      </c>
      <c r="F71" s="49">
        <f t="shared" si="75"/>
        <v>0</v>
      </c>
      <c r="G71" s="49">
        <f t="shared" si="75"/>
        <v>0</v>
      </c>
      <c r="H71" s="49">
        <f t="shared" si="75"/>
        <v>0</v>
      </c>
      <c r="I71" s="49">
        <f t="shared" si="75"/>
        <v>0</v>
      </c>
      <c r="J71" s="49">
        <f t="shared" si="75"/>
        <v>0</v>
      </c>
      <c r="K71" s="49">
        <f t="shared" si="75"/>
        <v>0</v>
      </c>
      <c r="L71" s="49">
        <f t="shared" si="75"/>
        <v>0</v>
      </c>
      <c r="M71" s="49">
        <f t="shared" si="75"/>
        <v>0</v>
      </c>
      <c r="N71" s="49">
        <f t="shared" si="75"/>
        <v>0</v>
      </c>
      <c r="O71" s="49">
        <f t="shared" si="75"/>
        <v>0</v>
      </c>
      <c r="P71" s="49">
        <f t="shared" si="75"/>
        <v>0</v>
      </c>
      <c r="Q71" s="49">
        <f>IF(Q53="","",+Q53+(Q57*Q63/Q65))</f>
        <v>283136.40886630391</v>
      </c>
      <c r="R71" s="49">
        <f t="shared" ref="R71:AW71" si="76">IF(R53="","",+R53+(R57*R63/R65))</f>
        <v>287460.81327816768</v>
      </c>
      <c r="S71" s="49">
        <f t="shared" si="76"/>
        <v>330409.77575572423</v>
      </c>
      <c r="T71" s="49">
        <f t="shared" si="76"/>
        <v>323201.37525993661</v>
      </c>
      <c r="U71" s="49">
        <f t="shared" si="76"/>
        <v>340944.20704658219</v>
      </c>
      <c r="V71" s="49">
        <f t="shared" si="76"/>
        <v>328289.08781066153</v>
      </c>
      <c r="W71" s="49">
        <f t="shared" si="76"/>
        <v>321452.90171375725</v>
      </c>
      <c r="X71" s="49">
        <f t="shared" si="76"/>
        <v>288778.65587559086</v>
      </c>
      <c r="Y71" s="49">
        <f t="shared" si="76"/>
        <v>301751.31193612184</v>
      </c>
      <c r="Z71" s="49">
        <f t="shared" si="76"/>
        <v>332299.53125242464</v>
      </c>
      <c r="AA71" s="91">
        <f>ROUND(IF(AA53="","",+AA53+(AA57*AA63/AA65)),2)-0.01</f>
        <v>302428.95</v>
      </c>
      <c r="AB71" s="49">
        <f t="shared" si="76"/>
        <v>301943.60981245001</v>
      </c>
      <c r="AC71" s="49">
        <f t="shared" si="76"/>
        <v>278699.7057611302</v>
      </c>
      <c r="AD71" s="49">
        <f t="shared" si="76"/>
        <v>322370.88601313852</v>
      </c>
      <c r="AE71" s="49">
        <f t="shared" si="76"/>
        <v>349751.02773569047</v>
      </c>
      <c r="AF71" s="49">
        <f t="shared" si="76"/>
        <v>361975.97928185289</v>
      </c>
      <c r="AG71" s="49">
        <f t="shared" si="76"/>
        <v>356032.65352996916</v>
      </c>
      <c r="AH71" s="49">
        <f t="shared" si="76"/>
        <v>346604.60421828728</v>
      </c>
      <c r="AI71" s="49">
        <f t="shared" si="76"/>
        <v>324956.79952393915</v>
      </c>
      <c r="AJ71" s="49">
        <f t="shared" si="76"/>
        <v>301584.85459624138</v>
      </c>
      <c r="AK71" s="49">
        <f t="shared" si="76"/>
        <v>323402.5858220082</v>
      </c>
      <c r="AL71" s="49">
        <f t="shared" si="76"/>
        <v>296745.40272335312</v>
      </c>
      <c r="AM71" s="49">
        <f t="shared" si="76"/>
        <v>355667.68860749144</v>
      </c>
      <c r="AN71" s="49">
        <f t="shared" si="76"/>
        <v>352302.39917248994</v>
      </c>
      <c r="AO71" s="49">
        <f t="shared" si="76"/>
        <v>338612.44673821039</v>
      </c>
      <c r="AP71" s="49">
        <f t="shared" si="76"/>
        <v>338607.64249172056</v>
      </c>
      <c r="AQ71" s="49">
        <f t="shared" si="76"/>
        <v>393628.70516997529</v>
      </c>
      <c r="AR71" s="49">
        <f t="shared" si="76"/>
        <v>395351.293050832</v>
      </c>
      <c r="AS71" s="49">
        <f t="shared" si="76"/>
        <v>414954.8489846529</v>
      </c>
      <c r="AT71" s="49">
        <f t="shared" si="76"/>
        <v>412666.27260449337</v>
      </c>
      <c r="AU71" s="49">
        <f t="shared" si="76"/>
        <v>382499.83186560834</v>
      </c>
      <c r="AV71" s="49">
        <f t="shared" si="76"/>
        <v>356938.16055766254</v>
      </c>
      <c r="AW71" s="49">
        <f t="shared" si="76"/>
        <v>366435.55562269915</v>
      </c>
      <c r="AX71" s="49">
        <f t="shared" ref="AX71:BI71" si="77">IF(AX53="","",+AX53+(AX57*AX63/AX65))</f>
        <v>392191.89745791373</v>
      </c>
      <c r="AY71" s="49" t="str">
        <f t="shared" si="77"/>
        <v/>
      </c>
      <c r="AZ71" s="49" t="str">
        <f t="shared" si="77"/>
        <v/>
      </c>
      <c r="BA71" s="49" t="str">
        <f t="shared" si="77"/>
        <v/>
      </c>
      <c r="BB71" s="49" t="str">
        <f t="shared" si="77"/>
        <v/>
      </c>
      <c r="BC71" s="49" t="str">
        <f t="shared" si="77"/>
        <v/>
      </c>
      <c r="BD71" s="49" t="str">
        <f t="shared" si="77"/>
        <v/>
      </c>
      <c r="BE71" s="49" t="str">
        <f t="shared" si="77"/>
        <v/>
      </c>
      <c r="BF71" s="49" t="str">
        <f t="shared" si="77"/>
        <v/>
      </c>
      <c r="BG71" s="49" t="str">
        <f t="shared" si="77"/>
        <v/>
      </c>
      <c r="BH71" s="49" t="str">
        <f t="shared" si="77"/>
        <v/>
      </c>
      <c r="BI71" s="49" t="str">
        <f t="shared" si="77"/>
        <v/>
      </c>
      <c r="BJ71" s="49" t="str">
        <f t="shared" ref="BJ71" si="78">IF(BJ53="","",+BJ53+(BJ57*BJ63/BJ65))</f>
        <v/>
      </c>
    </row>
    <row r="72" spans="1:62" x14ac:dyDescent="0.25">
      <c r="A72" s="40" t="s">
        <v>37</v>
      </c>
      <c r="B72" s="41"/>
      <c r="C72" s="41"/>
      <c r="D72" s="49">
        <f>+D54+(D57*D64/D65)</f>
        <v>0</v>
      </c>
      <c r="E72" s="49">
        <f t="shared" ref="E72:P72" si="79">+E54+(E57*E64/E65)</f>
        <v>0</v>
      </c>
      <c r="F72" s="49">
        <f t="shared" si="79"/>
        <v>0</v>
      </c>
      <c r="G72" s="49">
        <f t="shared" si="79"/>
        <v>0</v>
      </c>
      <c r="H72" s="49">
        <f t="shared" si="79"/>
        <v>0</v>
      </c>
      <c r="I72" s="49">
        <f t="shared" si="79"/>
        <v>0</v>
      </c>
      <c r="J72" s="49">
        <f t="shared" si="79"/>
        <v>0</v>
      </c>
      <c r="K72" s="49">
        <f t="shared" si="79"/>
        <v>0</v>
      </c>
      <c r="L72" s="49">
        <f t="shared" si="79"/>
        <v>0</v>
      </c>
      <c r="M72" s="49">
        <f t="shared" si="79"/>
        <v>0</v>
      </c>
      <c r="N72" s="49">
        <f t="shared" si="79"/>
        <v>0</v>
      </c>
      <c r="O72" s="49">
        <f t="shared" si="79"/>
        <v>0</v>
      </c>
      <c r="P72" s="49">
        <f t="shared" si="79"/>
        <v>0</v>
      </c>
      <c r="Q72" s="49">
        <f>IF(Q54="","",+Q54+(Q57*Q64/Q65))</f>
        <v>183651.06125723169</v>
      </c>
      <c r="R72" s="49">
        <f t="shared" ref="R72:AW72" si="80">IF(R54="","",+R54+(R57*R64/R65))</f>
        <v>187110.90550820582</v>
      </c>
      <c r="S72" s="49">
        <f t="shared" si="80"/>
        <v>223442.58102316182</v>
      </c>
      <c r="T72" s="49">
        <f t="shared" si="80"/>
        <v>211112.22603032622</v>
      </c>
      <c r="U72" s="49">
        <f t="shared" si="80"/>
        <v>233963.66032568182</v>
      </c>
      <c r="V72" s="49">
        <f t="shared" si="80"/>
        <v>223064.28470931173</v>
      </c>
      <c r="W72" s="49">
        <f t="shared" si="80"/>
        <v>212741.63673550039</v>
      </c>
      <c r="X72" s="49">
        <f t="shared" si="80"/>
        <v>202298.65943791193</v>
      </c>
      <c r="Y72" s="49">
        <f t="shared" si="80"/>
        <v>185145.40058784836</v>
      </c>
      <c r="Z72" s="49">
        <f t="shared" si="80"/>
        <v>187242.02591890033</v>
      </c>
      <c r="AA72" s="51">
        <f>ROUND(IF(AA54="","",+AA54+(AA57*AA64/AA65)),2)</f>
        <v>102199.67</v>
      </c>
      <c r="AB72" s="49">
        <f t="shared" si="80"/>
        <v>15774.991410991883</v>
      </c>
      <c r="AC72" s="49">
        <f t="shared" si="80"/>
        <v>14999.076289049191</v>
      </c>
      <c r="AD72" s="49">
        <f t="shared" si="80"/>
        <v>17802.440022199695</v>
      </c>
      <c r="AE72" s="49">
        <f t="shared" si="80"/>
        <v>19775.612550633668</v>
      </c>
      <c r="AF72" s="49">
        <f t="shared" si="80"/>
        <v>11062.273989486501</v>
      </c>
      <c r="AG72" s="49">
        <f t="shared" si="80"/>
        <v>20313.771907757455</v>
      </c>
      <c r="AH72" s="49">
        <f t="shared" si="80"/>
        <v>19132.25484498954</v>
      </c>
      <c r="AI72" s="49">
        <f t="shared" si="80"/>
        <v>18842.570934578442</v>
      </c>
      <c r="AJ72" s="49">
        <f t="shared" si="80"/>
        <v>17291.908336856264</v>
      </c>
      <c r="AK72" s="49">
        <f t="shared" si="80"/>
        <v>16424.771759142779</v>
      </c>
      <c r="AL72" s="49">
        <f t="shared" si="80"/>
        <v>19194.293385468092</v>
      </c>
      <c r="AM72" s="49">
        <f t="shared" si="80"/>
        <v>38886.814638059877</v>
      </c>
      <c r="AN72" s="49">
        <f t="shared" si="80"/>
        <v>62163.30838583759</v>
      </c>
      <c r="AO72" s="49">
        <f t="shared" si="80"/>
        <v>62277.891788111709</v>
      </c>
      <c r="AP72" s="49">
        <f t="shared" si="80"/>
        <v>61090.351080169654</v>
      </c>
      <c r="AQ72" s="49">
        <f t="shared" si="80"/>
        <v>77031.361873120681</v>
      </c>
      <c r="AR72" s="49">
        <f t="shared" si="80"/>
        <v>71605.590509478847</v>
      </c>
      <c r="AS72" s="49">
        <f t="shared" si="80"/>
        <v>79252.326006964737</v>
      </c>
      <c r="AT72" s="49">
        <f t="shared" si="80"/>
        <v>80418.423982704393</v>
      </c>
      <c r="AU72" s="49">
        <f t="shared" si="80"/>
        <v>75914.605849404077</v>
      </c>
      <c r="AV72" s="49">
        <f t="shared" si="80"/>
        <v>71459.629205464866</v>
      </c>
      <c r="AW72" s="49">
        <f t="shared" si="80"/>
        <v>70203.869783645336</v>
      </c>
      <c r="AX72" s="49">
        <f t="shared" ref="AX72:BI72" si="81">IF(AX54="","",+AX54+(AX57*AX64/AX65))</f>
        <v>70995.836258517869</v>
      </c>
      <c r="AY72" s="49" t="str">
        <f t="shared" si="81"/>
        <v/>
      </c>
      <c r="AZ72" s="49" t="str">
        <f t="shared" si="81"/>
        <v/>
      </c>
      <c r="BA72" s="49" t="str">
        <f t="shared" si="81"/>
        <v/>
      </c>
      <c r="BB72" s="49" t="str">
        <f t="shared" si="81"/>
        <v/>
      </c>
      <c r="BC72" s="49" t="str">
        <f t="shared" si="81"/>
        <v/>
      </c>
      <c r="BD72" s="49" t="str">
        <f t="shared" si="81"/>
        <v/>
      </c>
      <c r="BE72" s="49" t="str">
        <f t="shared" si="81"/>
        <v/>
      </c>
      <c r="BF72" s="49" t="str">
        <f t="shared" si="81"/>
        <v/>
      </c>
      <c r="BG72" s="49" t="str">
        <f t="shared" si="81"/>
        <v/>
      </c>
      <c r="BH72" s="49" t="str">
        <f t="shared" si="81"/>
        <v/>
      </c>
      <c r="BI72" s="49" t="str">
        <f t="shared" si="81"/>
        <v/>
      </c>
      <c r="BJ72" s="49" t="str">
        <f t="shared" ref="BJ72" si="82">IF(BJ54="","",+BJ54+(BJ57*BJ64/BJ65))</f>
        <v/>
      </c>
    </row>
    <row r="73" spans="1:62" x14ac:dyDescent="0.25">
      <c r="A73" s="35" t="s">
        <v>31</v>
      </c>
      <c r="B73" s="33"/>
      <c r="C73" s="33"/>
      <c r="D73" s="48">
        <f>SUM(D68:D72)</f>
        <v>0</v>
      </c>
      <c r="E73" s="48">
        <f t="shared" ref="E73:AW73" si="83">SUM(E68:E72)</f>
        <v>0</v>
      </c>
      <c r="F73" s="48">
        <f t="shared" si="83"/>
        <v>0</v>
      </c>
      <c r="G73" s="48">
        <f t="shared" si="83"/>
        <v>0</v>
      </c>
      <c r="H73" s="48">
        <f t="shared" si="83"/>
        <v>0</v>
      </c>
      <c r="I73" s="48">
        <f t="shared" si="83"/>
        <v>0</v>
      </c>
      <c r="J73" s="48">
        <f t="shared" si="83"/>
        <v>0</v>
      </c>
      <c r="K73" s="48">
        <f t="shared" si="83"/>
        <v>0</v>
      </c>
      <c r="L73" s="48">
        <f t="shared" si="83"/>
        <v>0</v>
      </c>
      <c r="M73" s="48">
        <f t="shared" si="83"/>
        <v>0</v>
      </c>
      <c r="N73" s="48">
        <f t="shared" si="83"/>
        <v>0</v>
      </c>
      <c r="O73" s="48">
        <f t="shared" si="83"/>
        <v>0</v>
      </c>
      <c r="P73" s="48">
        <f t="shared" si="83"/>
        <v>0</v>
      </c>
      <c r="Q73" s="48">
        <f t="shared" si="83"/>
        <v>1865586.4</v>
      </c>
      <c r="R73" s="48">
        <f t="shared" si="83"/>
        <v>1834668.94</v>
      </c>
      <c r="S73" s="48">
        <f t="shared" si="83"/>
        <v>2295880.5499999998</v>
      </c>
      <c r="T73" s="48">
        <f t="shared" si="83"/>
        <v>2739739.71</v>
      </c>
      <c r="U73" s="48">
        <f t="shared" si="83"/>
        <v>2810029.67</v>
      </c>
      <c r="V73" s="48">
        <f t="shared" si="83"/>
        <v>2397146.59</v>
      </c>
      <c r="W73" s="48">
        <f t="shared" si="83"/>
        <v>2196198.75</v>
      </c>
      <c r="X73" s="48">
        <f t="shared" si="83"/>
        <v>1955310.19</v>
      </c>
      <c r="Y73" s="48">
        <f t="shared" si="83"/>
        <v>2272928.3199999998</v>
      </c>
      <c r="Z73" s="48">
        <f t="shared" si="83"/>
        <v>3133513.62</v>
      </c>
      <c r="AA73" s="48">
        <f t="shared" si="83"/>
        <v>2686519.3200000003</v>
      </c>
      <c r="AB73" s="48">
        <f t="shared" si="83"/>
        <v>2253809.6800000002</v>
      </c>
      <c r="AC73" s="48">
        <f t="shared" si="83"/>
        <v>2191880.62</v>
      </c>
      <c r="AD73" s="48">
        <f t="shared" si="83"/>
        <v>2008078.91</v>
      </c>
      <c r="AE73" s="48">
        <f t="shared" si="83"/>
        <v>2628092.9099999997</v>
      </c>
      <c r="AF73" s="48">
        <f t="shared" si="83"/>
        <v>2927384.48</v>
      </c>
      <c r="AG73" s="48">
        <f t="shared" si="83"/>
        <v>2713828.67</v>
      </c>
      <c r="AH73" s="48">
        <f t="shared" si="83"/>
        <v>2656476.1</v>
      </c>
      <c r="AI73" s="48">
        <f t="shared" si="83"/>
        <v>2241568.5699999998</v>
      </c>
      <c r="AJ73" s="48">
        <f t="shared" si="83"/>
        <v>2050332.64</v>
      </c>
      <c r="AK73" s="48">
        <f t="shared" si="83"/>
        <v>2540211.5599999996</v>
      </c>
      <c r="AL73" s="48">
        <f t="shared" si="83"/>
        <v>2758522.64</v>
      </c>
      <c r="AM73" s="48">
        <f t="shared" si="83"/>
        <v>3731846.2900000005</v>
      </c>
      <c r="AN73" s="48">
        <f t="shared" si="83"/>
        <v>3504116.6100000003</v>
      </c>
      <c r="AO73" s="48">
        <f t="shared" si="83"/>
        <v>2834702.33</v>
      </c>
      <c r="AP73" s="48">
        <f t="shared" si="83"/>
        <v>2693990.75</v>
      </c>
      <c r="AQ73" s="48">
        <f t="shared" si="83"/>
        <v>3224890.5700000003</v>
      </c>
      <c r="AR73" s="48">
        <f t="shared" si="83"/>
        <v>3677369.72</v>
      </c>
      <c r="AS73" s="48">
        <f t="shared" si="83"/>
        <v>3821939.25</v>
      </c>
      <c r="AT73" s="48">
        <f t="shared" si="83"/>
        <v>3698449.9900000007</v>
      </c>
      <c r="AU73" s="48">
        <f t="shared" si="83"/>
        <v>3264460.0799999996</v>
      </c>
      <c r="AV73" s="48">
        <f t="shared" si="83"/>
        <v>2848604.9677641578</v>
      </c>
      <c r="AW73" s="48">
        <f t="shared" si="83"/>
        <v>3432920.3951622942</v>
      </c>
      <c r="AX73" s="48">
        <f t="shared" ref="AX73:BI73" si="84">SUM(AX68:AX72)</f>
        <v>4101134.1266724118</v>
      </c>
      <c r="AY73" s="48">
        <f t="shared" si="84"/>
        <v>0</v>
      </c>
      <c r="AZ73" s="48">
        <f t="shared" si="84"/>
        <v>0</v>
      </c>
      <c r="BA73" s="48">
        <f t="shared" si="84"/>
        <v>0</v>
      </c>
      <c r="BB73" s="48">
        <f t="shared" si="84"/>
        <v>0</v>
      </c>
      <c r="BC73" s="48">
        <f t="shared" si="84"/>
        <v>0</v>
      </c>
      <c r="BD73" s="48">
        <f t="shared" si="84"/>
        <v>0</v>
      </c>
      <c r="BE73" s="48">
        <f t="shared" si="84"/>
        <v>0</v>
      </c>
      <c r="BF73" s="48">
        <f t="shared" si="84"/>
        <v>0</v>
      </c>
      <c r="BG73" s="48">
        <f t="shared" si="84"/>
        <v>0</v>
      </c>
      <c r="BH73" s="48">
        <f t="shared" si="84"/>
        <v>0</v>
      </c>
      <c r="BI73" s="48">
        <f t="shared" si="84"/>
        <v>0</v>
      </c>
      <c r="BJ73" s="48">
        <f t="shared" ref="BJ73" si="85">SUM(BJ68:BJ72)</f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2:AM38"/>
  <sheetViews>
    <sheetView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AN14" sqref="AN14"/>
    </sheetView>
  </sheetViews>
  <sheetFormatPr defaultRowHeight="15" x14ac:dyDescent="0.25"/>
  <cols>
    <col min="1" max="1" width="9.140625" style="58"/>
    <col min="2" max="2" width="29.140625" customWidth="1"/>
    <col min="3" max="3" width="11.5703125" bestFit="1" customWidth="1"/>
    <col min="4" max="5" width="13.28515625" bestFit="1" customWidth="1"/>
    <col min="6" max="6" width="12.140625" bestFit="1" customWidth="1"/>
    <col min="7" max="7" width="11.5703125" bestFit="1" customWidth="1"/>
    <col min="8" max="14" width="13.28515625" bestFit="1" customWidth="1"/>
    <col min="15" max="15" width="13.85546875" bestFit="1" customWidth="1"/>
    <col min="16" max="18" width="13.28515625" bestFit="1" customWidth="1"/>
    <col min="19" max="19" width="11.5703125" bestFit="1" customWidth="1"/>
    <col min="20" max="24" width="13.28515625" bestFit="1" customWidth="1"/>
    <col min="25" max="25" width="11.5703125" bestFit="1" customWidth="1"/>
    <col min="26" max="29" width="13.28515625" bestFit="1" customWidth="1"/>
    <col min="30" max="31" width="12.85546875" bestFit="1" customWidth="1"/>
    <col min="32" max="39" width="13.28515625" bestFit="1" customWidth="1"/>
  </cols>
  <sheetData>
    <row r="2" spans="1:39" x14ac:dyDescent="0.25">
      <c r="C2" s="12">
        <v>42736</v>
      </c>
      <c r="D2" s="12">
        <v>42767</v>
      </c>
      <c r="E2" s="12">
        <v>42795</v>
      </c>
      <c r="F2" s="12">
        <v>42826</v>
      </c>
      <c r="G2" s="12">
        <v>42856</v>
      </c>
      <c r="H2" s="12">
        <v>42887</v>
      </c>
      <c r="I2" s="12">
        <v>42917</v>
      </c>
      <c r="J2" s="12">
        <v>42948</v>
      </c>
      <c r="K2" s="12">
        <v>42979</v>
      </c>
      <c r="L2" s="12">
        <v>43009</v>
      </c>
      <c r="M2" s="12">
        <v>43040</v>
      </c>
      <c r="N2" s="12">
        <v>43070</v>
      </c>
      <c r="O2" s="12">
        <v>43101</v>
      </c>
      <c r="P2" s="12">
        <v>43132</v>
      </c>
      <c r="Q2" s="12">
        <v>43160</v>
      </c>
      <c r="R2" s="12">
        <v>43191</v>
      </c>
      <c r="S2" s="12">
        <v>43221</v>
      </c>
      <c r="T2" s="12">
        <v>43252</v>
      </c>
      <c r="U2" s="12">
        <v>43282</v>
      </c>
      <c r="V2" s="12">
        <v>43313</v>
      </c>
      <c r="W2" s="12">
        <v>43344</v>
      </c>
      <c r="X2" s="12">
        <v>43374</v>
      </c>
      <c r="Y2" s="12">
        <v>43405</v>
      </c>
      <c r="Z2" s="12">
        <v>43435</v>
      </c>
      <c r="AA2" s="12">
        <v>43466</v>
      </c>
      <c r="AB2" s="12">
        <v>43497</v>
      </c>
      <c r="AC2" s="12">
        <v>43525</v>
      </c>
      <c r="AD2" s="12">
        <v>43556</v>
      </c>
      <c r="AE2" s="12">
        <v>43586</v>
      </c>
      <c r="AF2" s="12">
        <v>43617</v>
      </c>
      <c r="AG2" s="12">
        <v>43647</v>
      </c>
      <c r="AH2" s="12">
        <v>43678</v>
      </c>
      <c r="AI2" s="12">
        <v>43709</v>
      </c>
      <c r="AJ2" s="12">
        <v>43739</v>
      </c>
      <c r="AK2" s="12">
        <v>43770</v>
      </c>
      <c r="AL2" s="12">
        <v>43800</v>
      </c>
      <c r="AM2" s="12">
        <v>43831</v>
      </c>
    </row>
    <row r="3" spans="1:39" x14ac:dyDescent="0.25">
      <c r="A3" s="132" t="s">
        <v>33</v>
      </c>
      <c r="B3" s="71" t="s">
        <v>49</v>
      </c>
      <c r="C3" s="62">
        <f>+'MEEIA 2 calcs'!O28</f>
        <v>406285.42</v>
      </c>
      <c r="D3" s="62">
        <f>+'MEEIA 2 calcs'!P28</f>
        <v>1369889.78</v>
      </c>
      <c r="E3" s="62">
        <f>+'MEEIA 2 calcs'!Q28</f>
        <v>1103029.06</v>
      </c>
      <c r="F3" s="62">
        <f>+'M2 Allocations - TD'!Q50</f>
        <v>964230.74</v>
      </c>
      <c r="G3" s="62">
        <f>IF(+'M2 Allocations - TD'!R50="","",'M2 Allocations - TD'!R50)</f>
        <v>918986.9</v>
      </c>
      <c r="H3" s="62">
        <f>IF(+'M2 Allocations - TD'!S50="","",'M2 Allocations - TD'!S50)</f>
        <v>1235335.3500000001</v>
      </c>
      <c r="I3" s="62">
        <f>IF(+'M2 Allocations - TD'!T50="","",'M2 Allocations - TD'!T50)</f>
        <v>1643710.03</v>
      </c>
      <c r="J3" s="62">
        <f>IF(+'M2 Allocations - TD'!U50="","",'M2 Allocations - TD'!U50)</f>
        <v>1663991.32</v>
      </c>
      <c r="K3" s="62">
        <f>IF(+'M2 Allocations - TD'!V50="","",'M2 Allocations - TD'!V50)</f>
        <v>1315722.52</v>
      </c>
      <c r="L3" s="62">
        <f>IF(+'M2 Allocations - TD'!W50="","",'M2 Allocations - TD'!W50)</f>
        <v>1155142.76</v>
      </c>
      <c r="M3" s="62">
        <f>IF(+'M2 Allocations - TD'!X50="","",'M2 Allocations - TD'!X50)</f>
        <v>1008647.72</v>
      </c>
      <c r="N3" s="62">
        <f>IF(+'M2 Allocations - TD'!Y50="","",'M2 Allocations - TD'!Y50)</f>
        <v>1300717.95</v>
      </c>
      <c r="O3" s="62">
        <f>IF(+'M2 Allocations - TD'!Z50="","",'M2 Allocations - TD'!Z50)</f>
        <v>1995202.44</v>
      </c>
      <c r="P3" s="62">
        <f>IF(+'M2 Allocations - TD'!AA50="","",'M2 Allocations - TD'!AA50)</f>
        <v>1361606.16</v>
      </c>
      <c r="Q3" s="62">
        <f>IF(+'M2 Allocations - TD'!AB50="","",'M2 Allocations - TD'!AB50)</f>
        <v>1097480.82</v>
      </c>
      <c r="R3" s="62">
        <f>IF(+'M2 Allocations - TD'!AC50="","",'M2 Allocations - TD'!AC50)</f>
        <v>1059578.1200000001</v>
      </c>
      <c r="S3" s="62">
        <f>IF(+'M2 Allocations - TD'!AD50="","",'M2 Allocations - TD'!AD50)</f>
        <v>862980.65</v>
      </c>
      <c r="T3" s="62">
        <f>IF(+'M2 Allocations - TD'!AE50="","",'M2 Allocations - TD'!AE50)</f>
        <v>1281774.72</v>
      </c>
      <c r="U3" s="62">
        <f>IF(+'M2 Allocations - TD'!AF50="","",'M2 Allocations - TD'!AF50)</f>
        <v>1502957.34</v>
      </c>
      <c r="V3" s="62">
        <f>IF(+'M2 Allocations - TD'!AG50="","",'M2 Allocations - TD'!AG50)</f>
        <v>1346919.46</v>
      </c>
      <c r="W3" s="62">
        <f>IF(+'M2 Allocations - TD'!AH50="","",'M2 Allocations - TD'!AH50)</f>
        <v>1295482.8999999999</v>
      </c>
      <c r="X3" s="62">
        <f>IF(+'M2 Allocations - TD'!AI50="","",'M2 Allocations - TD'!AI50)</f>
        <v>1002485.52</v>
      </c>
      <c r="Y3" s="62">
        <f>IF(+'M2 Allocations - TD'!AJ50="","",'M2 Allocations - TD'!AJ50)</f>
        <v>930228.6</v>
      </c>
      <c r="Z3" s="62">
        <f>IF(+'M2 Allocations - TD'!AK50="","",'M2 Allocations - TD'!AK50)</f>
        <v>1294357.3</v>
      </c>
      <c r="AA3" s="62">
        <f>IF(+'M2 Allocations - TD'!AL50="","",'M2 Allocations - TD'!AL50)</f>
        <v>1435395.83</v>
      </c>
      <c r="AB3" s="62">
        <f>IF(+'M2 Allocations - TD'!AM50="","",'M2 Allocations - TD'!AM50)</f>
        <v>1500360.52</v>
      </c>
      <c r="AC3" s="62">
        <f>IF(+'M2 Allocations - TD'!AN50="","",'M2 Allocations - TD'!AN50)</f>
        <v>1351205.92</v>
      </c>
      <c r="AD3" s="62">
        <f>IF(+'M2 Allocations - TD'!AO50="","",'M2 Allocations - TD'!AO50)</f>
        <v>930965.27</v>
      </c>
      <c r="AE3" s="62">
        <f>IF(+'M2 Allocations - TD'!AP50="","",'M2 Allocations - TD'!AP50)</f>
        <v>791487</v>
      </c>
      <c r="AF3" s="62">
        <f>IF(+'M2 Allocations - TD'!AQ50="","",'M2 Allocations - TD'!AQ50)</f>
        <v>1054075.57</v>
      </c>
      <c r="AG3" s="62">
        <f>IF(+'M2 Allocations - TD'!AR50="","",'M2 Allocations - TD'!AR50)</f>
        <v>1341002.6200000001</v>
      </c>
      <c r="AH3" s="62">
        <f>IF(+'M2 Allocations - TD'!AS50="","",'M2 Allocations - TD'!AS50)</f>
        <v>1411567.5</v>
      </c>
      <c r="AI3" s="62">
        <f>IF(+'M2 Allocations - TD'!AT50="","",'M2 Allocations - TD'!AT50)</f>
        <v>1302183.99</v>
      </c>
      <c r="AJ3" s="62">
        <f>IF(+'M2 Allocations - TD'!AU50="","",'M2 Allocations - TD'!AU50)</f>
        <v>1070055.19</v>
      </c>
      <c r="AK3" s="62">
        <f>IF(+'M2 Allocations - TD'!AV50="","",'M2 Allocations - TD'!AV50)</f>
        <v>881684.13141512172</v>
      </c>
      <c r="AL3" s="62">
        <f>IF(+'M2 Allocations - TD'!AW50="","",'M2 Allocations - TD'!AW50)</f>
        <v>1268918.8563107452</v>
      </c>
      <c r="AM3" s="62">
        <f>IF(+'M2 Allocations - TD'!AX50="","",'M2 Allocations - TD'!AX50)</f>
        <v>1658919.9301614088</v>
      </c>
    </row>
    <row r="4" spans="1:39" x14ac:dyDescent="0.25">
      <c r="A4" s="133"/>
      <c r="B4" s="72" t="s">
        <v>51</v>
      </c>
      <c r="C4" s="88">
        <v>1.9100000000000001E-4</v>
      </c>
      <c r="D4" s="88">
        <v>6.0999999999999997E-4</v>
      </c>
      <c r="E4" s="70">
        <f>+D4</f>
        <v>6.0999999999999997E-4</v>
      </c>
      <c r="F4" s="70">
        <f>IF(F3="","",E4)</f>
        <v>6.0999999999999997E-4</v>
      </c>
      <c r="G4" s="70">
        <f t="shared" ref="G4:Z4" si="0">IF(G3="","",F4)</f>
        <v>6.0999999999999997E-4</v>
      </c>
      <c r="H4" s="70">
        <f t="shared" si="0"/>
        <v>6.0999999999999997E-4</v>
      </c>
      <c r="I4" s="70">
        <f t="shared" si="0"/>
        <v>6.0999999999999997E-4</v>
      </c>
      <c r="J4" s="70">
        <f t="shared" si="0"/>
        <v>6.0999999999999997E-4</v>
      </c>
      <c r="K4" s="70">
        <f t="shared" si="0"/>
        <v>6.0999999999999997E-4</v>
      </c>
      <c r="L4" s="70">
        <f t="shared" si="0"/>
        <v>6.0999999999999997E-4</v>
      </c>
      <c r="M4" s="70">
        <f>IF(M3="","",L4)</f>
        <v>6.0999999999999997E-4</v>
      </c>
      <c r="N4" s="70">
        <f t="shared" si="0"/>
        <v>6.0999999999999997E-4</v>
      </c>
      <c r="O4" s="70">
        <f>IF(O3="","",N4)</f>
        <v>6.0999999999999997E-4</v>
      </c>
      <c r="P4" s="88">
        <v>1.1003580051866457E-3</v>
      </c>
      <c r="Q4" s="70">
        <f>IF(Q3="","",P4)</f>
        <v>1.1003580051866457E-3</v>
      </c>
      <c r="R4" s="92">
        <f t="shared" si="0"/>
        <v>1.1003580051866457E-3</v>
      </c>
      <c r="S4" s="92">
        <f t="shared" si="0"/>
        <v>1.1003580051866457E-3</v>
      </c>
      <c r="T4" s="92">
        <f t="shared" si="0"/>
        <v>1.1003580051866457E-3</v>
      </c>
      <c r="U4" s="92">
        <f t="shared" si="0"/>
        <v>1.1003580051866457E-3</v>
      </c>
      <c r="V4" s="92">
        <f t="shared" si="0"/>
        <v>1.1003580051866457E-3</v>
      </c>
      <c r="W4" s="92">
        <f t="shared" si="0"/>
        <v>1.1003580051866457E-3</v>
      </c>
      <c r="X4" s="92">
        <f t="shared" si="0"/>
        <v>1.1003580051866457E-3</v>
      </c>
      <c r="Y4" s="92">
        <f t="shared" si="0"/>
        <v>1.1003580051866457E-3</v>
      </c>
      <c r="Z4" s="92">
        <f t="shared" si="0"/>
        <v>1.1003580051866457E-3</v>
      </c>
      <c r="AA4" s="92">
        <f t="shared" ref="AA4" si="1">IF(AA3="","",Z4)</f>
        <v>1.1003580051866457E-3</v>
      </c>
      <c r="AB4" s="88">
        <v>1.2689610054905937E-3</v>
      </c>
      <c r="AC4" s="70">
        <f>IF(AC3="","",AB4)</f>
        <v>1.2689610054905937E-3</v>
      </c>
      <c r="AD4" s="70">
        <f t="shared" ref="AD4:AM4" si="2">IF(AD3="","",AC4)</f>
        <v>1.2689610054905937E-3</v>
      </c>
      <c r="AE4" s="70">
        <f t="shared" si="2"/>
        <v>1.2689610054905937E-3</v>
      </c>
      <c r="AF4" s="70">
        <f t="shared" si="2"/>
        <v>1.2689610054905937E-3</v>
      </c>
      <c r="AG4" s="70">
        <f t="shared" si="2"/>
        <v>1.2689610054905937E-3</v>
      </c>
      <c r="AH4" s="70">
        <f t="shared" si="2"/>
        <v>1.2689610054905937E-3</v>
      </c>
      <c r="AI4" s="70">
        <f t="shared" si="2"/>
        <v>1.2689610054905937E-3</v>
      </c>
      <c r="AJ4" s="70">
        <f t="shared" si="2"/>
        <v>1.2689610054905937E-3</v>
      </c>
      <c r="AK4" s="70">
        <f t="shared" si="2"/>
        <v>1.2689610054905937E-3</v>
      </c>
      <c r="AL4" s="70">
        <f t="shared" si="2"/>
        <v>1.2689610054905937E-3</v>
      </c>
      <c r="AM4" s="70">
        <f t="shared" si="2"/>
        <v>1.2689610054905937E-3</v>
      </c>
    </row>
    <row r="5" spans="1:39" x14ac:dyDescent="0.25">
      <c r="A5" s="133"/>
      <c r="B5" s="72" t="s">
        <v>67</v>
      </c>
      <c r="C5" s="46">
        <v>0</v>
      </c>
      <c r="D5" s="88">
        <v>6.6E-4</v>
      </c>
      <c r="E5" s="70">
        <f>+D5</f>
        <v>6.6E-4</v>
      </c>
      <c r="F5" s="70">
        <f>IF(F3="","",E5)</f>
        <v>6.6E-4</v>
      </c>
      <c r="G5" s="70">
        <f t="shared" ref="G5:Z5" si="3">IF(G3="","",F5)</f>
        <v>6.6E-4</v>
      </c>
      <c r="H5" s="70">
        <f t="shared" si="3"/>
        <v>6.6E-4</v>
      </c>
      <c r="I5" s="70">
        <f t="shared" si="3"/>
        <v>6.6E-4</v>
      </c>
      <c r="J5" s="70">
        <f t="shared" si="3"/>
        <v>6.6E-4</v>
      </c>
      <c r="K5" s="70">
        <f t="shared" si="3"/>
        <v>6.6E-4</v>
      </c>
      <c r="L5" s="70">
        <f t="shared" si="3"/>
        <v>6.6E-4</v>
      </c>
      <c r="M5" s="70">
        <f t="shared" si="3"/>
        <v>6.6E-4</v>
      </c>
      <c r="N5" s="70">
        <f t="shared" si="3"/>
        <v>6.6E-4</v>
      </c>
      <c r="O5" s="70">
        <f t="shared" si="3"/>
        <v>6.6E-4</v>
      </c>
      <c r="P5" s="93">
        <v>-3.6489311277065175E-5</v>
      </c>
      <c r="Q5" s="92">
        <f t="shared" si="3"/>
        <v>-3.6489311277065175E-5</v>
      </c>
      <c r="R5" s="92">
        <f t="shared" si="3"/>
        <v>-3.6489311277065175E-5</v>
      </c>
      <c r="S5" s="92">
        <f t="shared" si="3"/>
        <v>-3.6489311277065175E-5</v>
      </c>
      <c r="T5" s="92">
        <f t="shared" si="3"/>
        <v>-3.6489311277065175E-5</v>
      </c>
      <c r="U5" s="92">
        <f t="shared" si="3"/>
        <v>-3.6489311277065175E-5</v>
      </c>
      <c r="V5" s="92">
        <f t="shared" si="3"/>
        <v>-3.6489311277065175E-5</v>
      </c>
      <c r="W5" s="92">
        <f t="shared" si="3"/>
        <v>-3.6489311277065175E-5</v>
      </c>
      <c r="X5" s="92">
        <f t="shared" si="3"/>
        <v>-3.6489311277065175E-5</v>
      </c>
      <c r="Y5" s="92">
        <f t="shared" si="3"/>
        <v>-3.6489311277065175E-5</v>
      </c>
      <c r="Z5" s="92">
        <f t="shared" si="3"/>
        <v>-3.6489311277065175E-5</v>
      </c>
      <c r="AA5" s="92">
        <f t="shared" ref="AA5" si="4">IF(AA3="","",Z5)</f>
        <v>-3.6489311277065175E-5</v>
      </c>
      <c r="AB5" s="93">
        <v>-1.5974223193033709E-4</v>
      </c>
      <c r="AC5" s="92">
        <f t="shared" ref="AC5" si="5">IF(AC3="","",AB5)</f>
        <v>-1.5974223193033709E-4</v>
      </c>
      <c r="AD5" s="92">
        <f t="shared" ref="AD5" si="6">IF(AD3="","",AC5)</f>
        <v>-1.5974223193033709E-4</v>
      </c>
      <c r="AE5" s="92">
        <f t="shared" ref="AE5" si="7">IF(AE3="","",AD5)</f>
        <v>-1.5974223193033709E-4</v>
      </c>
      <c r="AF5" s="92">
        <f t="shared" ref="AF5" si="8">IF(AF3="","",AE5)</f>
        <v>-1.5974223193033709E-4</v>
      </c>
      <c r="AG5" s="92">
        <f t="shared" ref="AG5" si="9">IF(AG3="","",AF5)</f>
        <v>-1.5974223193033709E-4</v>
      </c>
      <c r="AH5" s="92">
        <f t="shared" ref="AH5" si="10">IF(AH3="","",AG5)</f>
        <v>-1.5974223193033709E-4</v>
      </c>
      <c r="AI5" s="92">
        <f t="shared" ref="AI5" si="11">IF(AI3="","",AH5)</f>
        <v>-1.5974223193033709E-4</v>
      </c>
      <c r="AJ5" s="92">
        <f t="shared" ref="AJ5" si="12">IF(AJ3="","",AI5)</f>
        <v>-1.5974223193033709E-4</v>
      </c>
      <c r="AK5" s="92">
        <f t="shared" ref="AK5" si="13">IF(AK3="","",AJ5)</f>
        <v>-1.5974223193033709E-4</v>
      </c>
      <c r="AL5" s="92">
        <f t="shared" ref="AL5" si="14">IF(AL3="","",AK5)</f>
        <v>-1.5974223193033709E-4</v>
      </c>
      <c r="AM5" s="92">
        <f t="shared" ref="AM5" si="15">IF(AM3="","",AL5)</f>
        <v>-1.5974223193033709E-4</v>
      </c>
    </row>
    <row r="6" spans="1:39" x14ac:dyDescent="0.25">
      <c r="A6" s="133"/>
      <c r="B6" s="72" t="s">
        <v>59</v>
      </c>
      <c r="C6" s="61">
        <f>SUM(C4:C5)</f>
        <v>1.9100000000000001E-4</v>
      </c>
      <c r="D6" s="61">
        <f>SUM(D4:D5)</f>
        <v>1.2699999999999999E-3</v>
      </c>
      <c r="E6" s="61">
        <f>SUM(E4:E5)</f>
        <v>1.2699999999999999E-3</v>
      </c>
      <c r="F6" s="61">
        <f>IF(F3="","",SUM(F4:F5))</f>
        <v>1.2699999999999999E-3</v>
      </c>
      <c r="G6" s="61">
        <f t="shared" ref="G6:Z6" si="16">IF(G3="","",SUM(G4:G5))</f>
        <v>1.2699999999999999E-3</v>
      </c>
      <c r="H6" s="61">
        <f t="shared" si="16"/>
        <v>1.2699999999999999E-3</v>
      </c>
      <c r="I6" s="61">
        <f t="shared" si="16"/>
        <v>1.2699999999999999E-3</v>
      </c>
      <c r="J6" s="61">
        <f t="shared" si="16"/>
        <v>1.2699999999999999E-3</v>
      </c>
      <c r="K6" s="61">
        <f t="shared" si="16"/>
        <v>1.2699999999999999E-3</v>
      </c>
      <c r="L6" s="61">
        <f t="shared" si="16"/>
        <v>1.2699999999999999E-3</v>
      </c>
      <c r="M6" s="61">
        <f t="shared" si="16"/>
        <v>1.2699999999999999E-3</v>
      </c>
      <c r="N6" s="61">
        <f t="shared" si="16"/>
        <v>1.2699999999999999E-3</v>
      </c>
      <c r="O6" s="61">
        <f t="shared" si="16"/>
        <v>1.2699999999999999E-3</v>
      </c>
      <c r="P6" s="61">
        <f t="shared" si="16"/>
        <v>1.0638686939095806E-3</v>
      </c>
      <c r="Q6" s="61">
        <f t="shared" si="16"/>
        <v>1.0638686939095806E-3</v>
      </c>
      <c r="R6" s="61">
        <f t="shared" si="16"/>
        <v>1.0638686939095806E-3</v>
      </c>
      <c r="S6" s="61">
        <f t="shared" si="16"/>
        <v>1.0638686939095806E-3</v>
      </c>
      <c r="T6" s="61">
        <f t="shared" si="16"/>
        <v>1.0638686939095806E-3</v>
      </c>
      <c r="U6" s="61">
        <f t="shared" si="16"/>
        <v>1.0638686939095806E-3</v>
      </c>
      <c r="V6" s="61">
        <f t="shared" si="16"/>
        <v>1.0638686939095806E-3</v>
      </c>
      <c r="W6" s="61">
        <f t="shared" si="16"/>
        <v>1.0638686939095806E-3</v>
      </c>
      <c r="X6" s="61">
        <f t="shared" si="16"/>
        <v>1.0638686939095806E-3</v>
      </c>
      <c r="Y6" s="61">
        <f t="shared" si="16"/>
        <v>1.0638686939095806E-3</v>
      </c>
      <c r="Z6" s="61">
        <f t="shared" si="16"/>
        <v>1.0638686939095806E-3</v>
      </c>
      <c r="AA6" s="61">
        <f t="shared" ref="AA6:AC6" si="17">IF(AA3="","",SUM(AA4:AA5))</f>
        <v>1.0638686939095806E-3</v>
      </c>
      <c r="AB6" s="61">
        <f t="shared" si="17"/>
        <v>1.1092187735602566E-3</v>
      </c>
      <c r="AC6" s="61">
        <f t="shared" si="17"/>
        <v>1.1092187735602566E-3</v>
      </c>
      <c r="AD6" s="61">
        <f t="shared" ref="AD6:AM6" si="18">IF(AD3="","",SUM(AD4:AD5))</f>
        <v>1.1092187735602566E-3</v>
      </c>
      <c r="AE6" s="61">
        <f t="shared" si="18"/>
        <v>1.1092187735602566E-3</v>
      </c>
      <c r="AF6" s="61">
        <f t="shared" si="18"/>
        <v>1.1092187735602566E-3</v>
      </c>
      <c r="AG6" s="61">
        <f t="shared" si="18"/>
        <v>1.1092187735602566E-3</v>
      </c>
      <c r="AH6" s="61">
        <f t="shared" si="18"/>
        <v>1.1092187735602566E-3</v>
      </c>
      <c r="AI6" s="61">
        <f t="shared" si="18"/>
        <v>1.1092187735602566E-3</v>
      </c>
      <c r="AJ6" s="61">
        <f t="shared" si="18"/>
        <v>1.1092187735602566E-3</v>
      </c>
      <c r="AK6" s="61">
        <f t="shared" si="18"/>
        <v>1.1092187735602566E-3</v>
      </c>
      <c r="AL6" s="61">
        <f t="shared" si="18"/>
        <v>1.1092187735602566E-3</v>
      </c>
      <c r="AM6" s="61">
        <f t="shared" si="18"/>
        <v>1.1092187735602566E-3</v>
      </c>
    </row>
    <row r="7" spans="1:39" x14ac:dyDescent="0.25">
      <c r="A7" s="133"/>
      <c r="B7" s="72" t="s">
        <v>52</v>
      </c>
      <c r="C7" s="65">
        <f>+C5/C6</f>
        <v>0</v>
      </c>
      <c r="D7" s="65">
        <f>+IFERROR(D5/D6,"")</f>
        <v>0.51968503937007882</v>
      </c>
      <c r="E7" s="65">
        <f>+IFERROR(E5/E6,"")</f>
        <v>0.51968503937007882</v>
      </c>
      <c r="F7" s="65">
        <f>IF(F3="","",IFERROR(F5/F6,""))</f>
        <v>0.51968503937007882</v>
      </c>
      <c r="G7" s="65">
        <f t="shared" ref="G7:Z7" si="19">IF(G3="","",IFERROR(G5/G6,""))</f>
        <v>0.51968503937007882</v>
      </c>
      <c r="H7" s="65">
        <f t="shared" si="19"/>
        <v>0.51968503937007882</v>
      </c>
      <c r="I7" s="65">
        <f t="shared" si="19"/>
        <v>0.51968503937007882</v>
      </c>
      <c r="J7" s="65">
        <f t="shared" si="19"/>
        <v>0.51968503937007882</v>
      </c>
      <c r="K7" s="65">
        <f t="shared" si="19"/>
        <v>0.51968503937007882</v>
      </c>
      <c r="L7" s="65">
        <f t="shared" si="19"/>
        <v>0.51968503937007882</v>
      </c>
      <c r="M7" s="65">
        <f t="shared" si="19"/>
        <v>0.51968503937007882</v>
      </c>
      <c r="N7" s="65">
        <f t="shared" si="19"/>
        <v>0.51968503937007882</v>
      </c>
      <c r="O7" s="65">
        <f t="shared" si="19"/>
        <v>0.51968503937007882</v>
      </c>
      <c r="P7" s="65">
        <f t="shared" si="19"/>
        <v>-3.4298698219017661E-2</v>
      </c>
      <c r="Q7" s="65">
        <f t="shared" si="19"/>
        <v>-3.4298698219017661E-2</v>
      </c>
      <c r="R7" s="65">
        <f t="shared" si="19"/>
        <v>-3.4298698219017661E-2</v>
      </c>
      <c r="S7" s="65">
        <f t="shared" si="19"/>
        <v>-3.4298698219017661E-2</v>
      </c>
      <c r="T7" s="65">
        <f t="shared" si="19"/>
        <v>-3.4298698219017661E-2</v>
      </c>
      <c r="U7" s="65">
        <f t="shared" si="19"/>
        <v>-3.4298698219017661E-2</v>
      </c>
      <c r="V7" s="65">
        <f t="shared" si="19"/>
        <v>-3.4298698219017661E-2</v>
      </c>
      <c r="W7" s="65">
        <f t="shared" si="19"/>
        <v>-3.4298698219017661E-2</v>
      </c>
      <c r="X7" s="65">
        <f t="shared" si="19"/>
        <v>-3.4298698219017661E-2</v>
      </c>
      <c r="Y7" s="65">
        <f t="shared" si="19"/>
        <v>-3.4298698219017661E-2</v>
      </c>
      <c r="Z7" s="65">
        <f t="shared" si="19"/>
        <v>-3.4298698219017661E-2</v>
      </c>
      <c r="AA7" s="65">
        <f t="shared" ref="AA7:AC7" si="20">IF(AA3="","",IFERROR(AA5/AA6,""))</f>
        <v>-3.4298698219017661E-2</v>
      </c>
      <c r="AB7" s="65">
        <f t="shared" si="20"/>
        <v>-0.14401327829821423</v>
      </c>
      <c r="AC7" s="65">
        <f t="shared" si="20"/>
        <v>-0.14401327829821423</v>
      </c>
      <c r="AD7" s="65">
        <f t="shared" ref="AD7:AM7" si="21">IF(AD3="","",IFERROR(AD5/AD6,""))</f>
        <v>-0.14401327829821423</v>
      </c>
      <c r="AE7" s="65">
        <f t="shared" si="21"/>
        <v>-0.14401327829821423</v>
      </c>
      <c r="AF7" s="65">
        <f t="shared" si="21"/>
        <v>-0.14401327829821423</v>
      </c>
      <c r="AG7" s="65">
        <f t="shared" si="21"/>
        <v>-0.14401327829821423</v>
      </c>
      <c r="AH7" s="65">
        <f t="shared" si="21"/>
        <v>-0.14401327829821423</v>
      </c>
      <c r="AI7" s="65">
        <f t="shared" si="21"/>
        <v>-0.14401327829821423</v>
      </c>
      <c r="AJ7" s="65">
        <f t="shared" si="21"/>
        <v>-0.14401327829821423</v>
      </c>
      <c r="AK7" s="65">
        <f t="shared" si="21"/>
        <v>-0.14401327829821423</v>
      </c>
      <c r="AL7" s="65">
        <f t="shared" si="21"/>
        <v>-0.14401327829821423</v>
      </c>
      <c r="AM7" s="65">
        <f t="shared" si="21"/>
        <v>-0.14401327829821423</v>
      </c>
    </row>
    <row r="8" spans="1:39" s="52" customFormat="1" x14ac:dyDescent="0.25">
      <c r="A8" s="133"/>
      <c r="B8" s="73" t="s">
        <v>53</v>
      </c>
      <c r="C8" s="63">
        <f>+C7*C3</f>
        <v>0</v>
      </c>
      <c r="D8" s="63">
        <f>+ROUND(D7*D3,2)</f>
        <v>711911.22</v>
      </c>
      <c r="E8" s="63">
        <f>+ROUND(E7*E3,2)</f>
        <v>573227.69999999995</v>
      </c>
      <c r="F8" s="63">
        <f>IF(F3="","",ROUND(F7*F3,2))</f>
        <v>501096.29</v>
      </c>
      <c r="G8" s="63">
        <f t="shared" ref="G8:Z8" si="22">IF(G3="","",ROUND(G7*G3,2))</f>
        <v>477583.74</v>
      </c>
      <c r="H8" s="63">
        <f t="shared" si="22"/>
        <v>641985.30000000005</v>
      </c>
      <c r="I8" s="63">
        <f t="shared" si="22"/>
        <v>854211.51</v>
      </c>
      <c r="J8" s="63">
        <f t="shared" si="22"/>
        <v>864751.39</v>
      </c>
      <c r="K8" s="63">
        <f t="shared" si="22"/>
        <v>683761.31</v>
      </c>
      <c r="L8" s="63">
        <f t="shared" si="22"/>
        <v>600310.41</v>
      </c>
      <c r="M8" s="63">
        <f t="shared" si="22"/>
        <v>524179.13</v>
      </c>
      <c r="N8" s="63">
        <f t="shared" si="22"/>
        <v>675963.66</v>
      </c>
      <c r="O8" s="63">
        <f t="shared" si="22"/>
        <v>1036876.86</v>
      </c>
      <c r="P8" s="63">
        <f t="shared" si="22"/>
        <v>-46701.32</v>
      </c>
      <c r="Q8" s="63">
        <f t="shared" si="22"/>
        <v>-37642.160000000003</v>
      </c>
      <c r="R8" s="63">
        <f t="shared" si="22"/>
        <v>-36342.15</v>
      </c>
      <c r="S8" s="63">
        <f t="shared" si="22"/>
        <v>-29599.11</v>
      </c>
      <c r="T8" s="63">
        <f t="shared" si="22"/>
        <v>-43963.199999999997</v>
      </c>
      <c r="U8" s="63">
        <f t="shared" si="22"/>
        <v>-51549.48</v>
      </c>
      <c r="V8" s="63">
        <f t="shared" si="22"/>
        <v>-46197.58</v>
      </c>
      <c r="W8" s="63">
        <f t="shared" si="22"/>
        <v>-44433.38</v>
      </c>
      <c r="X8" s="63">
        <f t="shared" si="22"/>
        <v>-34383.949999999997</v>
      </c>
      <c r="Y8" s="63">
        <f t="shared" si="22"/>
        <v>-31905.63</v>
      </c>
      <c r="Z8" s="63">
        <f t="shared" si="22"/>
        <v>-44394.77</v>
      </c>
      <c r="AA8" s="63">
        <f t="shared" ref="AA8:AC8" si="23">IF(AA3="","",ROUND(AA7*AA3,2))</f>
        <v>-49232.21</v>
      </c>
      <c r="AB8" s="63">
        <f t="shared" si="23"/>
        <v>-216071.84</v>
      </c>
      <c r="AC8" s="63">
        <f t="shared" si="23"/>
        <v>-194591.59</v>
      </c>
      <c r="AD8" s="63">
        <f t="shared" ref="AD8:AM8" si="24">IF(AD3="","",ROUND(AD7*AD3,2))</f>
        <v>-134071.35999999999</v>
      </c>
      <c r="AE8" s="63">
        <f t="shared" si="24"/>
        <v>-113984.64</v>
      </c>
      <c r="AF8" s="63">
        <f t="shared" si="24"/>
        <v>-151800.88</v>
      </c>
      <c r="AG8" s="63">
        <f t="shared" si="24"/>
        <v>-193122.18</v>
      </c>
      <c r="AH8" s="63">
        <f t="shared" si="24"/>
        <v>-203284.46</v>
      </c>
      <c r="AI8" s="63">
        <f t="shared" si="24"/>
        <v>-187531.79</v>
      </c>
      <c r="AJ8" s="63">
        <f t="shared" si="24"/>
        <v>-154102.16</v>
      </c>
      <c r="AK8" s="63">
        <f t="shared" si="24"/>
        <v>-126974.22</v>
      </c>
      <c r="AL8" s="63">
        <f t="shared" si="24"/>
        <v>-182741.16</v>
      </c>
      <c r="AM8" s="63">
        <f t="shared" si="24"/>
        <v>-238906.5</v>
      </c>
    </row>
    <row r="9" spans="1:39" s="52" customFormat="1" ht="8.25" customHeight="1" x14ac:dyDescent="0.25">
      <c r="A9" s="76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25">
      <c r="A10" s="133" t="s">
        <v>34</v>
      </c>
      <c r="B10" s="72" t="s">
        <v>49</v>
      </c>
      <c r="C10" s="62">
        <f>+'MEEIA 2 calcs'!O38</f>
        <v>27338.89</v>
      </c>
      <c r="D10" s="62">
        <f>+'MEEIA 2 calcs'!P38</f>
        <v>144726.28</v>
      </c>
      <c r="E10" s="62">
        <f>+'MEEIA 2 calcs'!Q38</f>
        <v>128485.97</v>
      </c>
      <c r="F10" s="62">
        <f>+'M2 Allocations - TD'!Q51</f>
        <v>121597.62</v>
      </c>
      <c r="G10" s="62">
        <f>IF(+'M2 Allocations - TD'!R51="","",'M2 Allocations - TD'!R51)</f>
        <v>120360.92</v>
      </c>
      <c r="H10" s="62">
        <f>IF(+'M2 Allocations - TD'!S51="","",'M2 Allocations - TD'!S51)</f>
        <v>143026.74</v>
      </c>
      <c r="I10" s="62">
        <f>IF(+'M2 Allocations - TD'!T51="","",'M2 Allocations - TD'!T51)</f>
        <v>165801.25</v>
      </c>
      <c r="J10" s="62">
        <f>IF(+'M2 Allocations - TD'!U51="","",'M2 Allocations - TD'!U51)</f>
        <v>167384.09</v>
      </c>
      <c r="K10" s="62">
        <f>IF(+'M2 Allocations - TD'!V51="","",'M2 Allocations - TD'!V51)</f>
        <v>149701.24</v>
      </c>
      <c r="L10" s="62">
        <f>IF(+'M2 Allocations - TD'!W51="","",'M2 Allocations - TD'!W51)</f>
        <v>141748.14000000001</v>
      </c>
      <c r="M10" s="62">
        <f>IF(+'M2 Allocations - TD'!X51="","",'M2 Allocations - TD'!X51)</f>
        <v>126699.78</v>
      </c>
      <c r="N10" s="62">
        <f>IF(+'M2 Allocations - TD'!Y51="","",'M2 Allocations - TD'!Y51)</f>
        <v>139926.94</v>
      </c>
      <c r="O10" s="62">
        <f>IF(+'M2 Allocations - TD'!Z51="","",'M2 Allocations - TD'!Z51)</f>
        <v>202221.15</v>
      </c>
      <c r="P10" s="62">
        <f>IF(+'M2 Allocations - TD'!AA51="","",'M2 Allocations - TD'!AA51)</f>
        <v>343067.75</v>
      </c>
      <c r="Q10" s="62">
        <f>IF(+'M2 Allocations - TD'!AB51="","",'M2 Allocations - TD'!AB51)</f>
        <v>300632.48</v>
      </c>
      <c r="R10" s="62">
        <f>IF(+'M2 Allocations - TD'!AC51="","",'M2 Allocations - TD'!AC51)</f>
        <v>296300.02</v>
      </c>
      <c r="S10" s="62">
        <f>IF(+'M2 Allocations - TD'!AD51="","",'M2 Allocations - TD'!AD51)</f>
        <v>268199.42</v>
      </c>
      <c r="T10" s="62">
        <f>IF(+'M2 Allocations - TD'!AE51="","",'M2 Allocations - TD'!AE51)</f>
        <v>337634.86</v>
      </c>
      <c r="U10" s="62">
        <f>IF(+'M2 Allocations - TD'!AF51="","",'M2 Allocations - TD'!AF51)</f>
        <v>372521.79</v>
      </c>
      <c r="V10" s="62">
        <f>IF(+'M2 Allocations - TD'!AG51="","",'M2 Allocations - TD'!AG51)</f>
        <v>348089.17</v>
      </c>
      <c r="W10" s="62">
        <f>IF(+'M2 Allocations - TD'!AH51="","",'M2 Allocations - TD'!AH51)</f>
        <v>342034.51</v>
      </c>
      <c r="X10" s="62">
        <f>IF(+'M2 Allocations - TD'!AI51="","",'M2 Allocations - TD'!AI51)</f>
        <v>301373.81</v>
      </c>
      <c r="Y10" s="62">
        <f>IF(+'M2 Allocations - TD'!AJ51="","",'M2 Allocations - TD'!AJ51)</f>
        <v>271517.73</v>
      </c>
      <c r="Z10" s="62">
        <f>IF(+'M2 Allocations - TD'!AK51="","",'M2 Allocations - TD'!AK51)</f>
        <v>328156.33</v>
      </c>
      <c r="AA10" s="62">
        <f>IF(+'M2 Allocations - TD'!AL51="","",'M2 Allocations - TD'!AL51)</f>
        <v>377703.97</v>
      </c>
      <c r="AB10" s="62">
        <f>IF(+'M2 Allocations - TD'!AM51="","",'M2 Allocations - TD'!AM51)</f>
        <v>708077.88</v>
      </c>
      <c r="AC10" s="62">
        <f>IF(+'M2 Allocations - TD'!AN51="","",'M2 Allocations - TD'!AN51)</f>
        <v>666764.85</v>
      </c>
      <c r="AD10" s="62">
        <f>IF(+'M2 Allocations - TD'!AO51="","",'M2 Allocations - TD'!AO51)</f>
        <v>540522.54</v>
      </c>
      <c r="AE10" s="62">
        <f>IF(+'M2 Allocations - TD'!AP51="","",'M2 Allocations - TD'!AP51)</f>
        <v>509584.1</v>
      </c>
      <c r="AF10" s="62">
        <f>IF(+'M2 Allocations - TD'!AQ51="","",'M2 Allocations - TD'!AQ51)</f>
        <v>594934.36</v>
      </c>
      <c r="AG10" s="62">
        <f>IF(+'M2 Allocations - TD'!AR51="","",'M2 Allocations - TD'!AR51)</f>
        <v>680484</v>
      </c>
      <c r="AH10" s="62">
        <f>IF(+'M2 Allocations - TD'!AS51="","",'M2 Allocations - TD'!AS51)</f>
        <v>699354.09</v>
      </c>
      <c r="AI10" s="62">
        <f>IF(+'M2 Allocations - TD'!AT51="","",'M2 Allocations - TD'!AT51)</f>
        <v>675136.56</v>
      </c>
      <c r="AJ10" s="62">
        <f>IF(+'M2 Allocations - TD'!AU51="","",'M2 Allocations - TD'!AU51)</f>
        <v>608437.81999999995</v>
      </c>
      <c r="AK10" s="62">
        <f>IF(+'M2 Allocations - TD'!AV51="","",'M2 Allocations - TD'!AV51)</f>
        <v>530760.73791859311</v>
      </c>
      <c r="AL10" s="62">
        <f>IF(+'M2 Allocations - TD'!AW51="","",'M2 Allocations - TD'!AW51)</f>
        <v>632425.93184128462</v>
      </c>
      <c r="AM10" s="62">
        <f>IF(+'M2 Allocations - TD'!AX51="","",'M2 Allocations - TD'!AX51)</f>
        <v>764108.05660337175</v>
      </c>
    </row>
    <row r="11" spans="1:39" x14ac:dyDescent="0.25">
      <c r="A11" s="133"/>
      <c r="B11" s="72" t="s">
        <v>51</v>
      </c>
      <c r="C11" s="88">
        <v>4.5000000000000003E-5</v>
      </c>
      <c r="D11" s="88">
        <v>3.1700000000000001E-4</v>
      </c>
      <c r="E11" s="70">
        <f>+D11</f>
        <v>3.1700000000000001E-4</v>
      </c>
      <c r="F11" s="70">
        <f>IF(F10="","",E11)</f>
        <v>3.1700000000000001E-4</v>
      </c>
      <c r="G11" s="70">
        <f t="shared" ref="G11:Z11" si="25">IF(G10="","",F11)</f>
        <v>3.1700000000000001E-4</v>
      </c>
      <c r="H11" s="70">
        <f t="shared" si="25"/>
        <v>3.1700000000000001E-4</v>
      </c>
      <c r="I11" s="70">
        <f t="shared" si="25"/>
        <v>3.1700000000000001E-4</v>
      </c>
      <c r="J11" s="70">
        <f t="shared" si="25"/>
        <v>3.1700000000000001E-4</v>
      </c>
      <c r="K11" s="70">
        <f t="shared" si="25"/>
        <v>3.1700000000000001E-4</v>
      </c>
      <c r="L11" s="70">
        <f t="shared" si="25"/>
        <v>3.1700000000000001E-4</v>
      </c>
      <c r="M11" s="70">
        <f t="shared" si="25"/>
        <v>3.1700000000000001E-4</v>
      </c>
      <c r="N11" s="70">
        <f t="shared" si="25"/>
        <v>3.1700000000000001E-4</v>
      </c>
      <c r="O11" s="70">
        <f t="shared" si="25"/>
        <v>3.1700000000000001E-4</v>
      </c>
      <c r="P11" s="88">
        <v>1.0508215292806483E-3</v>
      </c>
      <c r="Q11" s="70">
        <f t="shared" si="25"/>
        <v>1.0508215292806483E-3</v>
      </c>
      <c r="R11" s="92">
        <f t="shared" si="25"/>
        <v>1.0508215292806483E-3</v>
      </c>
      <c r="S11" s="92">
        <f t="shared" si="25"/>
        <v>1.0508215292806483E-3</v>
      </c>
      <c r="T11" s="92">
        <f t="shared" si="25"/>
        <v>1.0508215292806483E-3</v>
      </c>
      <c r="U11" s="92">
        <f t="shared" si="25"/>
        <v>1.0508215292806483E-3</v>
      </c>
      <c r="V11" s="92">
        <f t="shared" si="25"/>
        <v>1.0508215292806483E-3</v>
      </c>
      <c r="W11" s="92">
        <f t="shared" si="25"/>
        <v>1.0508215292806483E-3</v>
      </c>
      <c r="X11" s="92">
        <f t="shared" si="25"/>
        <v>1.0508215292806483E-3</v>
      </c>
      <c r="Y11" s="92">
        <f t="shared" si="25"/>
        <v>1.0508215292806483E-3</v>
      </c>
      <c r="Z11" s="92">
        <f t="shared" si="25"/>
        <v>1.0508215292806483E-3</v>
      </c>
      <c r="AA11" s="92">
        <f t="shared" ref="AA11" si="26">IF(AA10="","",Z11)</f>
        <v>1.0508215292806483E-3</v>
      </c>
      <c r="AB11" s="88">
        <v>2.1669417868992557E-3</v>
      </c>
      <c r="AC11" s="70">
        <f t="shared" ref="AC11" si="27">IF(AC10="","",AB11)</f>
        <v>2.1669417868992557E-3</v>
      </c>
      <c r="AD11" s="70">
        <f t="shared" ref="AD11" si="28">IF(AD10="","",AC11)</f>
        <v>2.1669417868992557E-3</v>
      </c>
      <c r="AE11" s="70">
        <f t="shared" ref="AE11" si="29">IF(AE10="","",AD11)</f>
        <v>2.1669417868992557E-3</v>
      </c>
      <c r="AF11" s="70">
        <f t="shared" ref="AF11" si="30">IF(AF10="","",AE11)</f>
        <v>2.1669417868992557E-3</v>
      </c>
      <c r="AG11" s="70">
        <f t="shared" ref="AG11" si="31">IF(AG10="","",AF11)</f>
        <v>2.1669417868992557E-3</v>
      </c>
      <c r="AH11" s="70">
        <f t="shared" ref="AH11" si="32">IF(AH10="","",AG11)</f>
        <v>2.1669417868992557E-3</v>
      </c>
      <c r="AI11" s="70">
        <f t="shared" ref="AI11" si="33">IF(AI10="","",AH11)</f>
        <v>2.1669417868992557E-3</v>
      </c>
      <c r="AJ11" s="70">
        <f t="shared" ref="AJ11" si="34">IF(AJ10="","",AI11)</f>
        <v>2.1669417868992557E-3</v>
      </c>
      <c r="AK11" s="70">
        <f t="shared" ref="AK11" si="35">IF(AK10="","",AJ11)</f>
        <v>2.1669417868992557E-3</v>
      </c>
      <c r="AL11" s="70">
        <f t="shared" ref="AL11" si="36">IF(AL10="","",AK11)</f>
        <v>2.1669417868992557E-3</v>
      </c>
      <c r="AM11" s="70">
        <f t="shared" ref="AM11" si="37">IF(AM10="","",AL11)</f>
        <v>2.1669417868992557E-3</v>
      </c>
    </row>
    <row r="12" spans="1:39" x14ac:dyDescent="0.25">
      <c r="A12" s="133"/>
      <c r="B12" s="72" t="s">
        <v>50</v>
      </c>
      <c r="C12" s="46">
        <v>0</v>
      </c>
      <c r="D12" s="88">
        <v>2.1000000000000001E-4</v>
      </c>
      <c r="E12" s="70">
        <f>+D12</f>
        <v>2.1000000000000001E-4</v>
      </c>
      <c r="F12" s="70">
        <f>IF(F10="","",E12)</f>
        <v>2.1000000000000001E-4</v>
      </c>
      <c r="G12" s="70">
        <f t="shared" ref="G12:Z12" si="38">IF(G10="","",F12)</f>
        <v>2.1000000000000001E-4</v>
      </c>
      <c r="H12" s="70">
        <f t="shared" si="38"/>
        <v>2.1000000000000001E-4</v>
      </c>
      <c r="I12" s="70">
        <f t="shared" si="38"/>
        <v>2.1000000000000001E-4</v>
      </c>
      <c r="J12" s="70">
        <f t="shared" si="38"/>
        <v>2.1000000000000001E-4</v>
      </c>
      <c r="K12" s="70">
        <f t="shared" si="38"/>
        <v>2.1000000000000001E-4</v>
      </c>
      <c r="L12" s="70">
        <f t="shared" si="38"/>
        <v>2.1000000000000001E-4</v>
      </c>
      <c r="M12" s="70">
        <f t="shared" si="38"/>
        <v>2.1000000000000001E-4</v>
      </c>
      <c r="N12" s="70">
        <f t="shared" si="38"/>
        <v>2.1000000000000001E-4</v>
      </c>
      <c r="O12" s="70">
        <f t="shared" si="38"/>
        <v>2.1000000000000001E-4</v>
      </c>
      <c r="P12" s="88">
        <v>7.5215423260867955E-5</v>
      </c>
      <c r="Q12" s="70">
        <f t="shared" si="38"/>
        <v>7.5215423260867955E-5</v>
      </c>
      <c r="R12" s="92">
        <f t="shared" si="38"/>
        <v>7.5215423260867955E-5</v>
      </c>
      <c r="S12" s="92">
        <f t="shared" si="38"/>
        <v>7.5215423260867955E-5</v>
      </c>
      <c r="T12" s="92">
        <f t="shared" si="38"/>
        <v>7.5215423260867955E-5</v>
      </c>
      <c r="U12" s="92">
        <f t="shared" si="38"/>
        <v>7.5215423260867955E-5</v>
      </c>
      <c r="V12" s="92">
        <f t="shared" si="38"/>
        <v>7.5215423260867955E-5</v>
      </c>
      <c r="W12" s="92">
        <f t="shared" si="38"/>
        <v>7.5215423260867955E-5</v>
      </c>
      <c r="X12" s="92">
        <f t="shared" si="38"/>
        <v>7.5215423260867955E-5</v>
      </c>
      <c r="Y12" s="92">
        <f t="shared" si="38"/>
        <v>7.5215423260867955E-5</v>
      </c>
      <c r="Z12" s="92">
        <f t="shared" si="38"/>
        <v>7.5215423260867955E-5</v>
      </c>
      <c r="AA12" s="92">
        <f t="shared" ref="AA12" si="39">IF(AA10="","",Z12)</f>
        <v>7.5215423260867955E-5</v>
      </c>
      <c r="AB12" s="88">
        <v>1.3384341861062831E-4</v>
      </c>
      <c r="AC12" s="70">
        <f t="shared" ref="AC12" si="40">IF(AC10="","",AB12)</f>
        <v>1.3384341861062831E-4</v>
      </c>
      <c r="AD12" s="70">
        <f t="shared" ref="AD12" si="41">IF(AD10="","",AC12)</f>
        <v>1.3384341861062831E-4</v>
      </c>
      <c r="AE12" s="70">
        <f t="shared" ref="AE12" si="42">IF(AE10="","",AD12)</f>
        <v>1.3384341861062831E-4</v>
      </c>
      <c r="AF12" s="70">
        <f t="shared" ref="AF12" si="43">IF(AF10="","",AE12)</f>
        <v>1.3384341861062831E-4</v>
      </c>
      <c r="AG12" s="70">
        <f t="shared" ref="AG12" si="44">IF(AG10="","",AF12)</f>
        <v>1.3384341861062831E-4</v>
      </c>
      <c r="AH12" s="70">
        <f t="shared" ref="AH12" si="45">IF(AH10="","",AG12)</f>
        <v>1.3384341861062831E-4</v>
      </c>
      <c r="AI12" s="70">
        <f t="shared" ref="AI12" si="46">IF(AI10="","",AH12)</f>
        <v>1.3384341861062831E-4</v>
      </c>
      <c r="AJ12" s="70">
        <f t="shared" ref="AJ12" si="47">IF(AJ10="","",AI12)</f>
        <v>1.3384341861062831E-4</v>
      </c>
      <c r="AK12" s="70">
        <f t="shared" ref="AK12" si="48">IF(AK10="","",AJ12)</f>
        <v>1.3384341861062831E-4</v>
      </c>
      <c r="AL12" s="70">
        <f t="shared" ref="AL12" si="49">IF(AL10="","",AK12)</f>
        <v>1.3384341861062831E-4</v>
      </c>
      <c r="AM12" s="70">
        <f t="shared" ref="AM12" si="50">IF(AM10="","",AL12)</f>
        <v>1.3384341861062831E-4</v>
      </c>
    </row>
    <row r="13" spans="1:39" x14ac:dyDescent="0.25">
      <c r="A13" s="133"/>
      <c r="B13" s="72" t="s">
        <v>59</v>
      </c>
      <c r="C13" s="61">
        <f>SUM(C11:C12)</f>
        <v>4.5000000000000003E-5</v>
      </c>
      <c r="D13" s="61">
        <f t="shared" ref="D13:E13" si="51">SUM(D11:D12)</f>
        <v>5.2700000000000002E-4</v>
      </c>
      <c r="E13" s="61">
        <f t="shared" si="51"/>
        <v>5.2700000000000002E-4</v>
      </c>
      <c r="F13" s="61">
        <f>IF(F10="","",SUM(F11:F12))</f>
        <v>5.2700000000000002E-4</v>
      </c>
      <c r="G13" s="61">
        <f t="shared" ref="G13:Z13" si="52">IF(G10="","",SUM(G11:G12))</f>
        <v>5.2700000000000002E-4</v>
      </c>
      <c r="H13" s="61">
        <f t="shared" si="52"/>
        <v>5.2700000000000002E-4</v>
      </c>
      <c r="I13" s="61">
        <f t="shared" si="52"/>
        <v>5.2700000000000002E-4</v>
      </c>
      <c r="J13" s="61">
        <f t="shared" si="52"/>
        <v>5.2700000000000002E-4</v>
      </c>
      <c r="K13" s="61">
        <f t="shared" si="52"/>
        <v>5.2700000000000002E-4</v>
      </c>
      <c r="L13" s="61">
        <f t="shared" si="52"/>
        <v>5.2700000000000002E-4</v>
      </c>
      <c r="M13" s="61">
        <f t="shared" si="52"/>
        <v>5.2700000000000002E-4</v>
      </c>
      <c r="N13" s="61">
        <f t="shared" si="52"/>
        <v>5.2700000000000002E-4</v>
      </c>
      <c r="O13" s="61">
        <f t="shared" si="52"/>
        <v>5.2700000000000002E-4</v>
      </c>
      <c r="P13" s="61">
        <f t="shared" si="52"/>
        <v>1.1260369525415163E-3</v>
      </c>
      <c r="Q13" s="61">
        <f t="shared" si="52"/>
        <v>1.1260369525415163E-3</v>
      </c>
      <c r="R13" s="61">
        <f t="shared" si="52"/>
        <v>1.1260369525415163E-3</v>
      </c>
      <c r="S13" s="61">
        <f t="shared" si="52"/>
        <v>1.1260369525415163E-3</v>
      </c>
      <c r="T13" s="61">
        <f t="shared" si="52"/>
        <v>1.1260369525415163E-3</v>
      </c>
      <c r="U13" s="61">
        <f t="shared" si="52"/>
        <v>1.1260369525415163E-3</v>
      </c>
      <c r="V13" s="61">
        <f t="shared" si="52"/>
        <v>1.1260369525415163E-3</v>
      </c>
      <c r="W13" s="61">
        <f t="shared" si="52"/>
        <v>1.1260369525415163E-3</v>
      </c>
      <c r="X13" s="61">
        <f t="shared" si="52"/>
        <v>1.1260369525415163E-3</v>
      </c>
      <c r="Y13" s="61">
        <f t="shared" si="52"/>
        <v>1.1260369525415163E-3</v>
      </c>
      <c r="Z13" s="61">
        <f t="shared" si="52"/>
        <v>1.1260369525415163E-3</v>
      </c>
      <c r="AA13" s="61">
        <f t="shared" ref="AA13:AC13" si="53">IF(AA10="","",SUM(AA11:AA12))</f>
        <v>1.1260369525415163E-3</v>
      </c>
      <c r="AB13" s="61">
        <f t="shared" si="53"/>
        <v>2.3007852055098839E-3</v>
      </c>
      <c r="AC13" s="61">
        <f t="shared" si="53"/>
        <v>2.3007852055098839E-3</v>
      </c>
      <c r="AD13" s="61">
        <f t="shared" ref="AD13:AM13" si="54">IF(AD10="","",SUM(AD11:AD12))</f>
        <v>2.3007852055098839E-3</v>
      </c>
      <c r="AE13" s="61">
        <f t="shared" si="54"/>
        <v>2.3007852055098839E-3</v>
      </c>
      <c r="AF13" s="61">
        <f t="shared" si="54"/>
        <v>2.3007852055098839E-3</v>
      </c>
      <c r="AG13" s="61">
        <f t="shared" si="54"/>
        <v>2.3007852055098839E-3</v>
      </c>
      <c r="AH13" s="61">
        <f t="shared" si="54"/>
        <v>2.3007852055098839E-3</v>
      </c>
      <c r="AI13" s="61">
        <f t="shared" si="54"/>
        <v>2.3007852055098839E-3</v>
      </c>
      <c r="AJ13" s="61">
        <f t="shared" si="54"/>
        <v>2.3007852055098839E-3</v>
      </c>
      <c r="AK13" s="61">
        <f t="shared" si="54"/>
        <v>2.3007852055098839E-3</v>
      </c>
      <c r="AL13" s="61">
        <f t="shared" si="54"/>
        <v>2.3007852055098839E-3</v>
      </c>
      <c r="AM13" s="61">
        <f t="shared" si="54"/>
        <v>2.3007852055098839E-3</v>
      </c>
    </row>
    <row r="14" spans="1:39" x14ac:dyDescent="0.25">
      <c r="A14" s="133"/>
      <c r="B14" s="72" t="s">
        <v>52</v>
      </c>
      <c r="C14" s="65">
        <f>+C12/C13</f>
        <v>0</v>
      </c>
      <c r="D14" s="65">
        <f>+IFERROR(D12/D13,"")</f>
        <v>0.39848197343453512</v>
      </c>
      <c r="E14" s="65">
        <f>+IFERROR(E12/E13,"")</f>
        <v>0.39848197343453512</v>
      </c>
      <c r="F14" s="65">
        <f>IF(F10="","",IFERROR(F12/F13,""))</f>
        <v>0.39848197343453512</v>
      </c>
      <c r="G14" s="65">
        <f t="shared" ref="G14:Z14" si="55">IF(G10="","",IFERROR(G12/G13,""))</f>
        <v>0.39848197343453512</v>
      </c>
      <c r="H14" s="65">
        <f t="shared" si="55"/>
        <v>0.39848197343453512</v>
      </c>
      <c r="I14" s="65">
        <f t="shared" si="55"/>
        <v>0.39848197343453512</v>
      </c>
      <c r="J14" s="65">
        <f t="shared" si="55"/>
        <v>0.39848197343453512</v>
      </c>
      <c r="K14" s="65">
        <f t="shared" si="55"/>
        <v>0.39848197343453512</v>
      </c>
      <c r="L14" s="65">
        <f t="shared" si="55"/>
        <v>0.39848197343453512</v>
      </c>
      <c r="M14" s="65">
        <f t="shared" si="55"/>
        <v>0.39848197343453512</v>
      </c>
      <c r="N14" s="65">
        <f t="shared" si="55"/>
        <v>0.39848197343453512</v>
      </c>
      <c r="O14" s="65">
        <f t="shared" si="55"/>
        <v>0.39848197343453512</v>
      </c>
      <c r="P14" s="65">
        <f t="shared" si="55"/>
        <v>6.6796585219608767E-2</v>
      </c>
      <c r="Q14" s="65">
        <f t="shared" si="55"/>
        <v>6.6796585219608767E-2</v>
      </c>
      <c r="R14" s="65">
        <f t="shared" si="55"/>
        <v>6.6796585219608767E-2</v>
      </c>
      <c r="S14" s="65">
        <f t="shared" si="55"/>
        <v>6.6796585219608767E-2</v>
      </c>
      <c r="T14" s="65">
        <f t="shared" si="55"/>
        <v>6.6796585219608767E-2</v>
      </c>
      <c r="U14" s="65">
        <f t="shared" si="55"/>
        <v>6.6796585219608767E-2</v>
      </c>
      <c r="V14" s="65">
        <f t="shared" si="55"/>
        <v>6.6796585219608767E-2</v>
      </c>
      <c r="W14" s="65">
        <f t="shared" si="55"/>
        <v>6.6796585219608767E-2</v>
      </c>
      <c r="X14" s="65">
        <f t="shared" si="55"/>
        <v>6.6796585219608767E-2</v>
      </c>
      <c r="Y14" s="65">
        <f t="shared" si="55"/>
        <v>6.6796585219608767E-2</v>
      </c>
      <c r="Z14" s="65">
        <f t="shared" si="55"/>
        <v>6.6796585219608767E-2</v>
      </c>
      <c r="AA14" s="65">
        <f t="shared" ref="AA14:AC14" si="56">IF(AA10="","",IFERROR(AA12/AA13,""))</f>
        <v>6.6796585219608767E-2</v>
      </c>
      <c r="AB14" s="65">
        <f t="shared" si="56"/>
        <v>5.8172930828180841E-2</v>
      </c>
      <c r="AC14" s="65">
        <f t="shared" si="56"/>
        <v>5.8172930828180841E-2</v>
      </c>
      <c r="AD14" s="65">
        <f t="shared" ref="AD14:AM14" si="57">IF(AD10="","",IFERROR(AD12/AD13,""))</f>
        <v>5.8172930828180841E-2</v>
      </c>
      <c r="AE14" s="65">
        <f t="shared" si="57"/>
        <v>5.8172930828180841E-2</v>
      </c>
      <c r="AF14" s="65">
        <f t="shared" si="57"/>
        <v>5.8172930828180841E-2</v>
      </c>
      <c r="AG14" s="65">
        <f t="shared" si="57"/>
        <v>5.8172930828180841E-2</v>
      </c>
      <c r="AH14" s="65">
        <f t="shared" si="57"/>
        <v>5.8172930828180841E-2</v>
      </c>
      <c r="AI14" s="65">
        <f t="shared" si="57"/>
        <v>5.8172930828180841E-2</v>
      </c>
      <c r="AJ14" s="65">
        <f t="shared" si="57"/>
        <v>5.8172930828180841E-2</v>
      </c>
      <c r="AK14" s="65">
        <f t="shared" si="57"/>
        <v>5.8172930828180841E-2</v>
      </c>
      <c r="AL14" s="65">
        <f t="shared" si="57"/>
        <v>5.8172930828180841E-2</v>
      </c>
      <c r="AM14" s="65">
        <f t="shared" si="57"/>
        <v>5.8172930828180841E-2</v>
      </c>
    </row>
    <row r="15" spans="1:39" s="52" customFormat="1" x14ac:dyDescent="0.25">
      <c r="A15" s="133"/>
      <c r="B15" s="73" t="s">
        <v>53</v>
      </c>
      <c r="C15" s="63">
        <f>+C14*C10</f>
        <v>0</v>
      </c>
      <c r="D15" s="63">
        <f>+ROUND(D14*D10,2)</f>
        <v>57670.81</v>
      </c>
      <c r="E15" s="63">
        <f>+ROUND(E14*E10,2)</f>
        <v>51199.34</v>
      </c>
      <c r="F15" s="63">
        <f>IF(F10="","",ROUND(F14*F10,2))</f>
        <v>48454.46</v>
      </c>
      <c r="G15" s="63">
        <f t="shared" ref="G15:Z15" si="58">IF(G10="","",ROUND(G14*G10,2))</f>
        <v>47961.66</v>
      </c>
      <c r="H15" s="63">
        <f t="shared" si="58"/>
        <v>56993.58</v>
      </c>
      <c r="I15" s="63">
        <f t="shared" si="58"/>
        <v>66068.81</v>
      </c>
      <c r="J15" s="63">
        <f t="shared" si="58"/>
        <v>66699.539999999994</v>
      </c>
      <c r="K15" s="63">
        <f t="shared" si="58"/>
        <v>59653.25</v>
      </c>
      <c r="L15" s="63">
        <f t="shared" si="58"/>
        <v>56484.08</v>
      </c>
      <c r="M15" s="63">
        <f t="shared" si="58"/>
        <v>50487.58</v>
      </c>
      <c r="N15" s="63">
        <f t="shared" si="58"/>
        <v>55758.36</v>
      </c>
      <c r="O15" s="63">
        <f t="shared" si="58"/>
        <v>80581.48</v>
      </c>
      <c r="P15" s="63">
        <f t="shared" si="58"/>
        <v>22915.75</v>
      </c>
      <c r="Q15" s="63">
        <f t="shared" si="58"/>
        <v>20081.22</v>
      </c>
      <c r="R15" s="63">
        <f t="shared" si="58"/>
        <v>19791.830000000002</v>
      </c>
      <c r="S15" s="63">
        <f t="shared" si="58"/>
        <v>17914.810000000001</v>
      </c>
      <c r="T15" s="63">
        <f t="shared" si="58"/>
        <v>22552.86</v>
      </c>
      <c r="U15" s="63">
        <f t="shared" si="58"/>
        <v>24883.18</v>
      </c>
      <c r="V15" s="63">
        <f t="shared" si="58"/>
        <v>23251.17</v>
      </c>
      <c r="W15" s="63">
        <f t="shared" si="58"/>
        <v>22846.74</v>
      </c>
      <c r="X15" s="63">
        <f t="shared" si="58"/>
        <v>20130.740000000002</v>
      </c>
      <c r="Y15" s="63">
        <f t="shared" si="58"/>
        <v>18136.46</v>
      </c>
      <c r="Z15" s="63">
        <f t="shared" si="58"/>
        <v>21919.72</v>
      </c>
      <c r="AA15" s="63">
        <f t="shared" ref="AA15:AC15" si="59">IF(AA10="","",ROUND(AA14*AA10,2))</f>
        <v>25229.34</v>
      </c>
      <c r="AB15" s="63">
        <f t="shared" si="59"/>
        <v>41190.97</v>
      </c>
      <c r="AC15" s="63">
        <f t="shared" si="59"/>
        <v>38787.67</v>
      </c>
      <c r="AD15" s="63">
        <f t="shared" ref="AD15:AM15" si="60">IF(AD10="","",ROUND(AD14*AD10,2))</f>
        <v>31443.78</v>
      </c>
      <c r="AE15" s="63">
        <f t="shared" si="60"/>
        <v>29644</v>
      </c>
      <c r="AF15" s="63">
        <f t="shared" si="60"/>
        <v>34609.08</v>
      </c>
      <c r="AG15" s="63">
        <f t="shared" si="60"/>
        <v>39585.75</v>
      </c>
      <c r="AH15" s="63">
        <f t="shared" si="60"/>
        <v>40683.480000000003</v>
      </c>
      <c r="AI15" s="63">
        <f t="shared" si="60"/>
        <v>39274.67</v>
      </c>
      <c r="AJ15" s="63">
        <f t="shared" si="60"/>
        <v>35394.61</v>
      </c>
      <c r="AK15" s="63">
        <f t="shared" si="60"/>
        <v>30875.91</v>
      </c>
      <c r="AL15" s="63">
        <f t="shared" si="60"/>
        <v>36790.07</v>
      </c>
      <c r="AM15" s="63">
        <f t="shared" si="60"/>
        <v>44450.41</v>
      </c>
    </row>
    <row r="16" spans="1:39" s="52" customFormat="1" ht="9" customHeight="1" x14ac:dyDescent="0.25">
      <c r="A16" s="76"/>
      <c r="B16" s="7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x14ac:dyDescent="0.25">
      <c r="A17" s="133" t="s">
        <v>35</v>
      </c>
      <c r="B17" s="72" t="s">
        <v>49</v>
      </c>
      <c r="C17" s="62">
        <f>+'MEEIA 2 calcs'!O48</f>
        <v>63808.639999999999</v>
      </c>
      <c r="D17" s="62">
        <f>+'MEEIA 2 calcs'!P48</f>
        <v>334912.75</v>
      </c>
      <c r="E17" s="62">
        <f>+'MEEIA 2 calcs'!Q48</f>
        <v>311859.65000000002</v>
      </c>
      <c r="F17" s="62">
        <f>+'M2 Allocations - TD'!Q52</f>
        <v>306431.03999999998</v>
      </c>
      <c r="G17" s="62">
        <f>IF(+'M2 Allocations - TD'!R52="","",'M2 Allocations - TD'!R52)</f>
        <v>315079.21999999997</v>
      </c>
      <c r="H17" s="62">
        <f>IF(+'M2 Allocations - TD'!S52="","",'M2 Allocations - TD'!S52)</f>
        <v>357143.49</v>
      </c>
      <c r="I17" s="62">
        <f>IF(+'M2 Allocations - TD'!T52="","",'M2 Allocations - TD'!T52)</f>
        <v>388918.74</v>
      </c>
      <c r="J17" s="62">
        <f>IF(+'M2 Allocations - TD'!U52="","",'M2 Allocations - TD'!U52)</f>
        <v>396209.91</v>
      </c>
      <c r="K17" s="62">
        <f>IF(+'M2 Allocations - TD'!V52="","",'M2 Allocations - TD'!V52)</f>
        <v>373506.75</v>
      </c>
      <c r="L17" s="62">
        <f>IF(+'M2 Allocations - TD'!W52="","",'M2 Allocations - TD'!W52)</f>
        <v>358646.38</v>
      </c>
      <c r="M17" s="62">
        <f>IF(+'M2 Allocations - TD'!X52="","",'M2 Allocations - TD'!X52)</f>
        <v>321927.84000000003</v>
      </c>
      <c r="N17" s="62">
        <f>IF(+'M2 Allocations - TD'!Y52="","",'M2 Allocations - TD'!Y52)</f>
        <v>337190.07</v>
      </c>
      <c r="O17" s="62">
        <f>IF(+'M2 Allocations - TD'!Z52="","",'M2 Allocations - TD'!Z52)</f>
        <v>406112.33</v>
      </c>
      <c r="P17" s="62">
        <f>IF(+'M2 Allocations - TD'!AA52="","",'M2 Allocations - TD'!AA52)</f>
        <v>569283.56999999995</v>
      </c>
      <c r="Q17" s="62">
        <f>IF(+'M2 Allocations - TD'!AB52="","",'M2 Allocations - TD'!AB52)</f>
        <v>530638.37</v>
      </c>
      <c r="R17" s="62">
        <f>IF(+'M2 Allocations - TD'!AC52="","",'M2 Allocations - TD'!AC52)</f>
        <v>535419.43000000005</v>
      </c>
      <c r="S17" s="62">
        <f>IF(+'M2 Allocations - TD'!AD52="","",'M2 Allocations - TD'!AD52)</f>
        <v>530865.09</v>
      </c>
      <c r="T17" s="62">
        <f>IF(+'M2 Allocations - TD'!AE52="","",'M2 Allocations - TD'!AE52)</f>
        <v>632987.31999999995</v>
      </c>
      <c r="U17" s="62">
        <f>IF(+'M2 Allocations - TD'!AF52="","",'M2 Allocations - TD'!AF52)</f>
        <v>672168.03</v>
      </c>
      <c r="V17" s="62">
        <f>IF(+'M2 Allocations - TD'!AG52="","",'M2 Allocations - TD'!AG52)</f>
        <v>636130.80000000005</v>
      </c>
      <c r="W17" s="62">
        <f>IF(+'M2 Allocations - TD'!AH52="","",'M2 Allocations - TD'!AH52)</f>
        <v>647286.31999999995</v>
      </c>
      <c r="X17" s="62">
        <f>IF(+'M2 Allocations - TD'!AI52="","",'M2 Allocations - TD'!AI52)</f>
        <v>588134.43000000005</v>
      </c>
      <c r="Y17" s="62">
        <f>IF(+'M2 Allocations - TD'!AJ52="","",'M2 Allocations - TD'!AJ52)</f>
        <v>523066.9</v>
      </c>
      <c r="Z17" s="62">
        <f>IF(+'M2 Allocations - TD'!AK52="","",'M2 Allocations - TD'!AK52)</f>
        <v>569652.57999999996</v>
      </c>
      <c r="AA17" s="62">
        <f>IF(+'M2 Allocations - TD'!AL52="","",'M2 Allocations - TD'!AL52)</f>
        <v>622149.86</v>
      </c>
      <c r="AB17" s="62">
        <f>IF(+'M2 Allocations - TD'!AM52="","",'M2 Allocations - TD'!AM52)</f>
        <v>1121084.3899999999</v>
      </c>
      <c r="AC17" s="62">
        <f>IF(+'M2 Allocations - TD'!AN52="","",'M2 Allocations - TD'!AN52)</f>
        <v>1064143.96</v>
      </c>
      <c r="AD17" s="62">
        <f>IF(+'M2 Allocations - TD'!AO52="","",'M2 Allocations - TD'!AO52)</f>
        <v>956310.33</v>
      </c>
      <c r="AE17" s="62">
        <f>IF(+'M2 Allocations - TD'!AP52="","",'M2 Allocations - TD'!AP52)</f>
        <v>988397.62</v>
      </c>
      <c r="AF17" s="62">
        <f>IF(+'M2 Allocations - TD'!AQ52="","",'M2 Allocations - TD'!AQ52)</f>
        <v>1099738.51</v>
      </c>
      <c r="AG17" s="62">
        <f>IF(+'M2 Allocations - TD'!AR52="","",'M2 Allocations - TD'!AR52)</f>
        <v>1183208.1399999999</v>
      </c>
      <c r="AH17" s="62">
        <f>IF(+'M2 Allocations - TD'!AS52="","",'M2 Allocations - TD'!AS52)</f>
        <v>1210589.8</v>
      </c>
      <c r="AI17" s="62">
        <f>IF(+'M2 Allocations - TD'!AT52="","",'M2 Allocations - TD'!AT52)</f>
        <v>1222150.02</v>
      </c>
      <c r="AJ17" s="62">
        <f>IF(+'M2 Allocations - TD'!AU52="","",'M2 Allocations - TD'!AU52)</f>
        <v>1122226.3600000001</v>
      </c>
      <c r="AK17" s="62">
        <f>IF(+'M2 Allocations - TD'!AV52="","",'M2 Allocations - TD'!AV52)</f>
        <v>1002251.8684742536</v>
      </c>
      <c r="AL17" s="62">
        <f>IF(+'M2 Allocations - TD'!AW52="","",'M2 Allocations - TD'!AW52)</f>
        <v>1088409.9545829841</v>
      </c>
      <c r="AM17" s="62">
        <f>IF(+'M2 Allocations - TD'!AX52="","",'M2 Allocations - TD'!AX52)</f>
        <v>1207483.8985391017</v>
      </c>
    </row>
    <row r="18" spans="1:39" x14ac:dyDescent="0.25">
      <c r="A18" s="133"/>
      <c r="B18" s="72" t="s">
        <v>51</v>
      </c>
      <c r="C18" s="88">
        <v>6.2000000000000003E-5</v>
      </c>
      <c r="D18" s="88">
        <v>4.28E-4</v>
      </c>
      <c r="E18" s="70">
        <f>+D18</f>
        <v>4.28E-4</v>
      </c>
      <c r="F18" s="70">
        <f>IF(F17="","",E18)</f>
        <v>4.28E-4</v>
      </c>
      <c r="G18" s="70">
        <f t="shared" ref="G18:Z18" si="61">IF(G17="","",F18)</f>
        <v>4.28E-4</v>
      </c>
      <c r="H18" s="70">
        <f t="shared" si="61"/>
        <v>4.28E-4</v>
      </c>
      <c r="I18" s="70">
        <f t="shared" si="61"/>
        <v>4.28E-4</v>
      </c>
      <c r="J18" s="70">
        <f t="shared" si="61"/>
        <v>4.28E-4</v>
      </c>
      <c r="K18" s="70">
        <f t="shared" si="61"/>
        <v>4.28E-4</v>
      </c>
      <c r="L18" s="70">
        <f t="shared" si="61"/>
        <v>4.28E-4</v>
      </c>
      <c r="M18" s="70">
        <f t="shared" si="61"/>
        <v>4.28E-4</v>
      </c>
      <c r="N18" s="70">
        <f t="shared" si="61"/>
        <v>4.28E-4</v>
      </c>
      <c r="O18" s="70">
        <f t="shared" si="61"/>
        <v>4.28E-4</v>
      </c>
      <c r="P18" s="88">
        <v>9.6322685443095489E-4</v>
      </c>
      <c r="Q18" s="70">
        <f t="shared" si="61"/>
        <v>9.6322685443095489E-4</v>
      </c>
      <c r="R18" s="92">
        <f t="shared" si="61"/>
        <v>9.6322685443095489E-4</v>
      </c>
      <c r="S18" s="92">
        <f t="shared" si="61"/>
        <v>9.6322685443095489E-4</v>
      </c>
      <c r="T18" s="92">
        <f t="shared" si="61"/>
        <v>9.6322685443095489E-4</v>
      </c>
      <c r="U18" s="92">
        <f t="shared" si="61"/>
        <v>9.6322685443095489E-4</v>
      </c>
      <c r="V18" s="92">
        <f t="shared" si="61"/>
        <v>9.6322685443095489E-4</v>
      </c>
      <c r="W18" s="92">
        <f t="shared" si="61"/>
        <v>9.6322685443095489E-4</v>
      </c>
      <c r="X18" s="92">
        <f t="shared" si="61"/>
        <v>9.6322685443095489E-4</v>
      </c>
      <c r="Y18" s="92">
        <f t="shared" si="61"/>
        <v>9.6322685443095489E-4</v>
      </c>
      <c r="Z18" s="92">
        <f t="shared" si="61"/>
        <v>9.6322685443095489E-4</v>
      </c>
      <c r="AA18" s="92">
        <f t="shared" ref="AA18" si="62">IF(AA17="","",Z18)</f>
        <v>9.6322685443095489E-4</v>
      </c>
      <c r="AB18" s="88">
        <v>1.7376912608362781E-3</v>
      </c>
      <c r="AC18" s="70">
        <f t="shared" ref="AC18" si="63">IF(AC17="","",AB18)</f>
        <v>1.7376912608362781E-3</v>
      </c>
      <c r="AD18" s="70">
        <f t="shared" ref="AD18" si="64">IF(AD17="","",AC18)</f>
        <v>1.7376912608362781E-3</v>
      </c>
      <c r="AE18" s="70">
        <f t="shared" ref="AE18" si="65">IF(AE17="","",AD18)</f>
        <v>1.7376912608362781E-3</v>
      </c>
      <c r="AF18" s="70">
        <f t="shared" ref="AF18" si="66">IF(AF17="","",AE18)</f>
        <v>1.7376912608362781E-3</v>
      </c>
      <c r="AG18" s="70">
        <f t="shared" ref="AG18" si="67">IF(AG17="","",AF18)</f>
        <v>1.7376912608362781E-3</v>
      </c>
      <c r="AH18" s="70">
        <f t="shared" ref="AH18" si="68">IF(AH17="","",AG18)</f>
        <v>1.7376912608362781E-3</v>
      </c>
      <c r="AI18" s="70">
        <f t="shared" ref="AI18" si="69">IF(AI17="","",AH18)</f>
        <v>1.7376912608362781E-3</v>
      </c>
      <c r="AJ18" s="70">
        <f t="shared" ref="AJ18" si="70">IF(AJ17="","",AI18)</f>
        <v>1.7376912608362781E-3</v>
      </c>
      <c r="AK18" s="70">
        <f t="shared" ref="AK18" si="71">IF(AK17="","",AJ18)</f>
        <v>1.7376912608362781E-3</v>
      </c>
      <c r="AL18" s="70">
        <f t="shared" ref="AL18" si="72">IF(AL17="","",AK18)</f>
        <v>1.7376912608362781E-3</v>
      </c>
      <c r="AM18" s="70">
        <f t="shared" ref="AM18" si="73">IF(AM17="","",AL18)</f>
        <v>1.7376912608362781E-3</v>
      </c>
    </row>
    <row r="19" spans="1:39" x14ac:dyDescent="0.25">
      <c r="A19" s="133"/>
      <c r="B19" s="72" t="s">
        <v>50</v>
      </c>
      <c r="C19" s="46">
        <v>0</v>
      </c>
      <c r="D19" s="88">
        <v>1.17E-4</v>
      </c>
      <c r="E19" s="70">
        <f>+D19</f>
        <v>1.17E-4</v>
      </c>
      <c r="F19" s="70">
        <f>IF(F17="","",E19)</f>
        <v>1.17E-4</v>
      </c>
      <c r="G19" s="70">
        <f t="shared" ref="G19:Z19" si="74">IF(G17="","",F19)</f>
        <v>1.17E-4</v>
      </c>
      <c r="H19" s="70">
        <f t="shared" si="74"/>
        <v>1.17E-4</v>
      </c>
      <c r="I19" s="70">
        <f t="shared" si="74"/>
        <v>1.17E-4</v>
      </c>
      <c r="J19" s="70">
        <f t="shared" si="74"/>
        <v>1.17E-4</v>
      </c>
      <c r="K19" s="70">
        <f t="shared" si="74"/>
        <v>1.17E-4</v>
      </c>
      <c r="L19" s="70">
        <f t="shared" si="74"/>
        <v>1.17E-4</v>
      </c>
      <c r="M19" s="70">
        <f t="shared" si="74"/>
        <v>1.17E-4</v>
      </c>
      <c r="N19" s="70">
        <f t="shared" si="74"/>
        <v>1.17E-4</v>
      </c>
      <c r="O19" s="70">
        <f t="shared" si="74"/>
        <v>1.17E-4</v>
      </c>
      <c r="P19" s="93">
        <v>-6.5977518462868702E-5</v>
      </c>
      <c r="Q19" s="92">
        <f t="shared" si="74"/>
        <v>-6.5977518462868702E-5</v>
      </c>
      <c r="R19" s="92">
        <f t="shared" si="74"/>
        <v>-6.5977518462868702E-5</v>
      </c>
      <c r="S19" s="92">
        <f t="shared" si="74"/>
        <v>-6.5977518462868702E-5</v>
      </c>
      <c r="T19" s="92">
        <f t="shared" si="74"/>
        <v>-6.5977518462868702E-5</v>
      </c>
      <c r="U19" s="92">
        <f t="shared" si="74"/>
        <v>-6.5977518462868702E-5</v>
      </c>
      <c r="V19" s="92">
        <f t="shared" si="74"/>
        <v>-6.5977518462868702E-5</v>
      </c>
      <c r="W19" s="92">
        <f t="shared" si="74"/>
        <v>-6.5977518462868702E-5</v>
      </c>
      <c r="X19" s="92">
        <f t="shared" si="74"/>
        <v>-6.5977518462868702E-5</v>
      </c>
      <c r="Y19" s="92">
        <f t="shared" si="74"/>
        <v>-6.5977518462868702E-5</v>
      </c>
      <c r="Z19" s="92">
        <f t="shared" si="74"/>
        <v>-6.5977518462868702E-5</v>
      </c>
      <c r="AA19" s="92">
        <f t="shared" ref="AA19" si="75">IF(AA17="","",Z19)</f>
        <v>-6.5977518462868702E-5</v>
      </c>
      <c r="AB19" s="93">
        <v>6.4203213386111483E-5</v>
      </c>
      <c r="AC19" s="92">
        <f t="shared" ref="AC19" si="76">IF(AC17="","",AB19)</f>
        <v>6.4203213386111483E-5</v>
      </c>
      <c r="AD19" s="92">
        <f t="shared" ref="AD19" si="77">IF(AD17="","",AC19)</f>
        <v>6.4203213386111483E-5</v>
      </c>
      <c r="AE19" s="92">
        <f t="shared" ref="AE19" si="78">IF(AE17="","",AD19)</f>
        <v>6.4203213386111483E-5</v>
      </c>
      <c r="AF19" s="92">
        <f t="shared" ref="AF19" si="79">IF(AF17="","",AE19)</f>
        <v>6.4203213386111483E-5</v>
      </c>
      <c r="AG19" s="92">
        <f t="shared" ref="AG19" si="80">IF(AG17="","",AF19)</f>
        <v>6.4203213386111483E-5</v>
      </c>
      <c r="AH19" s="92">
        <f t="shared" ref="AH19" si="81">IF(AH17="","",AG19)</f>
        <v>6.4203213386111483E-5</v>
      </c>
      <c r="AI19" s="92">
        <f t="shared" ref="AI19" si="82">IF(AI17="","",AH19)</f>
        <v>6.4203213386111483E-5</v>
      </c>
      <c r="AJ19" s="92">
        <f t="shared" ref="AJ19" si="83">IF(AJ17="","",AI19)</f>
        <v>6.4203213386111483E-5</v>
      </c>
      <c r="AK19" s="92">
        <f t="shared" ref="AK19" si="84">IF(AK17="","",AJ19)</f>
        <v>6.4203213386111483E-5</v>
      </c>
      <c r="AL19" s="92">
        <f t="shared" ref="AL19" si="85">IF(AL17="","",AK19)</f>
        <v>6.4203213386111483E-5</v>
      </c>
      <c r="AM19" s="92">
        <f t="shared" ref="AM19" si="86">IF(AM17="","",AL19)</f>
        <v>6.4203213386111483E-5</v>
      </c>
    </row>
    <row r="20" spans="1:39" x14ac:dyDescent="0.25">
      <c r="A20" s="133"/>
      <c r="B20" s="72" t="s">
        <v>59</v>
      </c>
      <c r="C20" s="61">
        <f>SUM(C18:C19)</f>
        <v>6.2000000000000003E-5</v>
      </c>
      <c r="D20" s="61">
        <f t="shared" ref="D20:E20" si="87">SUM(D18:D19)</f>
        <v>5.4500000000000002E-4</v>
      </c>
      <c r="E20" s="61">
        <f t="shared" si="87"/>
        <v>5.4500000000000002E-4</v>
      </c>
      <c r="F20" s="61">
        <f>IF(F17="","",SUM(F18:F19))</f>
        <v>5.4500000000000002E-4</v>
      </c>
      <c r="G20" s="61">
        <f t="shared" ref="G20:Z20" si="88">IF(G17="","",SUM(G18:G19))</f>
        <v>5.4500000000000002E-4</v>
      </c>
      <c r="H20" s="61">
        <f t="shared" si="88"/>
        <v>5.4500000000000002E-4</v>
      </c>
      <c r="I20" s="61">
        <f t="shared" si="88"/>
        <v>5.4500000000000002E-4</v>
      </c>
      <c r="J20" s="61">
        <f t="shared" si="88"/>
        <v>5.4500000000000002E-4</v>
      </c>
      <c r="K20" s="61">
        <f t="shared" si="88"/>
        <v>5.4500000000000002E-4</v>
      </c>
      <c r="L20" s="61">
        <f t="shared" si="88"/>
        <v>5.4500000000000002E-4</v>
      </c>
      <c r="M20" s="61">
        <f t="shared" si="88"/>
        <v>5.4500000000000002E-4</v>
      </c>
      <c r="N20" s="61">
        <f t="shared" si="88"/>
        <v>5.4500000000000002E-4</v>
      </c>
      <c r="O20" s="61">
        <f t="shared" si="88"/>
        <v>5.4500000000000002E-4</v>
      </c>
      <c r="P20" s="61">
        <f t="shared" si="88"/>
        <v>8.9724933596808617E-4</v>
      </c>
      <c r="Q20" s="61">
        <f t="shared" si="88"/>
        <v>8.9724933596808617E-4</v>
      </c>
      <c r="R20" s="61">
        <f t="shared" si="88"/>
        <v>8.9724933596808617E-4</v>
      </c>
      <c r="S20" s="61">
        <f t="shared" si="88"/>
        <v>8.9724933596808617E-4</v>
      </c>
      <c r="T20" s="61">
        <f t="shared" si="88"/>
        <v>8.9724933596808617E-4</v>
      </c>
      <c r="U20" s="61">
        <f t="shared" si="88"/>
        <v>8.9724933596808617E-4</v>
      </c>
      <c r="V20" s="61">
        <f t="shared" si="88"/>
        <v>8.9724933596808617E-4</v>
      </c>
      <c r="W20" s="61">
        <f t="shared" si="88"/>
        <v>8.9724933596808617E-4</v>
      </c>
      <c r="X20" s="61">
        <f t="shared" si="88"/>
        <v>8.9724933596808617E-4</v>
      </c>
      <c r="Y20" s="61">
        <f t="shared" si="88"/>
        <v>8.9724933596808617E-4</v>
      </c>
      <c r="Z20" s="61">
        <f t="shared" si="88"/>
        <v>8.9724933596808617E-4</v>
      </c>
      <c r="AA20" s="61">
        <f t="shared" ref="AA20:AC20" si="89">IF(AA17="","",SUM(AA18:AA19))</f>
        <v>8.9724933596808617E-4</v>
      </c>
      <c r="AB20" s="61">
        <f t="shared" si="89"/>
        <v>1.8018944742223895E-3</v>
      </c>
      <c r="AC20" s="61">
        <f t="shared" si="89"/>
        <v>1.8018944742223895E-3</v>
      </c>
      <c r="AD20" s="61">
        <f t="shared" ref="AD20:AM20" si="90">IF(AD17="","",SUM(AD18:AD19))</f>
        <v>1.8018944742223895E-3</v>
      </c>
      <c r="AE20" s="61">
        <f t="shared" si="90"/>
        <v>1.8018944742223895E-3</v>
      </c>
      <c r="AF20" s="61">
        <f t="shared" si="90"/>
        <v>1.8018944742223895E-3</v>
      </c>
      <c r="AG20" s="61">
        <f t="shared" si="90"/>
        <v>1.8018944742223895E-3</v>
      </c>
      <c r="AH20" s="61">
        <f t="shared" si="90"/>
        <v>1.8018944742223895E-3</v>
      </c>
      <c r="AI20" s="61">
        <f t="shared" si="90"/>
        <v>1.8018944742223895E-3</v>
      </c>
      <c r="AJ20" s="61">
        <f t="shared" si="90"/>
        <v>1.8018944742223895E-3</v>
      </c>
      <c r="AK20" s="61">
        <f t="shared" si="90"/>
        <v>1.8018944742223895E-3</v>
      </c>
      <c r="AL20" s="61">
        <f t="shared" si="90"/>
        <v>1.8018944742223895E-3</v>
      </c>
      <c r="AM20" s="61">
        <f t="shared" si="90"/>
        <v>1.8018944742223895E-3</v>
      </c>
    </row>
    <row r="21" spans="1:39" x14ac:dyDescent="0.25">
      <c r="A21" s="133"/>
      <c r="B21" s="72" t="s">
        <v>52</v>
      </c>
      <c r="C21" s="65">
        <f>+C19/C20</f>
        <v>0</v>
      </c>
      <c r="D21" s="65">
        <f>+IFERROR(D19/D20,"")</f>
        <v>0.21467889908256879</v>
      </c>
      <c r="E21" s="65">
        <f>+IFERROR(E19/E20,"")</f>
        <v>0.21467889908256879</v>
      </c>
      <c r="F21" s="65">
        <f>IF(F17="","",IFERROR(F19/F20,""))</f>
        <v>0.21467889908256879</v>
      </c>
      <c r="G21" s="65">
        <f t="shared" ref="G21:Z21" si="91">IF(G17="","",IFERROR(G19/G20,""))</f>
        <v>0.21467889908256879</v>
      </c>
      <c r="H21" s="65">
        <f t="shared" si="91"/>
        <v>0.21467889908256879</v>
      </c>
      <c r="I21" s="65">
        <f t="shared" si="91"/>
        <v>0.21467889908256879</v>
      </c>
      <c r="J21" s="65">
        <f t="shared" si="91"/>
        <v>0.21467889908256879</v>
      </c>
      <c r="K21" s="65">
        <f t="shared" si="91"/>
        <v>0.21467889908256879</v>
      </c>
      <c r="L21" s="65">
        <f t="shared" si="91"/>
        <v>0.21467889908256879</v>
      </c>
      <c r="M21" s="65">
        <f t="shared" si="91"/>
        <v>0.21467889908256879</v>
      </c>
      <c r="N21" s="65">
        <f t="shared" si="91"/>
        <v>0.21467889908256879</v>
      </c>
      <c r="O21" s="65">
        <f t="shared" si="91"/>
        <v>0.21467889908256879</v>
      </c>
      <c r="P21" s="65">
        <f t="shared" si="91"/>
        <v>-7.3533092550781692E-2</v>
      </c>
      <c r="Q21" s="65">
        <f t="shared" si="91"/>
        <v>-7.3533092550781692E-2</v>
      </c>
      <c r="R21" s="65">
        <f t="shared" si="91"/>
        <v>-7.3533092550781692E-2</v>
      </c>
      <c r="S21" s="65">
        <f t="shared" si="91"/>
        <v>-7.3533092550781692E-2</v>
      </c>
      <c r="T21" s="65">
        <f t="shared" si="91"/>
        <v>-7.3533092550781692E-2</v>
      </c>
      <c r="U21" s="65">
        <f t="shared" si="91"/>
        <v>-7.3533092550781692E-2</v>
      </c>
      <c r="V21" s="65">
        <f t="shared" si="91"/>
        <v>-7.3533092550781692E-2</v>
      </c>
      <c r="W21" s="65">
        <f t="shared" si="91"/>
        <v>-7.3533092550781692E-2</v>
      </c>
      <c r="X21" s="65">
        <f t="shared" si="91"/>
        <v>-7.3533092550781692E-2</v>
      </c>
      <c r="Y21" s="65">
        <f t="shared" si="91"/>
        <v>-7.3533092550781692E-2</v>
      </c>
      <c r="Z21" s="65">
        <f t="shared" si="91"/>
        <v>-7.3533092550781692E-2</v>
      </c>
      <c r="AA21" s="65">
        <f t="shared" ref="AA21:AC21" si="92">IF(AA17="","",IFERROR(AA19/AA20,""))</f>
        <v>-7.3533092550781692E-2</v>
      </c>
      <c r="AB21" s="65">
        <f t="shared" si="92"/>
        <v>3.5630950815706608E-2</v>
      </c>
      <c r="AC21" s="65">
        <f t="shared" si="92"/>
        <v>3.5630950815706608E-2</v>
      </c>
      <c r="AD21" s="65">
        <f t="shared" ref="AD21:AM21" si="93">IF(AD17="","",IFERROR(AD19/AD20,""))</f>
        <v>3.5630950815706608E-2</v>
      </c>
      <c r="AE21" s="65">
        <f t="shared" si="93"/>
        <v>3.5630950815706608E-2</v>
      </c>
      <c r="AF21" s="65">
        <f t="shared" si="93"/>
        <v>3.5630950815706608E-2</v>
      </c>
      <c r="AG21" s="65">
        <f t="shared" si="93"/>
        <v>3.5630950815706608E-2</v>
      </c>
      <c r="AH21" s="65">
        <f t="shared" si="93"/>
        <v>3.5630950815706608E-2</v>
      </c>
      <c r="AI21" s="65">
        <f t="shared" si="93"/>
        <v>3.5630950815706608E-2</v>
      </c>
      <c r="AJ21" s="65">
        <f t="shared" si="93"/>
        <v>3.5630950815706608E-2</v>
      </c>
      <c r="AK21" s="65">
        <f t="shared" si="93"/>
        <v>3.5630950815706608E-2</v>
      </c>
      <c r="AL21" s="65">
        <f t="shared" si="93"/>
        <v>3.5630950815706608E-2</v>
      </c>
      <c r="AM21" s="65">
        <f t="shared" si="93"/>
        <v>3.5630950815706608E-2</v>
      </c>
    </row>
    <row r="22" spans="1:39" s="52" customFormat="1" x14ac:dyDescent="0.25">
      <c r="A22" s="133"/>
      <c r="B22" s="73" t="s">
        <v>53</v>
      </c>
      <c r="C22" s="63">
        <f>+C21*C17</f>
        <v>0</v>
      </c>
      <c r="D22" s="63">
        <f>+ROUND(D21*D17,2)</f>
        <v>71898.7</v>
      </c>
      <c r="E22" s="63">
        <f>+ROUND(E21*E17,2)</f>
        <v>66949.69</v>
      </c>
      <c r="F22" s="63">
        <f>IF(F17="","",ROUND(F21*F17,2))</f>
        <v>65784.28</v>
      </c>
      <c r="G22" s="63">
        <f t="shared" ref="G22:Z22" si="94">IF(G17="","",ROUND(G21*G17,2))</f>
        <v>67640.86</v>
      </c>
      <c r="H22" s="63">
        <f t="shared" si="94"/>
        <v>76671.17</v>
      </c>
      <c r="I22" s="63">
        <f t="shared" si="94"/>
        <v>83492.649999999994</v>
      </c>
      <c r="J22" s="63">
        <f t="shared" si="94"/>
        <v>85057.91</v>
      </c>
      <c r="K22" s="63">
        <f t="shared" si="94"/>
        <v>80184.02</v>
      </c>
      <c r="L22" s="63">
        <f t="shared" si="94"/>
        <v>76993.81</v>
      </c>
      <c r="M22" s="63">
        <f t="shared" si="94"/>
        <v>69111.11</v>
      </c>
      <c r="N22" s="63">
        <f t="shared" si="94"/>
        <v>72387.59</v>
      </c>
      <c r="O22" s="63">
        <f t="shared" si="94"/>
        <v>87183.75</v>
      </c>
      <c r="P22" s="63">
        <f t="shared" si="94"/>
        <v>-41861.18</v>
      </c>
      <c r="Q22" s="63">
        <f t="shared" si="94"/>
        <v>-39019.480000000003</v>
      </c>
      <c r="R22" s="63">
        <f t="shared" si="94"/>
        <v>-39371.050000000003</v>
      </c>
      <c r="S22" s="63">
        <f t="shared" si="94"/>
        <v>-39036.15</v>
      </c>
      <c r="T22" s="63">
        <f t="shared" si="94"/>
        <v>-46545.52</v>
      </c>
      <c r="U22" s="63">
        <f t="shared" si="94"/>
        <v>-49426.59</v>
      </c>
      <c r="V22" s="63">
        <f t="shared" si="94"/>
        <v>-46776.66</v>
      </c>
      <c r="W22" s="63">
        <f t="shared" si="94"/>
        <v>-47596.959999999999</v>
      </c>
      <c r="X22" s="63">
        <f t="shared" si="94"/>
        <v>-43247.34</v>
      </c>
      <c r="Y22" s="63">
        <f t="shared" si="94"/>
        <v>-38462.730000000003</v>
      </c>
      <c r="Z22" s="63">
        <f t="shared" si="94"/>
        <v>-41888.32</v>
      </c>
      <c r="AA22" s="63">
        <f t="shared" ref="AA22:AC22" si="95">IF(AA17="","",ROUND(AA21*AA17,2))</f>
        <v>-45748.6</v>
      </c>
      <c r="AB22" s="63">
        <f t="shared" si="95"/>
        <v>39945.300000000003</v>
      </c>
      <c r="AC22" s="63">
        <f t="shared" si="95"/>
        <v>37916.46</v>
      </c>
      <c r="AD22" s="63">
        <f t="shared" ref="AD22:AM22" si="96">IF(AD17="","",ROUND(AD21*AD17,2))</f>
        <v>34074.25</v>
      </c>
      <c r="AE22" s="63">
        <f t="shared" si="96"/>
        <v>35217.550000000003</v>
      </c>
      <c r="AF22" s="63">
        <f t="shared" si="96"/>
        <v>39184.730000000003</v>
      </c>
      <c r="AG22" s="63">
        <f t="shared" si="96"/>
        <v>42158.83</v>
      </c>
      <c r="AH22" s="112">
        <f t="shared" si="96"/>
        <v>43134.47</v>
      </c>
      <c r="AI22" s="63">
        <f t="shared" si="96"/>
        <v>43546.37</v>
      </c>
      <c r="AJ22" s="63">
        <f t="shared" si="96"/>
        <v>39985.99</v>
      </c>
      <c r="AK22" s="63">
        <f t="shared" si="96"/>
        <v>35711.19</v>
      </c>
      <c r="AL22" s="63">
        <f t="shared" si="96"/>
        <v>38781.08</v>
      </c>
      <c r="AM22" s="63">
        <f t="shared" si="96"/>
        <v>43023.8</v>
      </c>
    </row>
    <row r="23" spans="1:39" s="52" customFormat="1" ht="9" customHeight="1" x14ac:dyDescent="0.25">
      <c r="A23" s="76"/>
      <c r="B23" s="7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x14ac:dyDescent="0.25">
      <c r="A24" s="133" t="s">
        <v>36</v>
      </c>
      <c r="B24" s="72" t="s">
        <v>49</v>
      </c>
      <c r="C24" s="62">
        <f>+'MEEIA 2 calcs'!O58</f>
        <v>31958.9</v>
      </c>
      <c r="D24" s="62">
        <f>+'MEEIA 2 calcs'!P58</f>
        <v>328456.91000000003</v>
      </c>
      <c r="E24" s="62">
        <f>+'MEEIA 2 calcs'!Q58</f>
        <v>267175.5</v>
      </c>
      <c r="F24" s="62">
        <f>+'M2 Allocations - TD'!Q53</f>
        <v>287500.39</v>
      </c>
      <c r="G24" s="62">
        <f>IF(+'M2 Allocations - TD'!R53="","",'M2 Allocations - TD'!R53)</f>
        <v>291239.59000000003</v>
      </c>
      <c r="H24" s="62">
        <f>IF(+'M2 Allocations - TD'!S53="","",'M2 Allocations - TD'!S53)</f>
        <v>334700.84000000003</v>
      </c>
      <c r="I24" s="62">
        <f>IF(+'M2 Allocations - TD'!T53="","",'M2 Allocations - TD'!T53)</f>
        <v>327858.78000000003</v>
      </c>
      <c r="J24" s="62">
        <f>IF(+'M2 Allocations - TD'!U53="","",'M2 Allocations - TD'!U53)</f>
        <v>345877.98</v>
      </c>
      <c r="K24" s="62">
        <f>IF(+'M2 Allocations - TD'!V53="","",'M2 Allocations - TD'!V53)</f>
        <v>332796.82</v>
      </c>
      <c r="L24" s="62">
        <f>IF(+'M2 Allocations - TD'!W53="","",'M2 Allocations - TD'!W53)</f>
        <v>325738.77</v>
      </c>
      <c r="M24" s="62">
        <f>IF(+'M2 Allocations - TD'!X53="","",'M2 Allocations - TD'!X53)</f>
        <v>293261.37</v>
      </c>
      <c r="N24" s="62">
        <f>IF(+'M2 Allocations - TD'!Y53="","",'M2 Allocations - TD'!Y53)</f>
        <v>307322.53000000003</v>
      </c>
      <c r="O24" s="62">
        <f>IF(+'M2 Allocations - TD'!Z53="","",'M2 Allocations - TD'!Z53)</f>
        <v>339565.96</v>
      </c>
      <c r="P24" s="62">
        <f>IF(+'M2 Allocations - TD'!AA53="","",'M2 Allocations - TD'!AA53)</f>
        <v>307869.25</v>
      </c>
      <c r="Q24" s="62">
        <f>IF(+'M2 Allocations - TD'!AB53="","",'M2 Allocations - TD'!AB53)</f>
        <v>306963.45</v>
      </c>
      <c r="R24" s="62">
        <f>IF(+'M2 Allocations - TD'!AC53="","",'M2 Allocations - TD'!AC53)</f>
        <v>283370.14</v>
      </c>
      <c r="S24" s="62">
        <f>IF(+'M2 Allocations - TD'!AD53="","",'M2 Allocations - TD'!AD53)</f>
        <v>326351.34000000003</v>
      </c>
      <c r="T24" s="62">
        <f>IF(+'M2 Allocations - TD'!AE53="","",'M2 Allocations - TD'!AE53)</f>
        <v>353914.84</v>
      </c>
      <c r="U24" s="62">
        <f>IF(+'M2 Allocations - TD'!AF53="","",'M2 Allocations - TD'!AF53)</f>
        <v>366503.78</v>
      </c>
      <c r="V24" s="62">
        <f>IF(+'M2 Allocations - TD'!AG53="","",'M2 Allocations - TD'!AG53)</f>
        <v>360257.72</v>
      </c>
      <c r="W24" s="62">
        <f>IF(+'M2 Allocations - TD'!AH53="","",'M2 Allocations - TD'!AH53)</f>
        <v>350605.05</v>
      </c>
      <c r="X24" s="62">
        <f>IF(+'M2 Allocations - TD'!AI53="","",'M2 Allocations - TD'!AI53)</f>
        <v>328773.59000000003</v>
      </c>
      <c r="Y24" s="62">
        <f>IF(+'M2 Allocations - TD'!AJ53="","",'M2 Allocations - TD'!AJ53)</f>
        <v>305971.46999999997</v>
      </c>
      <c r="Z24" s="62">
        <f>IF(+'M2 Allocations - TD'!AK53="","",'M2 Allocations - TD'!AK53)</f>
        <v>329009.21000000002</v>
      </c>
      <c r="AA24" s="62">
        <f>IF(+'M2 Allocations - TD'!AL53="","",'M2 Allocations - TD'!AL53)</f>
        <v>301972.13</v>
      </c>
      <c r="AB24" s="62">
        <f>IF(+'M2 Allocations - TD'!AM53="","",'M2 Allocations - TD'!AM53)</f>
        <v>361271.84</v>
      </c>
      <c r="AC24" s="62">
        <f>IF(+'M2 Allocations - TD'!AN53="","",'M2 Allocations - TD'!AN53)</f>
        <v>357649</v>
      </c>
      <c r="AD24" s="62">
        <f>IF(+'M2 Allocations - TD'!AO53="","",'M2 Allocations - TD'!AO53)</f>
        <v>342832.09</v>
      </c>
      <c r="AE24" s="62">
        <f>IF(+'M2 Allocations - TD'!AP53="","",'M2 Allocations - TD'!AP53)</f>
        <v>342002.7</v>
      </c>
      <c r="AF24" s="62">
        <f>IF(+'M2 Allocations - TD'!AQ53="","",'M2 Allocations - TD'!AQ53)</f>
        <v>397393.17</v>
      </c>
      <c r="AG24" s="62">
        <f>IF(+'M2 Allocations - TD'!AR53="","",'M2 Allocations - TD'!AR53)</f>
        <v>399370.7</v>
      </c>
      <c r="AH24" s="62">
        <f>IF(+'M2 Allocations - TD'!AS53="","",'M2 Allocations - TD'!AS53)</f>
        <v>419257.53</v>
      </c>
      <c r="AI24" s="62">
        <f>IF(+'M2 Allocations - TD'!AT53="","",'M2 Allocations - TD'!AT53)</f>
        <v>416719</v>
      </c>
      <c r="AJ24" s="62">
        <f>IF(+'M2 Allocations - TD'!AU53="","",'M2 Allocations - TD'!AU53)</f>
        <v>386141.21</v>
      </c>
      <c r="AK24" s="62">
        <f>IF(+'M2 Allocations - TD'!AV53="","",'M2 Allocations - TD'!AV53)</f>
        <v>360693.49687383522</v>
      </c>
      <c r="AL24" s="62">
        <f>IF(+'M2 Allocations - TD'!AW53="","",'M2 Allocations - TD'!AW53)</f>
        <v>370941.68232692016</v>
      </c>
      <c r="AM24" s="62">
        <f>IF(+'M2 Allocations - TD'!AX53="","",'M2 Allocations - TD'!AX53)</f>
        <v>397412.19596478145</v>
      </c>
    </row>
    <row r="25" spans="1:39" x14ac:dyDescent="0.25">
      <c r="A25" s="133"/>
      <c r="B25" s="72" t="s">
        <v>51</v>
      </c>
      <c r="C25" s="88">
        <v>6.2000000000000003E-5</v>
      </c>
      <c r="D25" s="88">
        <v>3.6699999999999998E-4</v>
      </c>
      <c r="E25" s="70">
        <f>+D25</f>
        <v>3.6699999999999998E-4</v>
      </c>
      <c r="F25" s="70">
        <f>IF(F24="","",E25)</f>
        <v>3.6699999999999998E-4</v>
      </c>
      <c r="G25" s="70">
        <f t="shared" ref="G25:Z25" si="97">IF(G24="","",F25)</f>
        <v>3.6699999999999998E-4</v>
      </c>
      <c r="H25" s="70">
        <f t="shared" si="97"/>
        <v>3.6699999999999998E-4</v>
      </c>
      <c r="I25" s="70">
        <f t="shared" si="97"/>
        <v>3.6699999999999998E-4</v>
      </c>
      <c r="J25" s="70">
        <f t="shared" si="97"/>
        <v>3.6699999999999998E-4</v>
      </c>
      <c r="K25" s="70">
        <f t="shared" si="97"/>
        <v>3.6699999999999998E-4</v>
      </c>
      <c r="L25" s="70">
        <f t="shared" si="97"/>
        <v>3.6699999999999998E-4</v>
      </c>
      <c r="M25" s="70">
        <f t="shared" si="97"/>
        <v>3.6699999999999998E-4</v>
      </c>
      <c r="N25" s="70">
        <f t="shared" si="97"/>
        <v>3.6699999999999998E-4</v>
      </c>
      <c r="O25" s="70">
        <f t="shared" si="97"/>
        <v>3.6699999999999998E-4</v>
      </c>
      <c r="P25" s="88">
        <v>1.1375575439833872E-3</v>
      </c>
      <c r="Q25" s="70">
        <f t="shared" si="97"/>
        <v>1.1375575439833872E-3</v>
      </c>
      <c r="R25" s="92">
        <f t="shared" si="97"/>
        <v>1.1375575439833872E-3</v>
      </c>
      <c r="S25" s="92">
        <f t="shared" si="97"/>
        <v>1.1375575439833872E-3</v>
      </c>
      <c r="T25" s="92">
        <f t="shared" si="97"/>
        <v>1.1375575439833872E-3</v>
      </c>
      <c r="U25" s="92">
        <f t="shared" si="97"/>
        <v>1.1375575439833872E-3</v>
      </c>
      <c r="V25" s="92">
        <f t="shared" si="97"/>
        <v>1.1375575439833872E-3</v>
      </c>
      <c r="W25" s="92">
        <f t="shared" si="97"/>
        <v>1.1375575439833872E-3</v>
      </c>
      <c r="X25" s="92">
        <f t="shared" si="97"/>
        <v>1.1375575439833872E-3</v>
      </c>
      <c r="Y25" s="92">
        <f t="shared" si="97"/>
        <v>1.1375575439833872E-3</v>
      </c>
      <c r="Z25" s="92">
        <f t="shared" si="97"/>
        <v>1.1375575439833872E-3</v>
      </c>
      <c r="AA25" s="92">
        <f t="shared" ref="AA25" si="98">IF(AA24="","",Z25)</f>
        <v>1.1375575439833872E-3</v>
      </c>
      <c r="AB25" s="88">
        <v>1.6772626739548866E-3</v>
      </c>
      <c r="AC25" s="70">
        <f t="shared" ref="AC25" si="99">IF(AC24="","",AB25)</f>
        <v>1.6772626739548866E-3</v>
      </c>
      <c r="AD25" s="70">
        <f t="shared" ref="AD25" si="100">IF(AD24="","",AC25)</f>
        <v>1.6772626739548866E-3</v>
      </c>
      <c r="AE25" s="70">
        <f t="shared" ref="AE25" si="101">IF(AE24="","",AD25)</f>
        <v>1.6772626739548866E-3</v>
      </c>
      <c r="AF25" s="70">
        <f t="shared" ref="AF25" si="102">IF(AF24="","",AE25)</f>
        <v>1.6772626739548866E-3</v>
      </c>
      <c r="AG25" s="70">
        <f t="shared" ref="AG25" si="103">IF(AG24="","",AF25)</f>
        <v>1.6772626739548866E-3</v>
      </c>
      <c r="AH25" s="70">
        <f t="shared" ref="AH25" si="104">IF(AH24="","",AG25)</f>
        <v>1.6772626739548866E-3</v>
      </c>
      <c r="AI25" s="70">
        <f t="shared" ref="AI25" si="105">IF(AI24="","",AH25)</f>
        <v>1.6772626739548866E-3</v>
      </c>
      <c r="AJ25" s="70">
        <f t="shared" ref="AJ25" si="106">IF(AJ24="","",AI25)</f>
        <v>1.6772626739548866E-3</v>
      </c>
      <c r="AK25" s="70">
        <f t="shared" ref="AK25" si="107">IF(AK24="","",AJ25)</f>
        <v>1.6772626739548866E-3</v>
      </c>
      <c r="AL25" s="70">
        <f t="shared" ref="AL25" si="108">IF(AL24="","",AK25)</f>
        <v>1.6772626739548866E-3</v>
      </c>
      <c r="AM25" s="70">
        <f t="shared" ref="AM25" si="109">IF(AM24="","",AL25)</f>
        <v>1.6772626739548866E-3</v>
      </c>
    </row>
    <row r="26" spans="1:39" x14ac:dyDescent="0.25">
      <c r="A26" s="133"/>
      <c r="B26" s="72" t="s">
        <v>50</v>
      </c>
      <c r="C26" s="46">
        <v>0</v>
      </c>
      <c r="D26" s="88">
        <v>7.2900000000000005E-4</v>
      </c>
      <c r="E26" s="70">
        <f>+D26</f>
        <v>7.2900000000000005E-4</v>
      </c>
      <c r="F26" s="70">
        <f>IF(F24="","",E26)</f>
        <v>7.2900000000000005E-4</v>
      </c>
      <c r="G26" s="70">
        <f t="shared" ref="G26:Z26" si="110">IF(G24="","",F26)</f>
        <v>7.2900000000000005E-4</v>
      </c>
      <c r="H26" s="70">
        <f t="shared" si="110"/>
        <v>7.2900000000000005E-4</v>
      </c>
      <c r="I26" s="70">
        <f t="shared" si="110"/>
        <v>7.2900000000000005E-4</v>
      </c>
      <c r="J26" s="70">
        <f t="shared" si="110"/>
        <v>7.2900000000000005E-4</v>
      </c>
      <c r="K26" s="70">
        <f t="shared" si="110"/>
        <v>7.2900000000000005E-4</v>
      </c>
      <c r="L26" s="70">
        <f t="shared" si="110"/>
        <v>7.2900000000000005E-4</v>
      </c>
      <c r="M26" s="70">
        <f t="shared" si="110"/>
        <v>7.2900000000000005E-4</v>
      </c>
      <c r="N26" s="70">
        <f t="shared" si="110"/>
        <v>7.2900000000000005E-4</v>
      </c>
      <c r="O26" s="70">
        <f t="shared" si="110"/>
        <v>7.2900000000000005E-4</v>
      </c>
      <c r="P26" s="93">
        <v>-1.0652584799076657E-5</v>
      </c>
      <c r="Q26" s="92">
        <f t="shared" si="110"/>
        <v>-1.0652584799076657E-5</v>
      </c>
      <c r="R26" s="92">
        <f t="shared" si="110"/>
        <v>-1.0652584799076657E-5</v>
      </c>
      <c r="S26" s="92">
        <f t="shared" si="110"/>
        <v>-1.0652584799076657E-5</v>
      </c>
      <c r="T26" s="92">
        <f t="shared" si="110"/>
        <v>-1.0652584799076657E-5</v>
      </c>
      <c r="U26" s="92">
        <f t="shared" si="110"/>
        <v>-1.0652584799076657E-5</v>
      </c>
      <c r="V26" s="92">
        <f t="shared" si="110"/>
        <v>-1.0652584799076657E-5</v>
      </c>
      <c r="W26" s="92">
        <f t="shared" si="110"/>
        <v>-1.0652584799076657E-5</v>
      </c>
      <c r="X26" s="92">
        <f t="shared" si="110"/>
        <v>-1.0652584799076657E-5</v>
      </c>
      <c r="Y26" s="92">
        <f t="shared" si="110"/>
        <v>-1.0652584799076657E-5</v>
      </c>
      <c r="Z26" s="92">
        <f t="shared" si="110"/>
        <v>-1.0652584799076657E-5</v>
      </c>
      <c r="AA26" s="92">
        <f t="shared" ref="AA26" si="111">IF(AA24="","",Z26)</f>
        <v>-1.0652584799076657E-5</v>
      </c>
      <c r="AB26" s="93">
        <v>-1.8549729178825712E-4</v>
      </c>
      <c r="AC26" s="92">
        <f t="shared" ref="AC26" si="112">IF(AC24="","",AB26)</f>
        <v>-1.8549729178825712E-4</v>
      </c>
      <c r="AD26" s="92">
        <f t="shared" ref="AD26" si="113">IF(AD24="","",AC26)</f>
        <v>-1.8549729178825712E-4</v>
      </c>
      <c r="AE26" s="92">
        <f t="shared" ref="AE26" si="114">IF(AE24="","",AD26)</f>
        <v>-1.8549729178825712E-4</v>
      </c>
      <c r="AF26" s="92">
        <f t="shared" ref="AF26" si="115">IF(AF24="","",AE26)</f>
        <v>-1.8549729178825712E-4</v>
      </c>
      <c r="AG26" s="92">
        <f t="shared" ref="AG26" si="116">IF(AG24="","",AF26)</f>
        <v>-1.8549729178825712E-4</v>
      </c>
      <c r="AH26" s="92">
        <f t="shared" ref="AH26" si="117">IF(AH24="","",AG26)</f>
        <v>-1.8549729178825712E-4</v>
      </c>
      <c r="AI26" s="92">
        <f t="shared" ref="AI26" si="118">IF(AI24="","",AH26)</f>
        <v>-1.8549729178825712E-4</v>
      </c>
      <c r="AJ26" s="92">
        <f t="shared" ref="AJ26" si="119">IF(AJ24="","",AI26)</f>
        <v>-1.8549729178825712E-4</v>
      </c>
      <c r="AK26" s="92">
        <f t="shared" ref="AK26" si="120">IF(AK24="","",AJ26)</f>
        <v>-1.8549729178825712E-4</v>
      </c>
      <c r="AL26" s="92">
        <f t="shared" ref="AL26" si="121">IF(AL24="","",AK26)</f>
        <v>-1.8549729178825712E-4</v>
      </c>
      <c r="AM26" s="92">
        <f t="shared" ref="AM26" si="122">IF(AM24="","",AL26)</f>
        <v>-1.8549729178825712E-4</v>
      </c>
    </row>
    <row r="27" spans="1:39" x14ac:dyDescent="0.25">
      <c r="A27" s="133"/>
      <c r="B27" s="72" t="s">
        <v>59</v>
      </c>
      <c r="C27" s="61">
        <f>SUM(C25:C26)</f>
        <v>6.2000000000000003E-5</v>
      </c>
      <c r="D27" s="61">
        <f t="shared" ref="D27:E27" si="123">SUM(D25:D26)</f>
        <v>1.096E-3</v>
      </c>
      <c r="E27" s="61">
        <f t="shared" si="123"/>
        <v>1.096E-3</v>
      </c>
      <c r="F27" s="61">
        <f>IF(F24="","",SUM(F25:F26))</f>
        <v>1.096E-3</v>
      </c>
      <c r="G27" s="61">
        <f t="shared" ref="G27:Z27" si="124">IF(G24="","",SUM(G25:G26))</f>
        <v>1.096E-3</v>
      </c>
      <c r="H27" s="61">
        <f t="shared" si="124"/>
        <v>1.096E-3</v>
      </c>
      <c r="I27" s="61">
        <f t="shared" si="124"/>
        <v>1.096E-3</v>
      </c>
      <c r="J27" s="61">
        <f t="shared" si="124"/>
        <v>1.096E-3</v>
      </c>
      <c r="K27" s="61">
        <f t="shared" si="124"/>
        <v>1.096E-3</v>
      </c>
      <c r="L27" s="61">
        <f t="shared" si="124"/>
        <v>1.096E-3</v>
      </c>
      <c r="M27" s="61">
        <f t="shared" si="124"/>
        <v>1.096E-3</v>
      </c>
      <c r="N27" s="61">
        <f t="shared" si="124"/>
        <v>1.096E-3</v>
      </c>
      <c r="O27" s="61">
        <f t="shared" si="124"/>
        <v>1.096E-3</v>
      </c>
      <c r="P27" s="61">
        <f t="shared" si="124"/>
        <v>1.1269049591843105E-3</v>
      </c>
      <c r="Q27" s="61">
        <f t="shared" si="124"/>
        <v>1.1269049591843105E-3</v>
      </c>
      <c r="R27" s="61">
        <f t="shared" si="124"/>
        <v>1.1269049591843105E-3</v>
      </c>
      <c r="S27" s="61">
        <f t="shared" si="124"/>
        <v>1.1269049591843105E-3</v>
      </c>
      <c r="T27" s="61">
        <f t="shared" si="124"/>
        <v>1.1269049591843105E-3</v>
      </c>
      <c r="U27" s="61">
        <f t="shared" si="124"/>
        <v>1.1269049591843105E-3</v>
      </c>
      <c r="V27" s="61">
        <f t="shared" si="124"/>
        <v>1.1269049591843105E-3</v>
      </c>
      <c r="W27" s="61">
        <f t="shared" si="124"/>
        <v>1.1269049591843105E-3</v>
      </c>
      <c r="X27" s="61">
        <f t="shared" si="124"/>
        <v>1.1269049591843105E-3</v>
      </c>
      <c r="Y27" s="61">
        <f t="shared" si="124"/>
        <v>1.1269049591843105E-3</v>
      </c>
      <c r="Z27" s="61">
        <f t="shared" si="124"/>
        <v>1.1269049591843105E-3</v>
      </c>
      <c r="AA27" s="61">
        <f t="shared" ref="AA27:AC27" si="125">IF(AA24="","",SUM(AA25:AA26))</f>
        <v>1.1269049591843105E-3</v>
      </c>
      <c r="AB27" s="61">
        <f t="shared" si="125"/>
        <v>1.4917653821666294E-3</v>
      </c>
      <c r="AC27" s="61">
        <f t="shared" si="125"/>
        <v>1.4917653821666294E-3</v>
      </c>
      <c r="AD27" s="61">
        <f t="shared" ref="AD27:AM27" si="126">IF(AD24="","",SUM(AD25:AD26))</f>
        <v>1.4917653821666294E-3</v>
      </c>
      <c r="AE27" s="61">
        <f t="shared" si="126"/>
        <v>1.4917653821666294E-3</v>
      </c>
      <c r="AF27" s="61">
        <f t="shared" si="126"/>
        <v>1.4917653821666294E-3</v>
      </c>
      <c r="AG27" s="61">
        <f t="shared" si="126"/>
        <v>1.4917653821666294E-3</v>
      </c>
      <c r="AH27" s="61">
        <f t="shared" si="126"/>
        <v>1.4917653821666294E-3</v>
      </c>
      <c r="AI27" s="61">
        <f t="shared" si="126"/>
        <v>1.4917653821666294E-3</v>
      </c>
      <c r="AJ27" s="61">
        <f t="shared" si="126"/>
        <v>1.4917653821666294E-3</v>
      </c>
      <c r="AK27" s="61">
        <f t="shared" si="126"/>
        <v>1.4917653821666294E-3</v>
      </c>
      <c r="AL27" s="61">
        <f t="shared" si="126"/>
        <v>1.4917653821666294E-3</v>
      </c>
      <c r="AM27" s="61">
        <f t="shared" si="126"/>
        <v>1.4917653821666294E-3</v>
      </c>
    </row>
    <row r="28" spans="1:39" x14ac:dyDescent="0.25">
      <c r="A28" s="133"/>
      <c r="B28" s="72" t="s">
        <v>52</v>
      </c>
      <c r="C28" s="65">
        <f>+C26/C27</f>
        <v>0</v>
      </c>
      <c r="D28" s="65">
        <f>+IFERROR(D26/D27,"")</f>
        <v>0.66514598540145986</v>
      </c>
      <c r="E28" s="65">
        <f>+IFERROR(E26/E27,"")</f>
        <v>0.66514598540145986</v>
      </c>
      <c r="F28" s="65">
        <f>IF(F24="","",IFERROR(F26/F27,""))</f>
        <v>0.66514598540145986</v>
      </c>
      <c r="G28" s="65">
        <f t="shared" ref="G28:Z28" si="127">IF(G24="","",IFERROR(G26/G27,""))</f>
        <v>0.66514598540145986</v>
      </c>
      <c r="H28" s="65">
        <f t="shared" si="127"/>
        <v>0.66514598540145986</v>
      </c>
      <c r="I28" s="65">
        <f t="shared" si="127"/>
        <v>0.66514598540145986</v>
      </c>
      <c r="J28" s="65">
        <f t="shared" si="127"/>
        <v>0.66514598540145986</v>
      </c>
      <c r="K28" s="65">
        <f t="shared" si="127"/>
        <v>0.66514598540145986</v>
      </c>
      <c r="L28" s="65">
        <f t="shared" si="127"/>
        <v>0.66514598540145986</v>
      </c>
      <c r="M28" s="65">
        <f t="shared" si="127"/>
        <v>0.66514598540145986</v>
      </c>
      <c r="N28" s="65">
        <f t="shared" si="127"/>
        <v>0.66514598540145986</v>
      </c>
      <c r="O28" s="65">
        <f t="shared" si="127"/>
        <v>0.66514598540145986</v>
      </c>
      <c r="P28" s="65">
        <f t="shared" si="127"/>
        <v>-9.4529576006013288E-3</v>
      </c>
      <c r="Q28" s="65">
        <f t="shared" si="127"/>
        <v>-9.4529576006013288E-3</v>
      </c>
      <c r="R28" s="65">
        <f t="shared" si="127"/>
        <v>-9.4529576006013288E-3</v>
      </c>
      <c r="S28" s="65">
        <f t="shared" si="127"/>
        <v>-9.4529576006013288E-3</v>
      </c>
      <c r="T28" s="65">
        <f t="shared" si="127"/>
        <v>-9.4529576006013288E-3</v>
      </c>
      <c r="U28" s="65">
        <f t="shared" si="127"/>
        <v>-9.4529576006013288E-3</v>
      </c>
      <c r="V28" s="65">
        <f t="shared" si="127"/>
        <v>-9.4529576006013288E-3</v>
      </c>
      <c r="W28" s="65">
        <f t="shared" si="127"/>
        <v>-9.4529576006013288E-3</v>
      </c>
      <c r="X28" s="65">
        <f t="shared" si="127"/>
        <v>-9.4529576006013288E-3</v>
      </c>
      <c r="Y28" s="65">
        <f t="shared" si="127"/>
        <v>-9.4529576006013288E-3</v>
      </c>
      <c r="Z28" s="65">
        <f t="shared" si="127"/>
        <v>-9.4529576006013288E-3</v>
      </c>
      <c r="AA28" s="65">
        <f t="shared" ref="AA28:AC28" si="128">IF(AA24="","",IFERROR(AA26/AA27,""))</f>
        <v>-9.4529576006013288E-3</v>
      </c>
      <c r="AB28" s="65">
        <f t="shared" si="128"/>
        <v>-0.12434749727121444</v>
      </c>
      <c r="AC28" s="65">
        <f t="shared" si="128"/>
        <v>-0.12434749727121444</v>
      </c>
      <c r="AD28" s="65">
        <f t="shared" ref="AD28:AM28" si="129">IF(AD24="","",IFERROR(AD26/AD27,""))</f>
        <v>-0.12434749727121444</v>
      </c>
      <c r="AE28" s="65">
        <f t="shared" si="129"/>
        <v>-0.12434749727121444</v>
      </c>
      <c r="AF28" s="65">
        <f t="shared" si="129"/>
        <v>-0.12434749727121444</v>
      </c>
      <c r="AG28" s="65">
        <f t="shared" si="129"/>
        <v>-0.12434749727121444</v>
      </c>
      <c r="AH28" s="65">
        <f t="shared" si="129"/>
        <v>-0.12434749727121444</v>
      </c>
      <c r="AI28" s="65">
        <f t="shared" si="129"/>
        <v>-0.12434749727121444</v>
      </c>
      <c r="AJ28" s="65">
        <f t="shared" si="129"/>
        <v>-0.12434749727121444</v>
      </c>
      <c r="AK28" s="65">
        <f t="shared" si="129"/>
        <v>-0.12434749727121444</v>
      </c>
      <c r="AL28" s="65">
        <f t="shared" si="129"/>
        <v>-0.12434749727121444</v>
      </c>
      <c r="AM28" s="65">
        <f t="shared" si="129"/>
        <v>-0.12434749727121444</v>
      </c>
    </row>
    <row r="29" spans="1:39" s="52" customFormat="1" x14ac:dyDescent="0.25">
      <c r="A29" s="133"/>
      <c r="B29" s="73" t="s">
        <v>53</v>
      </c>
      <c r="C29" s="63">
        <f>+C28*C24</f>
        <v>0</v>
      </c>
      <c r="D29" s="63">
        <f>+ROUND(D28*D24,2)</f>
        <v>218471.8</v>
      </c>
      <c r="E29" s="63">
        <f>+ROUND(E28*E24,2)</f>
        <v>177710.71</v>
      </c>
      <c r="F29" s="63">
        <f>IF(F24="","",ROUND(F28*F24,2))</f>
        <v>191229.73</v>
      </c>
      <c r="G29" s="63">
        <f t="shared" ref="G29:Z29" si="130">IF(G24="","",ROUND(G28*G24,2))</f>
        <v>193716.84</v>
      </c>
      <c r="H29" s="63">
        <f t="shared" si="130"/>
        <v>222624.92</v>
      </c>
      <c r="I29" s="63">
        <f t="shared" si="130"/>
        <v>218073.95</v>
      </c>
      <c r="J29" s="63">
        <f t="shared" si="130"/>
        <v>230059.35</v>
      </c>
      <c r="K29" s="63">
        <f t="shared" si="130"/>
        <v>221358.47</v>
      </c>
      <c r="L29" s="63">
        <f t="shared" si="130"/>
        <v>216663.84</v>
      </c>
      <c r="M29" s="63">
        <f t="shared" si="130"/>
        <v>195061.62</v>
      </c>
      <c r="N29" s="63">
        <f t="shared" si="130"/>
        <v>204414.35</v>
      </c>
      <c r="O29" s="63">
        <f t="shared" si="130"/>
        <v>225860.94</v>
      </c>
      <c r="P29" s="63">
        <f t="shared" si="130"/>
        <v>-2910.27</v>
      </c>
      <c r="Q29" s="63">
        <f t="shared" si="130"/>
        <v>-2901.71</v>
      </c>
      <c r="R29" s="63">
        <f t="shared" si="130"/>
        <v>-2678.69</v>
      </c>
      <c r="S29" s="63">
        <f t="shared" si="130"/>
        <v>-3084.99</v>
      </c>
      <c r="T29" s="63">
        <f t="shared" si="130"/>
        <v>-3345.54</v>
      </c>
      <c r="U29" s="63">
        <f t="shared" si="130"/>
        <v>-3464.54</v>
      </c>
      <c r="V29" s="63">
        <f t="shared" si="130"/>
        <v>-3405.5</v>
      </c>
      <c r="W29" s="63">
        <f t="shared" si="130"/>
        <v>-3314.25</v>
      </c>
      <c r="X29" s="63">
        <f t="shared" si="130"/>
        <v>-3107.88</v>
      </c>
      <c r="Y29" s="63">
        <f t="shared" si="130"/>
        <v>-2892.34</v>
      </c>
      <c r="Z29" s="63">
        <f t="shared" si="130"/>
        <v>-3110.11</v>
      </c>
      <c r="AA29" s="63">
        <f t="shared" ref="AA29:AC29" si="131">IF(AA24="","",ROUND(AA28*AA24,2))</f>
        <v>-2854.53</v>
      </c>
      <c r="AB29" s="63">
        <f t="shared" si="131"/>
        <v>-44923.25</v>
      </c>
      <c r="AC29" s="63">
        <f t="shared" si="131"/>
        <v>-44472.76</v>
      </c>
      <c r="AD29" s="63">
        <f t="shared" ref="AD29:AM29" si="132">IF(AD24="","",ROUND(AD28*AD24,2))</f>
        <v>-42630.31</v>
      </c>
      <c r="AE29" s="63">
        <f t="shared" si="132"/>
        <v>-42527.18</v>
      </c>
      <c r="AF29" s="63">
        <f t="shared" si="132"/>
        <v>-49414.85</v>
      </c>
      <c r="AG29" s="63">
        <f t="shared" si="132"/>
        <v>-49660.75</v>
      </c>
      <c r="AH29" s="63">
        <f t="shared" si="132"/>
        <v>-52133.62</v>
      </c>
      <c r="AI29" s="63">
        <f t="shared" si="132"/>
        <v>-51817.96</v>
      </c>
      <c r="AJ29" s="63">
        <f t="shared" si="132"/>
        <v>-48015.69</v>
      </c>
      <c r="AK29" s="63">
        <f t="shared" si="132"/>
        <v>-44851.33</v>
      </c>
      <c r="AL29" s="63">
        <f t="shared" si="132"/>
        <v>-46125.67</v>
      </c>
      <c r="AM29" s="63">
        <f t="shared" si="132"/>
        <v>-49417.21</v>
      </c>
    </row>
    <row r="30" spans="1:39" s="52" customFormat="1" ht="9" customHeight="1" x14ac:dyDescent="0.25">
      <c r="A30" s="76"/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x14ac:dyDescent="0.25">
      <c r="A31" s="133" t="s">
        <v>37</v>
      </c>
      <c r="B31" s="72" t="s">
        <v>49</v>
      </c>
      <c r="C31" s="62">
        <f>+'MEEIA 2 calcs'!O68</f>
        <v>7958.8</v>
      </c>
      <c r="D31" s="62">
        <f>+'MEEIA 2 calcs'!P68</f>
        <v>202699.47</v>
      </c>
      <c r="E31" s="62">
        <f>+'MEEIA 2 calcs'!Q68</f>
        <v>167678.56</v>
      </c>
      <c r="F31" s="62">
        <f>+'M2 Allocations - TD'!Q54</f>
        <v>185826.61</v>
      </c>
      <c r="G31" s="62">
        <f>IF(+'M2 Allocations - TD'!R54="","",'M2 Allocations - TD'!R54)</f>
        <v>189002.31</v>
      </c>
      <c r="H31" s="62">
        <f>IF(+'M2 Allocations - TD'!S54="","",'M2 Allocations - TD'!S54)</f>
        <v>225674.13</v>
      </c>
      <c r="I31" s="62">
        <f>IF(+'M2 Allocations - TD'!T54="","",'M2 Allocations - TD'!T54)</f>
        <v>213450.91</v>
      </c>
      <c r="J31" s="62">
        <f>IF(+'M2 Allocations - TD'!U54="","",'M2 Allocations - TD'!U54)</f>
        <v>236566.37</v>
      </c>
      <c r="K31" s="62">
        <f>IF(+'M2 Allocations - TD'!V54="","",'M2 Allocations - TD'!V54)</f>
        <v>225419.26</v>
      </c>
      <c r="L31" s="62">
        <f>IF(+'M2 Allocations - TD'!W54="","",'M2 Allocations - TD'!W54)</f>
        <v>214922.7</v>
      </c>
      <c r="M31" s="62">
        <f>IF(+'M2 Allocations - TD'!X54="","",'M2 Allocations - TD'!X54)</f>
        <v>204773.48</v>
      </c>
      <c r="N31" s="62">
        <f>IF(+'M2 Allocations - TD'!Y54="","",'M2 Allocations - TD'!Y54)</f>
        <v>187770.83</v>
      </c>
      <c r="O31" s="62">
        <f>IF(+'M2 Allocations - TD'!Z54="","",'M2 Allocations - TD'!Z54)</f>
        <v>190411.74</v>
      </c>
      <c r="P31" s="62">
        <f>IF(+'M2 Allocations - TD'!AA54="","",'M2 Allocations - TD'!AA54)</f>
        <v>104692.59</v>
      </c>
      <c r="Q31" s="62">
        <f>IF(+'M2 Allocations - TD'!AB54="","",'M2 Allocations - TD'!AB54)</f>
        <v>18094.560000000001</v>
      </c>
      <c r="R31" s="62">
        <f>IF(+'M2 Allocations - TD'!AC54="","",'M2 Allocations - TD'!AC54)</f>
        <v>17212.91</v>
      </c>
      <c r="S31" s="62">
        <f>IF(+'M2 Allocations - TD'!AD54="","",'M2 Allocations - TD'!AD54)</f>
        <v>19682.41</v>
      </c>
      <c r="T31" s="62">
        <f>IF(+'M2 Allocations - TD'!AE54="","",'M2 Allocations - TD'!AE54)</f>
        <v>21781.17</v>
      </c>
      <c r="U31" s="62">
        <f>IF(+'M2 Allocations - TD'!AF54="","",'M2 Allocations - TD'!AF54)</f>
        <v>13233.54</v>
      </c>
      <c r="V31" s="62">
        <f>IF(+'M2 Allocations - TD'!AG54="","",'M2 Allocations - TD'!AG54)</f>
        <v>22431.52</v>
      </c>
      <c r="W31" s="62">
        <f>IF(+'M2 Allocations - TD'!AH54="","",'M2 Allocations - TD'!AH54)</f>
        <v>21067.32</v>
      </c>
      <c r="X31" s="62">
        <f>IF(+'M2 Allocations - TD'!AI54="","",'M2 Allocations - TD'!AI54)</f>
        <v>20801.22</v>
      </c>
      <c r="Y31" s="62">
        <f>IF(+'M2 Allocations - TD'!AJ54="","",'M2 Allocations - TD'!AJ54)</f>
        <v>19547.939999999999</v>
      </c>
      <c r="Z31" s="62">
        <f>IF(+'M2 Allocations - TD'!AK54="","",'M2 Allocations - TD'!AK54)</f>
        <v>19036.14</v>
      </c>
      <c r="AA31" s="62">
        <f>IF(+'M2 Allocations - TD'!AL54="","",'M2 Allocations - TD'!AL54)</f>
        <v>21300.85</v>
      </c>
      <c r="AB31" s="62">
        <f>IF(+'M2 Allocations - TD'!AM54="","",'M2 Allocations - TD'!AM54)</f>
        <v>41051.660000000003</v>
      </c>
      <c r="AC31" s="62">
        <f>IF(+'M2 Allocations - TD'!AN54="","",'M2 Allocations - TD'!AN54)</f>
        <v>64352.88</v>
      </c>
      <c r="AD31" s="62">
        <f>IF(+'M2 Allocations - TD'!AO54="","",'M2 Allocations - TD'!AO54)</f>
        <v>64072.1</v>
      </c>
      <c r="AE31" s="62">
        <f>IF(+'M2 Allocations - TD'!AP54="","",'M2 Allocations - TD'!AP54)</f>
        <v>62519.33</v>
      </c>
      <c r="AF31" s="62">
        <f>IF(+'M2 Allocations - TD'!AQ54="","",'M2 Allocations - TD'!AQ54)</f>
        <v>78748.960000000006</v>
      </c>
      <c r="AG31" s="62">
        <f>IF(+'M2 Allocations - TD'!AR54="","",'M2 Allocations - TD'!AR54)</f>
        <v>73304.259999999995</v>
      </c>
      <c r="AH31" s="62">
        <f>IF(+'M2 Allocations - TD'!AS54="","",'M2 Allocations - TD'!AS54)</f>
        <v>81170.33</v>
      </c>
      <c r="AI31" s="62">
        <f>IF(+'M2 Allocations - TD'!AT54="","",'M2 Allocations - TD'!AT54)</f>
        <v>82260.42</v>
      </c>
      <c r="AJ31" s="62">
        <f>IF(+'M2 Allocations - TD'!AU54="","",'M2 Allocations - TD'!AU54)</f>
        <v>77599.5</v>
      </c>
      <c r="AK31" s="62">
        <f>IF(+'M2 Allocations - TD'!AV54="","",'M2 Allocations - TD'!AV54)</f>
        <v>73214.733082354345</v>
      </c>
      <c r="AL31" s="62">
        <f>IF(+'M2 Allocations - TD'!AW54="","",'M2 Allocations - TD'!AW54)</f>
        <v>72223.970100359467</v>
      </c>
      <c r="AM31" s="62">
        <f>IF(+'M2 Allocations - TD'!AX54="","",'M2 Allocations - TD'!AX54)</f>
        <v>73210.045403747441</v>
      </c>
    </row>
    <row r="32" spans="1:39" x14ac:dyDescent="0.25">
      <c r="A32" s="133"/>
      <c r="B32" s="72" t="s">
        <v>51</v>
      </c>
      <c r="C32" s="88">
        <v>6.0000000000000002E-5</v>
      </c>
      <c r="D32" s="88">
        <v>3.8400000000000001E-4</v>
      </c>
      <c r="E32" s="70">
        <f>+D32</f>
        <v>3.8400000000000001E-4</v>
      </c>
      <c r="F32" s="70">
        <f>IF(F31="","",E32)</f>
        <v>3.8400000000000001E-4</v>
      </c>
      <c r="G32" s="70">
        <f t="shared" ref="G32:Z32" si="133">IF(G31="","",F32)</f>
        <v>3.8400000000000001E-4</v>
      </c>
      <c r="H32" s="70">
        <f t="shared" si="133"/>
        <v>3.8400000000000001E-4</v>
      </c>
      <c r="I32" s="70">
        <f t="shared" si="133"/>
        <v>3.8400000000000001E-4</v>
      </c>
      <c r="J32" s="70">
        <f t="shared" si="133"/>
        <v>3.8400000000000001E-4</v>
      </c>
      <c r="K32" s="70">
        <f t="shared" si="133"/>
        <v>3.8400000000000001E-4</v>
      </c>
      <c r="L32" s="70">
        <f t="shared" si="133"/>
        <v>3.8400000000000001E-4</v>
      </c>
      <c r="M32" s="70">
        <f t="shared" si="133"/>
        <v>3.8400000000000001E-4</v>
      </c>
      <c r="N32" s="70">
        <f t="shared" si="133"/>
        <v>3.8400000000000001E-4</v>
      </c>
      <c r="O32" s="70">
        <f t="shared" si="133"/>
        <v>3.8400000000000001E-4</v>
      </c>
      <c r="P32" s="88">
        <v>3.5731019249486359E-4</v>
      </c>
      <c r="Q32" s="70">
        <f t="shared" si="133"/>
        <v>3.5731019249486359E-4</v>
      </c>
      <c r="R32" s="92">
        <f t="shared" si="133"/>
        <v>3.5731019249486359E-4</v>
      </c>
      <c r="S32" s="92">
        <f t="shared" si="133"/>
        <v>3.5731019249486359E-4</v>
      </c>
      <c r="T32" s="92">
        <f t="shared" si="133"/>
        <v>3.5731019249486359E-4</v>
      </c>
      <c r="U32" s="92">
        <f t="shared" si="133"/>
        <v>3.5731019249486359E-4</v>
      </c>
      <c r="V32" s="92">
        <f t="shared" si="133"/>
        <v>3.5731019249486359E-4</v>
      </c>
      <c r="W32" s="92">
        <f t="shared" si="133"/>
        <v>3.5731019249486359E-4</v>
      </c>
      <c r="X32" s="92">
        <f t="shared" si="133"/>
        <v>3.5731019249486359E-4</v>
      </c>
      <c r="Y32" s="92">
        <f t="shared" si="133"/>
        <v>3.5731019249486359E-4</v>
      </c>
      <c r="Z32" s="92">
        <f t="shared" si="133"/>
        <v>3.5731019249486359E-4</v>
      </c>
      <c r="AA32" s="92">
        <f t="shared" ref="AA32" si="134">IF(AA31="","",Z32)</f>
        <v>3.5731019249486359E-4</v>
      </c>
      <c r="AB32" s="88">
        <v>6.7202311992673749E-4</v>
      </c>
      <c r="AC32" s="70">
        <f t="shared" ref="AC32" si="135">IF(AC31="","",AB32)</f>
        <v>6.7202311992673749E-4</v>
      </c>
      <c r="AD32" s="70">
        <f t="shared" ref="AD32" si="136">IF(AD31="","",AC32)</f>
        <v>6.7202311992673749E-4</v>
      </c>
      <c r="AE32" s="70">
        <f t="shared" ref="AE32" si="137">IF(AE31="","",AD32)</f>
        <v>6.7202311992673749E-4</v>
      </c>
      <c r="AF32" s="70">
        <f t="shared" ref="AF32" si="138">IF(AF31="","",AE32)</f>
        <v>6.7202311992673749E-4</v>
      </c>
      <c r="AG32" s="70">
        <f t="shared" ref="AG32" si="139">IF(AG31="","",AF32)</f>
        <v>6.7202311992673749E-4</v>
      </c>
      <c r="AH32" s="70">
        <f t="shared" ref="AH32" si="140">IF(AH31="","",AG32)</f>
        <v>6.7202311992673749E-4</v>
      </c>
      <c r="AI32" s="70">
        <f t="shared" ref="AI32" si="141">IF(AI31="","",AH32)</f>
        <v>6.7202311992673749E-4</v>
      </c>
      <c r="AJ32" s="70">
        <f t="shared" ref="AJ32" si="142">IF(AJ31="","",AI32)</f>
        <v>6.7202311992673749E-4</v>
      </c>
      <c r="AK32" s="70">
        <f t="shared" ref="AK32" si="143">IF(AK31="","",AJ32)</f>
        <v>6.7202311992673749E-4</v>
      </c>
      <c r="AL32" s="70">
        <f t="shared" ref="AL32" si="144">IF(AL31="","",AK32)</f>
        <v>6.7202311992673749E-4</v>
      </c>
      <c r="AM32" s="70">
        <f t="shared" ref="AM32" si="145">IF(AM31="","",AL32)</f>
        <v>6.7202311992673749E-4</v>
      </c>
    </row>
    <row r="33" spans="1:39" x14ac:dyDescent="0.25">
      <c r="A33" s="133"/>
      <c r="B33" s="72" t="s">
        <v>50</v>
      </c>
      <c r="C33" s="46">
        <v>0</v>
      </c>
      <c r="D33" s="88">
        <v>1.0369999999999999E-3</v>
      </c>
      <c r="E33" s="70">
        <f>+D33</f>
        <v>1.0369999999999999E-3</v>
      </c>
      <c r="F33" s="70">
        <f>IF(F31="","",E33)</f>
        <v>1.0369999999999999E-3</v>
      </c>
      <c r="G33" s="70">
        <f t="shared" ref="G33:Z33" si="146">IF(G31="","",F33)</f>
        <v>1.0369999999999999E-3</v>
      </c>
      <c r="H33" s="70">
        <f t="shared" si="146"/>
        <v>1.0369999999999999E-3</v>
      </c>
      <c r="I33" s="70">
        <f t="shared" si="146"/>
        <v>1.0369999999999999E-3</v>
      </c>
      <c r="J33" s="70">
        <f t="shared" si="146"/>
        <v>1.0369999999999999E-3</v>
      </c>
      <c r="K33" s="70">
        <f t="shared" si="146"/>
        <v>1.0369999999999999E-3</v>
      </c>
      <c r="L33" s="70">
        <f t="shared" si="146"/>
        <v>1.0369999999999999E-3</v>
      </c>
      <c r="M33" s="70">
        <f t="shared" si="146"/>
        <v>1.0369999999999999E-3</v>
      </c>
      <c r="N33" s="70">
        <f t="shared" si="146"/>
        <v>1.0369999999999999E-3</v>
      </c>
      <c r="O33" s="70">
        <f t="shared" si="146"/>
        <v>1.0369999999999999E-3</v>
      </c>
      <c r="P33" s="93">
        <v>-2.1760723836864655E-4</v>
      </c>
      <c r="Q33" s="92">
        <f t="shared" si="146"/>
        <v>-2.1760723836864655E-4</v>
      </c>
      <c r="R33" s="92">
        <f t="shared" si="146"/>
        <v>-2.1760723836864655E-4</v>
      </c>
      <c r="S33" s="92">
        <f t="shared" si="146"/>
        <v>-2.1760723836864655E-4</v>
      </c>
      <c r="T33" s="92">
        <f t="shared" si="146"/>
        <v>-2.1760723836864655E-4</v>
      </c>
      <c r="U33" s="92">
        <f t="shared" si="146"/>
        <v>-2.1760723836864655E-4</v>
      </c>
      <c r="V33" s="92">
        <f t="shared" si="146"/>
        <v>-2.1760723836864655E-4</v>
      </c>
      <c r="W33" s="92">
        <f t="shared" si="146"/>
        <v>-2.1760723836864655E-4</v>
      </c>
      <c r="X33" s="92">
        <f t="shared" si="146"/>
        <v>-2.1760723836864655E-4</v>
      </c>
      <c r="Y33" s="92">
        <f t="shared" si="146"/>
        <v>-2.1760723836864655E-4</v>
      </c>
      <c r="Z33" s="92">
        <f t="shared" si="146"/>
        <v>-2.1760723836864655E-4</v>
      </c>
      <c r="AA33" s="92">
        <f t="shared" ref="AA33" si="147">IF(AA31="","",Z33)</f>
        <v>-2.1760723836864655E-4</v>
      </c>
      <c r="AB33" s="93">
        <v>-2.3696165881846651E-5</v>
      </c>
      <c r="AC33" s="92">
        <f t="shared" ref="AC33" si="148">IF(AC31="","",AB33)</f>
        <v>-2.3696165881846651E-5</v>
      </c>
      <c r="AD33" s="92">
        <f t="shared" ref="AD33" si="149">IF(AD31="","",AC33)</f>
        <v>-2.3696165881846651E-5</v>
      </c>
      <c r="AE33" s="92">
        <f t="shared" ref="AE33" si="150">IF(AE31="","",AD33)</f>
        <v>-2.3696165881846651E-5</v>
      </c>
      <c r="AF33" s="92">
        <f t="shared" ref="AF33" si="151">IF(AF31="","",AE33)</f>
        <v>-2.3696165881846651E-5</v>
      </c>
      <c r="AG33" s="92">
        <f t="shared" ref="AG33" si="152">IF(AG31="","",AF33)</f>
        <v>-2.3696165881846651E-5</v>
      </c>
      <c r="AH33" s="92">
        <f t="shared" ref="AH33" si="153">IF(AH31="","",AG33)</f>
        <v>-2.3696165881846651E-5</v>
      </c>
      <c r="AI33" s="92">
        <f t="shared" ref="AI33" si="154">IF(AI31="","",AH33)</f>
        <v>-2.3696165881846651E-5</v>
      </c>
      <c r="AJ33" s="92">
        <f t="shared" ref="AJ33" si="155">IF(AJ31="","",AI33)</f>
        <v>-2.3696165881846651E-5</v>
      </c>
      <c r="AK33" s="92">
        <f t="shared" ref="AK33" si="156">IF(AK31="","",AJ33)</f>
        <v>-2.3696165881846651E-5</v>
      </c>
      <c r="AL33" s="92">
        <f t="shared" ref="AL33" si="157">IF(AL31="","",AK33)</f>
        <v>-2.3696165881846651E-5</v>
      </c>
      <c r="AM33" s="92">
        <f t="shared" ref="AM33" si="158">IF(AM31="","",AL33)</f>
        <v>-2.3696165881846651E-5</v>
      </c>
    </row>
    <row r="34" spans="1:39" x14ac:dyDescent="0.25">
      <c r="A34" s="133"/>
      <c r="B34" s="72" t="s">
        <v>59</v>
      </c>
      <c r="C34" s="61">
        <f>SUM(C32:C33)</f>
        <v>6.0000000000000002E-5</v>
      </c>
      <c r="D34" s="61">
        <f t="shared" ref="D34:E34" si="159">SUM(D32:D33)</f>
        <v>1.421E-3</v>
      </c>
      <c r="E34" s="61">
        <f t="shared" si="159"/>
        <v>1.421E-3</v>
      </c>
      <c r="F34" s="61">
        <f>IF(F31="","",SUM(F32:F33))</f>
        <v>1.421E-3</v>
      </c>
      <c r="G34" s="61">
        <f t="shared" ref="G34:Z34" si="160">IF(G31="","",SUM(G32:G33))</f>
        <v>1.421E-3</v>
      </c>
      <c r="H34" s="61">
        <f t="shared" si="160"/>
        <v>1.421E-3</v>
      </c>
      <c r="I34" s="61">
        <f t="shared" si="160"/>
        <v>1.421E-3</v>
      </c>
      <c r="J34" s="61">
        <f t="shared" si="160"/>
        <v>1.421E-3</v>
      </c>
      <c r="K34" s="61">
        <f t="shared" si="160"/>
        <v>1.421E-3</v>
      </c>
      <c r="L34" s="61">
        <f t="shared" si="160"/>
        <v>1.421E-3</v>
      </c>
      <c r="M34" s="61">
        <f t="shared" si="160"/>
        <v>1.421E-3</v>
      </c>
      <c r="N34" s="61">
        <f t="shared" si="160"/>
        <v>1.421E-3</v>
      </c>
      <c r="O34" s="61">
        <f t="shared" si="160"/>
        <v>1.421E-3</v>
      </c>
      <c r="P34" s="61">
        <f t="shared" si="160"/>
        <v>1.3970295412621704E-4</v>
      </c>
      <c r="Q34" s="61">
        <f t="shared" si="160"/>
        <v>1.3970295412621704E-4</v>
      </c>
      <c r="R34" s="61">
        <f t="shared" si="160"/>
        <v>1.3970295412621704E-4</v>
      </c>
      <c r="S34" s="61">
        <f t="shared" si="160"/>
        <v>1.3970295412621704E-4</v>
      </c>
      <c r="T34" s="61">
        <f t="shared" si="160"/>
        <v>1.3970295412621704E-4</v>
      </c>
      <c r="U34" s="61">
        <f t="shared" si="160"/>
        <v>1.3970295412621704E-4</v>
      </c>
      <c r="V34" s="61">
        <f t="shared" si="160"/>
        <v>1.3970295412621704E-4</v>
      </c>
      <c r="W34" s="61">
        <f t="shared" si="160"/>
        <v>1.3970295412621704E-4</v>
      </c>
      <c r="X34" s="61">
        <f t="shared" si="160"/>
        <v>1.3970295412621704E-4</v>
      </c>
      <c r="Y34" s="61">
        <f t="shared" si="160"/>
        <v>1.3970295412621704E-4</v>
      </c>
      <c r="Z34" s="61">
        <f t="shared" si="160"/>
        <v>1.3970295412621704E-4</v>
      </c>
      <c r="AA34" s="61">
        <f t="shared" ref="AA34:AC34" si="161">IF(AA31="","",SUM(AA32:AA33))</f>
        <v>1.3970295412621704E-4</v>
      </c>
      <c r="AB34" s="61">
        <f t="shared" si="161"/>
        <v>6.4832695404489079E-4</v>
      </c>
      <c r="AC34" s="61">
        <f t="shared" si="161"/>
        <v>6.4832695404489079E-4</v>
      </c>
      <c r="AD34" s="61">
        <f t="shared" ref="AD34:AM34" si="162">IF(AD31="","",SUM(AD32:AD33))</f>
        <v>6.4832695404489079E-4</v>
      </c>
      <c r="AE34" s="61">
        <f t="shared" si="162"/>
        <v>6.4832695404489079E-4</v>
      </c>
      <c r="AF34" s="61">
        <f t="shared" si="162"/>
        <v>6.4832695404489079E-4</v>
      </c>
      <c r="AG34" s="61">
        <f t="shared" si="162"/>
        <v>6.4832695404489079E-4</v>
      </c>
      <c r="AH34" s="61">
        <f t="shared" si="162"/>
        <v>6.4832695404489079E-4</v>
      </c>
      <c r="AI34" s="61">
        <f t="shared" si="162"/>
        <v>6.4832695404489079E-4</v>
      </c>
      <c r="AJ34" s="61">
        <f t="shared" si="162"/>
        <v>6.4832695404489079E-4</v>
      </c>
      <c r="AK34" s="61">
        <f t="shared" si="162"/>
        <v>6.4832695404489079E-4</v>
      </c>
      <c r="AL34" s="61">
        <f t="shared" si="162"/>
        <v>6.4832695404489079E-4</v>
      </c>
      <c r="AM34" s="61">
        <f t="shared" si="162"/>
        <v>6.4832695404489079E-4</v>
      </c>
    </row>
    <row r="35" spans="1:39" x14ac:dyDescent="0.25">
      <c r="A35" s="133"/>
      <c r="B35" s="72" t="s">
        <v>52</v>
      </c>
      <c r="C35" s="65">
        <f>+C33/C34</f>
        <v>0</v>
      </c>
      <c r="D35" s="65">
        <f>+IFERROR(D33/D34,"")</f>
        <v>0.72976776917663611</v>
      </c>
      <c r="E35" s="65">
        <f>+IFERROR(E33/E34,"")</f>
        <v>0.72976776917663611</v>
      </c>
      <c r="F35" s="65">
        <f>IF(F31="","",IFERROR(F33/F34,""))</f>
        <v>0.72976776917663611</v>
      </c>
      <c r="G35" s="65">
        <f t="shared" ref="G35:Z35" si="163">IF(G31="","",IFERROR(G33/G34,""))</f>
        <v>0.72976776917663611</v>
      </c>
      <c r="H35" s="65">
        <f t="shared" si="163"/>
        <v>0.72976776917663611</v>
      </c>
      <c r="I35" s="65">
        <f t="shared" si="163"/>
        <v>0.72976776917663611</v>
      </c>
      <c r="J35" s="65">
        <f t="shared" si="163"/>
        <v>0.72976776917663611</v>
      </c>
      <c r="K35" s="65">
        <f t="shared" si="163"/>
        <v>0.72976776917663611</v>
      </c>
      <c r="L35" s="65">
        <f t="shared" si="163"/>
        <v>0.72976776917663611</v>
      </c>
      <c r="M35" s="65">
        <f t="shared" si="163"/>
        <v>0.72976776917663611</v>
      </c>
      <c r="N35" s="65">
        <f t="shared" si="163"/>
        <v>0.72976776917663611</v>
      </c>
      <c r="O35" s="65">
        <f t="shared" si="163"/>
        <v>0.72976776917663611</v>
      </c>
      <c r="P35" s="65">
        <f>IF(P31="","",IFERROR(P33/P34,""))</f>
        <v>-1.5576423543058764</v>
      </c>
      <c r="Q35" s="65">
        <f t="shared" si="163"/>
        <v>-1.5576423543058764</v>
      </c>
      <c r="R35" s="65">
        <f t="shared" si="163"/>
        <v>-1.5576423543058764</v>
      </c>
      <c r="S35" s="65">
        <f t="shared" si="163"/>
        <v>-1.5576423543058764</v>
      </c>
      <c r="T35" s="65">
        <f t="shared" si="163"/>
        <v>-1.5576423543058764</v>
      </c>
      <c r="U35" s="65">
        <f t="shared" si="163"/>
        <v>-1.5576423543058764</v>
      </c>
      <c r="V35" s="65">
        <f t="shared" si="163"/>
        <v>-1.5576423543058764</v>
      </c>
      <c r="W35" s="65">
        <f t="shared" si="163"/>
        <v>-1.5576423543058764</v>
      </c>
      <c r="X35" s="65">
        <f t="shared" si="163"/>
        <v>-1.5576423543058764</v>
      </c>
      <c r="Y35" s="65">
        <f t="shared" si="163"/>
        <v>-1.5576423543058764</v>
      </c>
      <c r="Z35" s="65">
        <f t="shared" si="163"/>
        <v>-1.5576423543058764</v>
      </c>
      <c r="AA35" s="65">
        <f t="shared" ref="AA35:AC35" si="164">IF(AA31="","",IFERROR(AA33/AA34,""))</f>
        <v>-1.5576423543058764</v>
      </c>
      <c r="AB35" s="65">
        <f t="shared" si="164"/>
        <v>-3.6549715747597786E-2</v>
      </c>
      <c r="AC35" s="65">
        <f t="shared" si="164"/>
        <v>-3.6549715747597786E-2</v>
      </c>
      <c r="AD35" s="65">
        <f t="shared" ref="AD35:AM35" si="165">IF(AD31="","",IFERROR(AD33/AD34,""))</f>
        <v>-3.6549715747597786E-2</v>
      </c>
      <c r="AE35" s="65">
        <f t="shared" si="165"/>
        <v>-3.6549715747597786E-2</v>
      </c>
      <c r="AF35" s="65">
        <f t="shared" si="165"/>
        <v>-3.6549715747597786E-2</v>
      </c>
      <c r="AG35" s="65">
        <f t="shared" si="165"/>
        <v>-3.6549715747597786E-2</v>
      </c>
      <c r="AH35" s="65">
        <f t="shared" si="165"/>
        <v>-3.6549715747597786E-2</v>
      </c>
      <c r="AI35" s="65">
        <f t="shared" si="165"/>
        <v>-3.6549715747597786E-2</v>
      </c>
      <c r="AJ35" s="65">
        <f t="shared" si="165"/>
        <v>-3.6549715747597786E-2</v>
      </c>
      <c r="AK35" s="65">
        <f t="shared" si="165"/>
        <v>-3.6549715747597786E-2</v>
      </c>
      <c r="AL35" s="65">
        <f t="shared" si="165"/>
        <v>-3.6549715747597786E-2</v>
      </c>
      <c r="AM35" s="65">
        <f t="shared" si="165"/>
        <v>-3.6549715747597786E-2</v>
      </c>
    </row>
    <row r="36" spans="1:39" s="52" customFormat="1" x14ac:dyDescent="0.25">
      <c r="A36" s="133"/>
      <c r="B36" s="73" t="s">
        <v>53</v>
      </c>
      <c r="C36" s="63">
        <f>+C35*C31</f>
        <v>0</v>
      </c>
      <c r="D36" s="63">
        <f>+ROUND(D35*D31,2)</f>
        <v>147923.54</v>
      </c>
      <c r="E36" s="63">
        <f>+ROUND(E35*E31,2)</f>
        <v>122366.41</v>
      </c>
      <c r="F36" s="63">
        <f>IF(F31="","",ROUND(F35*F31,2))</f>
        <v>135610.26999999999</v>
      </c>
      <c r="G36" s="63">
        <f t="shared" ref="G36:Z36" si="166">IF(G31="","",ROUND(G35*G31,2))</f>
        <v>137927.79</v>
      </c>
      <c r="H36" s="63">
        <f t="shared" si="166"/>
        <v>164689.71</v>
      </c>
      <c r="I36" s="63">
        <f t="shared" si="166"/>
        <v>155769.59</v>
      </c>
      <c r="J36" s="63">
        <f t="shared" si="166"/>
        <v>172638.51</v>
      </c>
      <c r="K36" s="63">
        <f t="shared" si="166"/>
        <v>164503.71</v>
      </c>
      <c r="L36" s="63">
        <f t="shared" si="166"/>
        <v>156843.66</v>
      </c>
      <c r="M36" s="63">
        <f t="shared" si="166"/>
        <v>149437.09</v>
      </c>
      <c r="N36" s="63">
        <f t="shared" si="166"/>
        <v>137029.1</v>
      </c>
      <c r="O36" s="63">
        <f t="shared" si="166"/>
        <v>138956.35</v>
      </c>
      <c r="P36" s="63">
        <f t="shared" si="166"/>
        <v>-163073.60999999999</v>
      </c>
      <c r="Q36" s="63">
        <f t="shared" si="166"/>
        <v>-28184.85</v>
      </c>
      <c r="R36" s="63">
        <f t="shared" si="166"/>
        <v>-26811.56</v>
      </c>
      <c r="S36" s="63">
        <f t="shared" si="166"/>
        <v>-30658.16</v>
      </c>
      <c r="T36" s="63">
        <f t="shared" si="166"/>
        <v>-33927.269999999997</v>
      </c>
      <c r="U36" s="63">
        <f t="shared" si="166"/>
        <v>-20613.12</v>
      </c>
      <c r="V36" s="63">
        <f t="shared" si="166"/>
        <v>-34940.29</v>
      </c>
      <c r="W36" s="63">
        <f t="shared" si="166"/>
        <v>-32815.35</v>
      </c>
      <c r="X36" s="63">
        <f t="shared" si="166"/>
        <v>-32400.86</v>
      </c>
      <c r="Y36" s="63">
        <f t="shared" si="166"/>
        <v>-30448.7</v>
      </c>
      <c r="Z36" s="63">
        <f t="shared" si="166"/>
        <v>-29651.5</v>
      </c>
      <c r="AA36" s="63">
        <f t="shared" ref="AA36:AC36" si="167">IF(AA31="","",ROUND(AA35*AA31,2))</f>
        <v>-33179.11</v>
      </c>
      <c r="AB36" s="63">
        <f t="shared" si="167"/>
        <v>-1500.43</v>
      </c>
      <c r="AC36" s="63">
        <f t="shared" si="167"/>
        <v>-2352.08</v>
      </c>
      <c r="AD36" s="63">
        <f t="shared" ref="AD36:AM36" si="168">IF(AD31="","",ROUND(AD35*AD31,2))</f>
        <v>-2341.8200000000002</v>
      </c>
      <c r="AE36" s="63">
        <f t="shared" si="168"/>
        <v>-2285.06</v>
      </c>
      <c r="AF36" s="63">
        <f t="shared" si="168"/>
        <v>-2878.25</v>
      </c>
      <c r="AG36" s="63">
        <f t="shared" si="168"/>
        <v>-2679.25</v>
      </c>
      <c r="AH36" s="63">
        <f t="shared" si="168"/>
        <v>-2966.75</v>
      </c>
      <c r="AI36" s="63">
        <f t="shared" si="168"/>
        <v>-3006.59</v>
      </c>
      <c r="AJ36" s="63">
        <f t="shared" si="168"/>
        <v>-2836.24</v>
      </c>
      <c r="AK36" s="63">
        <f t="shared" si="168"/>
        <v>-2675.98</v>
      </c>
      <c r="AL36" s="63">
        <f t="shared" si="168"/>
        <v>-2639.77</v>
      </c>
      <c r="AM36" s="63">
        <f t="shared" si="168"/>
        <v>-2675.81</v>
      </c>
    </row>
    <row r="37" spans="1:39" s="52" customFormat="1" ht="9" customHeight="1" x14ac:dyDescent="0.25">
      <c r="A37" s="77"/>
      <c r="B37" s="7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x14ac:dyDescent="0.25">
      <c r="P38" s="89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07B67-19EB-4B96-A323-3D485BBA4FF9}">
  <ds:schemaRefs>
    <ds:schemaRef ds:uri="$ListId:Library;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8315EB-DA7A-4F0E-9510-431834D63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MEEIA 3 calcs</vt:lpstr>
      <vt:lpstr>M3 Allocations - TD</vt:lpstr>
      <vt:lpstr>MEEIA 2 calcs</vt:lpstr>
      <vt:lpstr>MEEIA 2 adjs</vt:lpstr>
      <vt:lpstr>M2 Allocations - TD</vt:lpstr>
      <vt:lpstr>M2 TD amort</vt:lpstr>
      <vt:lpstr>'MEEIA 2 adjs'!Print_Area</vt:lpstr>
      <vt:lpstr>'MEEIA 2 calcs'!Print_Area</vt:lpstr>
      <vt:lpstr>'MEEIA 3 calcs'!Print_Area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e21586</dc:creator>
  <cp:lastModifiedBy>Best, Geri A</cp:lastModifiedBy>
  <cp:lastPrinted>2019-11-22T20:56:43Z</cp:lastPrinted>
  <dcterms:created xsi:type="dcterms:W3CDTF">2013-01-09T19:50:07Z</dcterms:created>
  <dcterms:modified xsi:type="dcterms:W3CDTF">2019-11-22T20:57:03Z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