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95" yWindow="65491" windowWidth="7605" windowHeight="9120" activeTab="0"/>
  </bookViews>
  <sheets>
    <sheet name="sch1 pg1" sheetId="1" r:id="rId1"/>
    <sheet name="sch1 pg2" sheetId="2" r:id="rId2"/>
    <sheet name="sch1 pg3" sheetId="3" r:id="rId3"/>
    <sheet name="sch1 pg4" sheetId="4" r:id="rId4"/>
    <sheet name="sch1 pg5" sheetId="5" r:id="rId5"/>
    <sheet name="rev req" sheetId="6" r:id="rId6"/>
    <sheet name="rate base" sheetId="7" r:id="rId7"/>
    <sheet name="plant" sheetId="8" r:id="rId8"/>
    <sheet name="plt adj" sheetId="9" r:id="rId9"/>
    <sheet name="res" sheetId="10" r:id="rId10"/>
    <sheet name="res adj" sheetId="11" r:id="rId11"/>
    <sheet name="inc stmt" sheetId="12" r:id="rId12"/>
    <sheet name="inc stmt adj" sheetId="13" r:id="rId13"/>
    <sheet name="tax calc" sheetId="14" r:id="rId14"/>
  </sheets>
  <definedNames>
    <definedName name="\P">#REF!</definedName>
    <definedName name="\R">#REF!</definedName>
    <definedName name="_Order1" hidden="1">255</definedName>
    <definedName name="CWC">#REF!</definedName>
    <definedName name="DEPR">#REF!</definedName>
    <definedName name="DEPRB">#REF!</definedName>
    <definedName name="dfhgrts">#REF!</definedName>
    <definedName name="DIST">#REF!</definedName>
    <definedName name="fff">#REF!</definedName>
    <definedName name="gdfg">#REF!</definedName>
    <definedName name="INCSTMT" localSheetId="11">'inc stmt'!$A$1:$S$79</definedName>
    <definedName name="INCSTMT">#REF!</definedName>
    <definedName name="INCSTMTADJ">#REF!</definedName>
    <definedName name="INCSTMTADJB">#REF!</definedName>
    <definedName name="ISACDETAIL">#REF!</definedName>
    <definedName name="ISACDETAILBC">#REF!</definedName>
    <definedName name="ISACDETAILBR">#REF!</definedName>
    <definedName name="PLANT" localSheetId="7">'plant'!$A$13:$S$33</definedName>
    <definedName name="PLANT" localSheetId="9">'res'!$A$13:$S$33</definedName>
    <definedName name="PLANT">#REF!</definedName>
    <definedName name="PLANTB" localSheetId="7">'plant'!$A$1:$A$12</definedName>
    <definedName name="PLANTB" localSheetId="9">'res'!$A$1:$A$12</definedName>
    <definedName name="PLANTB">#REF!</definedName>
    <definedName name="_xlnm.Print_Area" localSheetId="11">'inc stmt'!$A$1:$S$79</definedName>
    <definedName name="_xlnm.Print_Area" localSheetId="12">'inc stmt adj'!$A$11:$I$127</definedName>
    <definedName name="_xlnm.Print_Area" localSheetId="7">'plant'!$A$14:$S$33</definedName>
    <definedName name="_xlnm.Print_Area" localSheetId="8">'plt adj'!$A$11:$I$44</definedName>
    <definedName name="_xlnm.Print_Area" localSheetId="6">'rate base'!$A$1:$M$49</definedName>
    <definedName name="_xlnm.Print_Area" localSheetId="9">'res'!$A$14:$S$33</definedName>
    <definedName name="_xlnm.Print_Area" localSheetId="10">'res adj'!$A$11:$I$40</definedName>
    <definedName name="_xlnm.Print_Area" localSheetId="5">'rev req'!$A$1:$S$30</definedName>
    <definedName name="_xlnm.Print_Area" localSheetId="0">'sch1 pg1'!$A$1:$H$38</definedName>
    <definedName name="_xlnm.Print_Area" localSheetId="1">'sch1 pg2'!$A$1:$H$48</definedName>
    <definedName name="_xlnm.Print_Area" localSheetId="2">'sch1 pg3'!$A$1:$G$23</definedName>
    <definedName name="_xlnm.Print_Area" localSheetId="3">'sch1 pg4'!$A$1:$D$23</definedName>
    <definedName name="_xlnm.Print_Area" localSheetId="13">'tax calc'!$A$1:$P$46</definedName>
    <definedName name="_xlnm.Print_Titles" localSheetId="12">'inc stmt adj'!$1:$10</definedName>
    <definedName name="_xlnm.Print_Titles" localSheetId="7">'plant'!$1:$13</definedName>
    <definedName name="_xlnm.Print_Titles" localSheetId="8">'plt adj'!$1:$10</definedName>
    <definedName name="_xlnm.Print_Titles" localSheetId="9">'res'!$1:$13</definedName>
    <definedName name="_xlnm.Print_Titles" localSheetId="10">'res adj'!$1:$10</definedName>
    <definedName name="RATEBASE">'rate base'!$A$1:$M$50</definedName>
    <definedName name="REVREQ">'rev req'!$A$1:$S$31</definedName>
    <definedName name="TAXCALC">'tax calc'!$A$1:$P$46</definedName>
    <definedName name="wer4wt">#REF!</definedName>
    <definedName name="X_ALL">#REF!</definedName>
    <definedName name="X_INC">#REF!</definedName>
    <definedName name="X_MENU1">#REF!</definedName>
    <definedName name="X_MENU2">#REF!</definedName>
    <definedName name="X_MENU3">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<sst xmlns="http://schemas.openxmlformats.org/spreadsheetml/2006/main" count="1064" uniqueCount="376">
  <si>
    <t>Accounting Schedule 1</t>
  </si>
  <si>
    <t>Revenue Requirement</t>
  </si>
  <si>
    <t>Equity Return</t>
  </si>
  <si>
    <t>Line</t>
  </si>
  <si>
    <t>(A)</t>
  </si>
  <si>
    <t>(B)</t>
  </si>
  <si>
    <t>(C)</t>
  </si>
  <si>
    <t>(D)</t>
  </si>
  <si>
    <t>Net Original Cost Rate Base</t>
  </si>
  <si>
    <t>(From Accounting Schedule 2)</t>
  </si>
  <si>
    <t>$</t>
  </si>
  <si>
    <t>Rate of Return</t>
  </si>
  <si>
    <t>Net Operating Income Requirement</t>
  </si>
  <si>
    <t>Net Operating Income Available</t>
  </si>
  <si>
    <t>Additional Net Operating Income Requirement</t>
  </si>
  <si>
    <t>Income Tax Requirement:</t>
  </si>
  <si>
    <t>Required Current Income Tax</t>
  </si>
  <si>
    <t>Test Year Current Income Tax</t>
  </si>
  <si>
    <t>Additional Current Income Tax Requirement</t>
  </si>
  <si>
    <t>Amount</t>
  </si>
  <si>
    <t>Cost</t>
  </si>
  <si>
    <t>Preferred Stock</t>
  </si>
  <si>
    <t>Long Term Debt</t>
  </si>
  <si>
    <t>Total</t>
  </si>
  <si>
    <t>Accounting Schedule 2</t>
  </si>
  <si>
    <t>Rate Base</t>
  </si>
  <si>
    <t>Description</t>
  </si>
  <si>
    <t>Plant in Service</t>
  </si>
  <si>
    <t>Less:</t>
  </si>
  <si>
    <t>Accumulated Depreciation Reserve</t>
  </si>
  <si>
    <t>Net Plant in Service</t>
  </si>
  <si>
    <t>Add:</t>
  </si>
  <si>
    <t>Cash Working Capital</t>
  </si>
  <si>
    <t>Total Additions to Net Plant in Service</t>
  </si>
  <si>
    <t>Deduct:</t>
  </si>
  <si>
    <t>Interest Offset</t>
  </si>
  <si>
    <t>@</t>
  </si>
  <si>
    <t>Total Deductions from Net Plant in Service</t>
  </si>
  <si>
    <t>Total Rate Base</t>
  </si>
  <si>
    <t xml:space="preserve"> </t>
  </si>
  <si>
    <t>Accounting Schedule 3</t>
  </si>
  <si>
    <t>(E)</t>
  </si>
  <si>
    <t>Total General Plant</t>
  </si>
  <si>
    <t>Total Plant In Service</t>
  </si>
  <si>
    <t>Accounting Schedule 4</t>
  </si>
  <si>
    <t>Accounting Schedule 5</t>
  </si>
  <si>
    <t>Test Year</t>
  </si>
  <si>
    <t>Factor</t>
  </si>
  <si>
    <t>(F)</t>
  </si>
  <si>
    <t>(G)</t>
  </si>
  <si>
    <t>Interest Expense Offset</t>
  </si>
  <si>
    <t>Year Ended</t>
  </si>
  <si>
    <t>Operating Revenues:</t>
  </si>
  <si>
    <t>S-1</t>
  </si>
  <si>
    <t>S-2</t>
  </si>
  <si>
    <t>S-3</t>
  </si>
  <si>
    <t>S-5</t>
  </si>
  <si>
    <t>S-6</t>
  </si>
  <si>
    <t>S-7</t>
  </si>
  <si>
    <t>Total Revenues</t>
  </si>
  <si>
    <t>Operating Expenses:</t>
  </si>
  <si>
    <t>Operation &amp; Maintenance:</t>
  </si>
  <si>
    <t>S-8</t>
  </si>
  <si>
    <t>S-9</t>
  </si>
  <si>
    <t>S-10</t>
  </si>
  <si>
    <t>S-11</t>
  </si>
  <si>
    <t>S-12</t>
  </si>
  <si>
    <t>S-13</t>
  </si>
  <si>
    <t>Total O &amp; M Expense</t>
  </si>
  <si>
    <t>S-14</t>
  </si>
  <si>
    <t>S-15</t>
  </si>
  <si>
    <t>S-16</t>
  </si>
  <si>
    <t>Total Operating Expenses</t>
  </si>
  <si>
    <t>Net Income Before Income Taxes</t>
  </si>
  <si>
    <t>Income Taxes:</t>
  </si>
  <si>
    <t>Current Income Tax</t>
  </si>
  <si>
    <t>S-17</t>
  </si>
  <si>
    <t>Deferred Income Tax:</t>
  </si>
  <si>
    <t>S-18</t>
  </si>
  <si>
    <t>S-19</t>
  </si>
  <si>
    <t>ITC Amortization</t>
  </si>
  <si>
    <t>Net Operating Income</t>
  </si>
  <si>
    <t>Adj. No.</t>
  </si>
  <si>
    <t>Return</t>
  </si>
  <si>
    <t>Deferred Income Taxes</t>
  </si>
  <si>
    <t>Net Income Before Income Tax</t>
  </si>
  <si>
    <t>Subtractions to Net Income Before Income Tax:</t>
  </si>
  <si>
    <t>Interest Expense</t>
  </si>
  <si>
    <t>Total Subtractions</t>
  </si>
  <si>
    <t>Net Taxable Income</t>
  </si>
  <si>
    <t>Provision for Federal Income Tax</t>
  </si>
  <si>
    <t>Deduct Missouri Income Tax</t>
  </si>
  <si>
    <t>Federal Taxable Income</t>
  </si>
  <si>
    <t>Federal Income Tax</t>
  </si>
  <si>
    <t>Provision for Missouri Income Tax</t>
  </si>
  <si>
    <t>Deduct Federal Income Tax</t>
  </si>
  <si>
    <t>Missouri Taxable Income</t>
  </si>
  <si>
    <t>Missouri Income Tax</t>
  </si>
  <si>
    <t>Summary of Provision For Income Tax</t>
  </si>
  <si>
    <t>State Income Tax</t>
  </si>
  <si>
    <t>A/C</t>
  </si>
  <si>
    <t>(From Accounting Schedule 3)</t>
  </si>
  <si>
    <t>Acctg Sch 4</t>
  </si>
  <si>
    <t>Adjusted Balance</t>
  </si>
  <si>
    <t>No.</t>
  </si>
  <si>
    <t>(From Accounting Schedule 9)</t>
  </si>
  <si>
    <t>(From Accounting Schedule 11)</t>
  </si>
  <si>
    <t>Accounting Schedule 9</t>
  </si>
  <si>
    <t>Acctg Sch 10</t>
  </si>
  <si>
    <t>Net Operating Income  (Acct. Sch. 1)</t>
  </si>
  <si>
    <t>Total Current Income Tax</t>
  </si>
  <si>
    <t>Deferred Income Tax Expense</t>
  </si>
  <si>
    <t>P-1</t>
  </si>
  <si>
    <t>P-2</t>
  </si>
  <si>
    <t>P-3</t>
  </si>
  <si>
    <t>P-4</t>
  </si>
  <si>
    <t>P-5</t>
  </si>
  <si>
    <t>P-6</t>
  </si>
  <si>
    <t>P-7</t>
  </si>
  <si>
    <t>P-8</t>
  </si>
  <si>
    <t>P-9</t>
  </si>
  <si>
    <t>P-10</t>
  </si>
  <si>
    <t>Plant In Service</t>
  </si>
  <si>
    <t>Adjustments To Plant In Service</t>
  </si>
  <si>
    <t>Depreciation Reserve</t>
  </si>
  <si>
    <t>Income Statement</t>
  </si>
  <si>
    <t>Income Tax Calculation</t>
  </si>
  <si>
    <t>Adjustment</t>
  </si>
  <si>
    <t>S-20</t>
  </si>
  <si>
    <t>S-21</t>
  </si>
  <si>
    <t>S-22</t>
  </si>
  <si>
    <t>Customer Deposits</t>
  </si>
  <si>
    <t>Prepayments</t>
  </si>
  <si>
    <t>Sponsor:  Rackers</t>
  </si>
  <si>
    <t>Union Electric Company d/b/a Ameren UE</t>
  </si>
  <si>
    <t>Customer Advances For Construction</t>
  </si>
  <si>
    <t>Total Company Adjustment</t>
  </si>
  <si>
    <t>Alloc Factor</t>
  </si>
  <si>
    <t>Juris Adjustment</t>
  </si>
  <si>
    <t>Adj.</t>
  </si>
  <si>
    <t>Plant Disallowances</t>
  </si>
  <si>
    <t>Total Transmission Plant</t>
  </si>
  <si>
    <t>Total Other Production Plant</t>
  </si>
  <si>
    <t>Total Hydraulic Production Plant</t>
  </si>
  <si>
    <t>Nuclear Production Plant</t>
  </si>
  <si>
    <t>Total Steam Production Plant</t>
  </si>
  <si>
    <t>Callaway Post Operational Costs</t>
  </si>
  <si>
    <t>Mo Juris Adjustment</t>
  </si>
  <si>
    <t>Sponsor:  Harrison</t>
  </si>
  <si>
    <t>Depreciation</t>
  </si>
  <si>
    <t>Rate Revenues</t>
  </si>
  <si>
    <t>Production - Varible</t>
  </si>
  <si>
    <t>Production - Direct</t>
  </si>
  <si>
    <t>Production - Power Pool</t>
  </si>
  <si>
    <t>Transmission</t>
  </si>
  <si>
    <t>Administrative &amp; General - System General</t>
  </si>
  <si>
    <t>Distribution</t>
  </si>
  <si>
    <t>Sales</t>
  </si>
  <si>
    <t>Depreciation and Amortization</t>
  </si>
  <si>
    <t>Plant Depreciation - Power Pool</t>
  </si>
  <si>
    <t>Plant Depreciation - System General</t>
  </si>
  <si>
    <t>Plant Depreciation - Nuclear</t>
  </si>
  <si>
    <t>Total Depreciation and Amortization</t>
  </si>
  <si>
    <t>Nuclear Decommissioning - Direct</t>
  </si>
  <si>
    <t>Merger Costs - Direct</t>
  </si>
  <si>
    <t>Other Operating Expenses</t>
  </si>
  <si>
    <t>Total Other Operating Expenses</t>
  </si>
  <si>
    <t>Total Income Taxes</t>
  </si>
  <si>
    <t>Company</t>
  </si>
  <si>
    <t>Allocation</t>
  </si>
  <si>
    <t>Jurisdictional</t>
  </si>
  <si>
    <t>As Adjusted Jurisdictional</t>
  </si>
  <si>
    <t>(((B)+(C))x(D))+(E)</t>
  </si>
  <si>
    <t>S-23</t>
  </si>
  <si>
    <t>S-24</t>
  </si>
  <si>
    <t>S-25</t>
  </si>
  <si>
    <t>S-26</t>
  </si>
  <si>
    <t>S-27</t>
  </si>
  <si>
    <t>S-28</t>
  </si>
  <si>
    <t>S-29</t>
  </si>
  <si>
    <t>Adjustments To Income Statement</t>
  </si>
  <si>
    <t>Plant Depreciation - Local</t>
  </si>
  <si>
    <t>Missouri Distribution</t>
  </si>
  <si>
    <t>Illinois Distribution</t>
  </si>
  <si>
    <t>No Adjustment Required.</t>
  </si>
  <si>
    <t>(From Accounting Schedule 6)</t>
  </si>
  <si>
    <t>For Year Ending June 30, 2001</t>
  </si>
  <si>
    <t>Fixed</t>
  </si>
  <si>
    <t>Missouri</t>
  </si>
  <si>
    <t>Varible</t>
  </si>
  <si>
    <t>Nuclear</t>
  </si>
  <si>
    <t>Labor</t>
  </si>
  <si>
    <t>Net Plant</t>
  </si>
  <si>
    <t>Direct</t>
  </si>
  <si>
    <t>EPRI</t>
  </si>
  <si>
    <t>EARNINGS REPORT</t>
  </si>
  <si>
    <t>PRELIMINARY</t>
  </si>
  <si>
    <t>UNION ELECTRIC COMPANY</t>
  </si>
  <si>
    <t>12 MONTHS ENDED JUNE 30, 2001</t>
  </si>
  <si>
    <t>(000)</t>
  </si>
  <si>
    <t>TOTAL</t>
  </si>
  <si>
    <t>ELECTRIC</t>
  </si>
  <si>
    <t>MISSOURI</t>
  </si>
  <si>
    <t>JURISDICTIONAL</t>
  </si>
  <si>
    <t>Reserve for Depreciation</t>
  </si>
  <si>
    <t>Fuel and Materials &amp; Supplies</t>
  </si>
  <si>
    <t>Income Tax Offset</t>
  </si>
  <si>
    <t>Customer Advances</t>
  </si>
  <si>
    <t>Accumulated Deferred Taxes:</t>
  </si>
  <si>
    <t>Account 190</t>
  </si>
  <si>
    <t>Account 282</t>
  </si>
  <si>
    <t>Account 283</t>
  </si>
  <si>
    <t>Return on Rate Base ((B) / (A))</t>
  </si>
  <si>
    <t>Return Portion Related to Debt &amp; Preferred</t>
  </si>
  <si>
    <t>Equity Percentage of Capital Structure</t>
  </si>
  <si>
    <t>Return Portion Related to Common Equity ((C) - (D))</t>
  </si>
  <si>
    <t>Achieved Cost of Common Equity     ((E) / (F))</t>
  </si>
  <si>
    <t>Nuclear including disallowances</t>
  </si>
  <si>
    <t>Total Nuclear</t>
  </si>
  <si>
    <t>Distribution Plant</t>
  </si>
  <si>
    <t>Total Distribution Plant</t>
  </si>
  <si>
    <t>Materials and Supplies:</t>
  </si>
  <si>
    <t>Unburned nuclear fuel</t>
  </si>
  <si>
    <t>Power pool</t>
  </si>
  <si>
    <t>Locally assigned</t>
  </si>
  <si>
    <t>6/30/2001</t>
  </si>
  <si>
    <t>Other Jurisidiction (Situs)</t>
  </si>
  <si>
    <t>No adjustment.</t>
  </si>
  <si>
    <t>Distribution Missouri</t>
  </si>
  <si>
    <t>Distribution Illinois</t>
  </si>
  <si>
    <t>Customer Accounting - Illinois</t>
  </si>
  <si>
    <t>Customer Accounting - Missouri</t>
  </si>
  <si>
    <t>Customer Service and Information - MO</t>
  </si>
  <si>
    <t>Customer Service and Information - IL</t>
  </si>
  <si>
    <t>Sales - MO</t>
  </si>
  <si>
    <t>Sales - IL</t>
  </si>
  <si>
    <t>Administrative &amp; General - Direct MO</t>
  </si>
  <si>
    <t>Administrative &amp; General - Direct IL</t>
  </si>
  <si>
    <t>(Gain)/loss on sale of property</t>
  </si>
  <si>
    <t>SO2 Options - Variable</t>
  </si>
  <si>
    <t>Post Operational Callaway</t>
  </si>
  <si>
    <t>A/C 190</t>
  </si>
  <si>
    <t>Variable</t>
  </si>
  <si>
    <t>Net plant</t>
  </si>
  <si>
    <t>System General</t>
  </si>
  <si>
    <t>Power Pool</t>
  </si>
  <si>
    <t>A/C 282</t>
  </si>
  <si>
    <t>A/C 283</t>
  </si>
  <si>
    <t>Taxes Other - Direct</t>
  </si>
  <si>
    <t>Taxes Other - Power Pool</t>
  </si>
  <si>
    <t>Taxes Other - Sys Gen'l &amp; Labor Related</t>
  </si>
  <si>
    <t>Other deductions</t>
  </si>
  <si>
    <t>System General/Labor</t>
  </si>
  <si>
    <t>[1]</t>
  </si>
  <si>
    <t>Calculated on a jurisdictional basis therefore Total Company amount not applicable.</t>
  </si>
  <si>
    <t>Operating Revenues</t>
  </si>
  <si>
    <t>Operating &amp; Maintenance Expenses:</t>
  </si>
  <si>
    <t>Production:</t>
  </si>
  <si>
    <t>Total Production Expenses</t>
  </si>
  <si>
    <t>Administrative &amp; General - Direct.</t>
  </si>
  <si>
    <t>Customer Accounting</t>
  </si>
  <si>
    <t>Customer Service and Information</t>
  </si>
  <si>
    <t>Administrative and General Expenses:</t>
  </si>
  <si>
    <t>Total Administrative and General Expenses</t>
  </si>
  <si>
    <t>Taxes Other Than Income Taxes:</t>
  </si>
  <si>
    <t>Sys Gen'l &amp; Labor Related</t>
  </si>
  <si>
    <t>Total Taxes Other Than Income Taxes</t>
  </si>
  <si>
    <t>Income Taxes</t>
  </si>
  <si>
    <t>Nuclear Decommissioning</t>
  </si>
  <si>
    <t>Local</t>
  </si>
  <si>
    <t>Merger Costs</t>
  </si>
  <si>
    <t>Taxes Other - Variable</t>
  </si>
  <si>
    <t>ALLOCATION FACTORS</t>
  </si>
  <si>
    <t>Mo. Distribution Plant</t>
  </si>
  <si>
    <t>Operating Expenses</t>
  </si>
  <si>
    <t>Callaway Post Operational</t>
  </si>
  <si>
    <t>MISSOURI ELECTRIC</t>
  </si>
  <si>
    <t>CALCULATION OF SHARING REVENUES</t>
  </si>
  <si>
    <t>BASED ON TWELVE MONTHS ENDING JUNE 30, 2001</t>
  </si>
  <si>
    <t>EARINGS REPORT</t>
  </si>
  <si>
    <t>Missouri Rate Base</t>
  </si>
  <si>
    <t>Total Return On Rate Base</t>
  </si>
  <si>
    <t>Earned Return On Common Equity</t>
  </si>
  <si>
    <t>50% Sharing For Earned Return &gt; 12.61% = 14.00%</t>
  </si>
  <si>
    <t>Total 50% Sharing Including Income Taxes (.6231)</t>
  </si>
  <si>
    <t>Total 90% Sharing Including Income Taxes (.6231)</t>
  </si>
  <si>
    <t>100% Sharing For Earned Return &gt; 16.00%</t>
  </si>
  <si>
    <t>Total 100% Sharing Including Income Taxes (.6231)</t>
  </si>
  <si>
    <t>Total Sharing Including Taxes (Excluding GRT)</t>
  </si>
  <si>
    <t xml:space="preserve">CAPITAL STRUCTURE AND </t>
  </si>
  <si>
    <t>EMBEDDED COST OF DEBT AND PREFERRED</t>
  </si>
  <si>
    <t>AT JUNE 30, 2000 AND 2001</t>
  </si>
  <si>
    <t>Capital Structure</t>
  </si>
  <si>
    <t>Dollars</t>
  </si>
  <si>
    <t>%</t>
  </si>
  <si>
    <t>Embedded</t>
  </si>
  <si>
    <t>Wgtd Avg</t>
  </si>
  <si>
    <t>N/A</t>
  </si>
  <si>
    <t>Common Equity</t>
  </si>
  <si>
    <t>Total Capitalization</t>
  </si>
  <si>
    <t>Return Portion Related to Debt and Preferred</t>
  </si>
  <si>
    <t>Beginning of Sharing Period (June 30, 2000)</t>
  </si>
  <si>
    <t>End of Sharing Period (June 30, 2001)</t>
  </si>
  <si>
    <t>Average Beginning and End of Sharing Period</t>
  </si>
  <si>
    <t>Average Common Equity</t>
  </si>
  <si>
    <t>Beginning and End of Sharing Period</t>
  </si>
  <si>
    <t>Other revenue</t>
  </si>
  <si>
    <t>S-4</t>
  </si>
  <si>
    <t>To adjust plant associated  with Venice Fire (Harrison)</t>
  </si>
  <si>
    <t>Adjustments To Depreciation Reserve</t>
  </si>
  <si>
    <t>To adjust Depreciation Reserve associated  with Venice Fire (Harrison)</t>
  </si>
  <si>
    <t>To adjust other revenue associate with Venice Fire (Harrison).</t>
  </si>
  <si>
    <t>To adjust production expense associated with Venice fire (Harrison).</t>
  </si>
  <si>
    <t>To adjust transmission expense associated with Venice fire (Harrison).</t>
  </si>
  <si>
    <t>Total Company 6/30/2001</t>
  </si>
  <si>
    <t>To Adjust plant related to territorial agreements (Gibbs)</t>
  </si>
  <si>
    <t>Accounting Schedule 6</t>
  </si>
  <si>
    <t>No adjustment</t>
  </si>
  <si>
    <t>To adjust revenue related to territorial agreements (Gibbs)</t>
  </si>
  <si>
    <t>Case No. EM-96-149</t>
  </si>
  <si>
    <t>To adjust depreciation expense related to territorial aggreement (Gibbs).</t>
  </si>
  <si>
    <t>To eliminate goodwill, institutional and political advertising from operating expense. (Teel)</t>
  </si>
  <si>
    <t>To adjust Injuries and damages. (Gibbs)</t>
  </si>
  <si>
    <t>To eliminate overaccrual of legal expenses. (Cassidy)</t>
  </si>
  <si>
    <t>To eliminate over accrual of environmental expense. (Cassidy)</t>
  </si>
  <si>
    <t>To eliminate AmerenUE payment to exit Midwest ISO. (Cassidy)</t>
  </si>
  <si>
    <t>R-2</t>
  </si>
  <si>
    <t>R-3</t>
  </si>
  <si>
    <t>R-4</t>
  </si>
  <si>
    <t>R-5</t>
  </si>
  <si>
    <t>R-6</t>
  </si>
  <si>
    <t>R-7</t>
  </si>
  <si>
    <t>R-8</t>
  </si>
  <si>
    <t>R-9</t>
  </si>
  <si>
    <t>R-10</t>
  </si>
  <si>
    <t>R-1</t>
  </si>
  <si>
    <t>Total Depreciation Reserve</t>
  </si>
  <si>
    <t>Accounting Schedule 7</t>
  </si>
  <si>
    <t>Accounting Schedule 8</t>
  </si>
  <si>
    <t>90% Sharing For Earned Return &gt; 14.00% = 16.00%</t>
  </si>
  <si>
    <t>[(14.00% - 12.61%) * 50% * Rate Base * Weighted Equity %)]</t>
  </si>
  <si>
    <t>[(C/E Return &lt; or = 16% - 14%) * 90% * Rate Base * Weighted Equity %)]</t>
  </si>
  <si>
    <t>[(C/E Return &gt; 16% - 16%) * Rate Base * Weighted Equity %)]</t>
  </si>
  <si>
    <t>Pension Liability</t>
  </si>
  <si>
    <t>To adjust fuel expense related to territorial agreements. (Gibbs)</t>
  </si>
  <si>
    <t>To adjust distribution plant maintenance related to territorial agreements. (Gibbs)</t>
  </si>
  <si>
    <t>Gross Earnings (Over)/Under Equity Return</t>
  </si>
  <si>
    <t>Sharing Between 12.61% and 14% Equity Return At 50%</t>
  </si>
  <si>
    <t>Sharing Between 14% and 16% Equity Return At 90%</t>
  </si>
  <si>
    <t>Sharing Over 16% Equity Return At 100%</t>
  </si>
  <si>
    <t>Cumulative Sharing Credits</t>
  </si>
  <si>
    <t>To adjust reserve related to territorial agreements (Gibbs)</t>
  </si>
  <si>
    <t>((B)+(C)*(D))+(E)</t>
  </si>
  <si>
    <t>Non-jurisdictional amount of disallowances. (Company)</t>
  </si>
  <si>
    <t>Assignment to FERC.  (Company)</t>
  </si>
  <si>
    <t>Allocation to steam and gas.  (Company)</t>
  </si>
  <si>
    <t>Addditions to Net Income Before Income Tax</t>
  </si>
  <si>
    <t>To reallocate system revenue.  (Company)</t>
  </si>
  <si>
    <t>To adjust gain from SO2 options.  (Company)</t>
  </si>
  <si>
    <t>To normalize the costs of Callaway refueling.  (Company)</t>
  </si>
  <si>
    <t>To assign non-jurisdictional Westinghouse credits.  (Company)</t>
  </si>
  <si>
    <t>Adjust uncollectibles to actual write-offs.  (Company)</t>
  </si>
  <si>
    <t>To include interest on customer deposits in cost of service.  (Company)</t>
  </si>
  <si>
    <t>Interest on customer installment loans.  (Company)</t>
  </si>
  <si>
    <t>Assignment of customer accounting to FERC.  (Company)</t>
  </si>
  <si>
    <t>To adjust advertising.  (Company)</t>
  </si>
  <si>
    <t>To eliminate EEI dues.  (Company)</t>
  </si>
  <si>
    <t>To assign non-jurisdictional decommissioning.  (Company)</t>
  </si>
  <si>
    <t>To adjust SO2 options.  (Company)</t>
  </si>
  <si>
    <t>To assign non-jurisdictional taxes other.  (Company)</t>
  </si>
  <si>
    <t>To equalize GRT expense included in revenue.  (Company)</t>
  </si>
  <si>
    <t>To adjust property tax related to plant held for future use.  (Company)</t>
  </si>
  <si>
    <t>To reflect jurisdictional current income tax.  (Rackers)</t>
  </si>
  <si>
    <t>Fuel tax credit.  (Company)</t>
  </si>
  <si>
    <t>Eliminate deferred taxes associated with changes in reserves.  (Rackers)</t>
  </si>
  <si>
    <t>To assign non-jurisdiction expense.  (Company)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</si>
</sst>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h:mm\ AM/PM_)"/>
    <numFmt numFmtId="165" formatCode="0.00_)"/>
    <numFmt numFmtId="166" formatCode="0_)"/>
    <numFmt numFmtId="167" formatCode="0.0000_)"/>
    <numFmt numFmtId="168" formatCode="#,##0.0000_);\(#,##0.0000\)"/>
    <numFmt numFmtId="169" formatCode="0.0000%"/>
    <numFmt numFmtId="170" formatCode="0.000%"/>
    <numFmt numFmtId="171" formatCode="0.0_)"/>
    <numFmt numFmtId="172" formatCode="m/d/yy\ h:mm\ AM/PM"/>
    <numFmt numFmtId="173" formatCode="0.000"/>
    <numFmt numFmtId="174" formatCode="#,##0.000_);\(#,##0.000\)"/>
    <numFmt numFmtId="175" formatCode="#,##0.0_);\(#,##0.0\)"/>
    <numFmt numFmtId="176" formatCode="#,##0.00000_);\(#,##0.00000\)"/>
    <numFmt numFmtId="177" formatCode="#,##0.000000_);\(#,##0.000000\)"/>
    <numFmt numFmtId="178" formatCode="#,##0.0000000_);\(#,##0.0000000\)"/>
    <numFmt numFmtId="179" formatCode="0.0"/>
    <numFmt numFmtId="180" formatCode="0.00000%"/>
    <numFmt numFmtId="181" formatCode="0.0%"/>
    <numFmt numFmtId="182" formatCode="0.000000%"/>
  </numFmts>
  <fonts count="10">
    <font>
      <sz val="12"/>
      <name val="Arial MT"/>
      <family val="0"/>
    </font>
    <font>
      <sz val="10"/>
      <name val="Times New Roman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9"/>
      <color indexed="12"/>
      <name val="Arial MT"/>
      <family val="0"/>
    </font>
    <font>
      <u val="single"/>
      <sz val="9"/>
      <color indexed="36"/>
      <name val="Arial MT"/>
      <family val="0"/>
    </font>
    <font>
      <u val="single"/>
      <sz val="12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210">
    <xf numFmtId="37" fontId="0" fillId="0" borderId="0" xfId="0" applyAlignment="1">
      <alignment/>
    </xf>
    <xf numFmtId="37" fontId="0" fillId="0" borderId="0" xfId="0" applyFont="1" applyAlignment="1" applyProtection="1">
      <alignment/>
      <protection/>
    </xf>
    <xf numFmtId="37" fontId="2" fillId="0" borderId="0" xfId="0" applyFont="1" applyAlignment="1" applyProtection="1">
      <alignment horizontal="right"/>
      <protection/>
    </xf>
    <xf numFmtId="37" fontId="2" fillId="0" borderId="0" xfId="0" applyFont="1" applyAlignment="1" applyProtection="1">
      <alignment horizontal="centerContinuous"/>
      <protection/>
    </xf>
    <xf numFmtId="37" fontId="3" fillId="0" borderId="0" xfId="0" applyFont="1" applyAlignment="1" applyProtection="1">
      <alignment horizontal="centerContinuous"/>
      <protection/>
    </xf>
    <xf numFmtId="10" fontId="2" fillId="2" borderId="1" xfId="0" applyNumberFormat="1" applyFont="1" applyFill="1" applyBorder="1" applyAlignment="1" applyProtection="1">
      <alignment horizontal="center"/>
      <protection/>
    </xf>
    <xf numFmtId="37" fontId="2" fillId="2" borderId="2" xfId="0" applyFont="1" applyFill="1" applyBorder="1" applyAlignment="1" applyProtection="1">
      <alignment horizontal="center"/>
      <protection/>
    </xf>
    <xf numFmtId="37" fontId="4" fillId="0" borderId="0" xfId="0" applyFont="1" applyAlignment="1" applyProtection="1">
      <alignment horizontal="center" vertical="top"/>
      <protection/>
    </xf>
    <xf numFmtId="37" fontId="4" fillId="0" borderId="0" xfId="0" applyFont="1" applyAlignment="1" applyProtection="1">
      <alignment horizontal="centerContinuous" vertical="top"/>
      <protection/>
    </xf>
    <xf numFmtId="37" fontId="4" fillId="0" borderId="0" xfId="0" applyFont="1" applyAlignment="1" applyProtection="1">
      <alignment vertical="top"/>
      <protection/>
    </xf>
    <xf numFmtId="37" fontId="2" fillId="0" borderId="0" xfId="0" applyFont="1" applyAlignment="1" applyProtection="1">
      <alignment horizontal="center"/>
      <protection/>
    </xf>
    <xf numFmtId="37" fontId="2" fillId="2" borderId="3" xfId="0" applyFont="1" applyFill="1" applyBorder="1" applyAlignment="1" applyProtection="1">
      <alignment horizontal="centerContinuous"/>
      <protection/>
    </xf>
    <xf numFmtId="37" fontId="2" fillId="2" borderId="4" xfId="0" applyFont="1" applyFill="1" applyBorder="1" applyAlignment="1" applyProtection="1">
      <alignment horizontal="centerContinuous"/>
      <protection/>
    </xf>
    <xf numFmtId="10" fontId="2" fillId="0" borderId="0" xfId="0" applyNumberFormat="1" applyFont="1" applyAlignment="1" applyProtection="1">
      <alignment horizontal="center"/>
      <protection/>
    </xf>
    <xf numFmtId="37" fontId="2" fillId="0" borderId="0" xfId="0" applyFont="1" applyAlignment="1" applyProtection="1">
      <alignment vertical="top"/>
      <protection/>
    </xf>
    <xf numFmtId="165" fontId="2" fillId="0" borderId="0" xfId="0" applyNumberFormat="1" applyFont="1" applyAlignment="1" applyProtection="1">
      <alignment horizontal="center"/>
      <protection/>
    </xf>
    <xf numFmtId="165" fontId="2" fillId="0" borderId="0" xfId="0" applyNumberFormat="1" applyFont="1" applyAlignment="1" applyProtection="1">
      <alignment horizontal="center" vertical="top"/>
      <protection/>
    </xf>
    <xf numFmtId="37" fontId="2" fillId="0" borderId="0" xfId="0" applyFont="1" applyAlignment="1" applyProtection="1">
      <alignment horizontal="right" vertical="top"/>
      <protection/>
    </xf>
    <xf numFmtId="37" fontId="2" fillId="0" borderId="5" xfId="0" applyFont="1" applyBorder="1" applyAlignment="1" applyProtection="1">
      <alignment vertical="top"/>
      <protection/>
    </xf>
    <xf numFmtId="37" fontId="4" fillId="0" borderId="0" xfId="0" applyFont="1" applyAlignment="1" applyProtection="1">
      <alignment horizontal="center" vertical="center"/>
      <protection/>
    </xf>
    <xf numFmtId="37" fontId="4" fillId="0" borderId="0" xfId="0" applyFont="1" applyAlignment="1" applyProtection="1">
      <alignment/>
      <protection/>
    </xf>
    <xf numFmtId="37" fontId="2" fillId="3" borderId="6" xfId="0" applyFont="1" applyFill="1" applyBorder="1" applyAlignment="1" applyProtection="1">
      <alignment horizontal="center"/>
      <protection/>
    </xf>
    <xf numFmtId="37" fontId="2" fillId="0" borderId="0" xfId="0" applyFont="1" applyAlignment="1" applyProtection="1">
      <alignment horizontal="center" vertical="top"/>
      <protection/>
    </xf>
    <xf numFmtId="10" fontId="2" fillId="0" borderId="0" xfId="0" applyNumberFormat="1" applyFont="1" applyAlignment="1" applyProtection="1">
      <alignment horizontal="left"/>
      <protection/>
    </xf>
    <xf numFmtId="37" fontId="2" fillId="3" borderId="0" xfId="0" applyFont="1" applyFill="1" applyAlignment="1" applyProtection="1">
      <alignment horizontal="right"/>
      <protection/>
    </xf>
    <xf numFmtId="37" fontId="2" fillId="0" borderId="0" xfId="0" applyFont="1" applyAlignment="1" applyProtection="1">
      <alignment horizontal="left"/>
      <protection/>
    </xf>
    <xf numFmtId="37" fontId="2" fillId="0" borderId="0" xfId="0" applyFont="1" applyAlignment="1" applyProtection="1">
      <alignment/>
      <protection/>
    </xf>
    <xf numFmtId="37" fontId="2" fillId="0" borderId="0" xfId="0" applyFont="1" applyAlignment="1">
      <alignment/>
    </xf>
    <xf numFmtId="10" fontId="2" fillId="0" borderId="0" xfId="0" applyNumberFormat="1" applyFont="1" applyAlignment="1" applyProtection="1">
      <alignment/>
      <protection/>
    </xf>
    <xf numFmtId="37" fontId="2" fillId="2" borderId="6" xfId="0" applyFont="1" applyFill="1" applyBorder="1" applyAlignment="1" applyProtection="1">
      <alignment/>
      <protection/>
    </xf>
    <xf numFmtId="37" fontId="2" fillId="3" borderId="0" xfId="0" applyFont="1" applyFill="1" applyAlignment="1" applyProtection="1">
      <alignment/>
      <protection/>
    </xf>
    <xf numFmtId="37" fontId="2" fillId="0" borderId="7" xfId="0" applyFont="1" applyBorder="1" applyAlignment="1" applyProtection="1">
      <alignment/>
      <protection/>
    </xf>
    <xf numFmtId="37" fontId="6" fillId="0" borderId="0" xfId="0" applyFont="1" applyAlignment="1">
      <alignment/>
    </xf>
    <xf numFmtId="37" fontId="3" fillId="2" borderId="8" xfId="0" applyFont="1" applyFill="1" applyBorder="1" applyAlignment="1" applyProtection="1">
      <alignment horizontal="right" vertical="center"/>
      <protection/>
    </xf>
    <xf numFmtId="37" fontId="3" fillId="2" borderId="8" xfId="0" applyFont="1" applyFill="1" applyBorder="1" applyAlignment="1" applyProtection="1">
      <alignment vertical="center"/>
      <protection/>
    </xf>
    <xf numFmtId="37" fontId="2" fillId="2" borderId="8" xfId="0" applyFont="1" applyFill="1" applyBorder="1" applyAlignment="1" applyProtection="1">
      <alignment vertical="center"/>
      <protection/>
    </xf>
    <xf numFmtId="37" fontId="2" fillId="0" borderId="5" xfId="0" applyFont="1" applyBorder="1" applyAlignment="1" applyProtection="1">
      <alignment/>
      <protection/>
    </xf>
    <xf numFmtId="37" fontId="2" fillId="0" borderId="0" xfId="0" applyFont="1" applyBorder="1" applyAlignment="1" applyProtection="1">
      <alignment horizontal="right"/>
      <protection/>
    </xf>
    <xf numFmtId="37" fontId="2" fillId="0" borderId="0" xfId="0" applyFont="1" applyBorder="1" applyAlignment="1" applyProtection="1">
      <alignment/>
      <protection/>
    </xf>
    <xf numFmtId="37" fontId="2" fillId="0" borderId="0" xfId="0" applyFont="1" applyAlignment="1" applyProtection="1">
      <alignment horizontal="left" indent="2"/>
      <protection/>
    </xf>
    <xf numFmtId="37" fontId="2" fillId="0" borderId="0" xfId="0" applyFont="1" applyAlignment="1" applyProtection="1">
      <alignment horizontal="left" indent="1"/>
      <protection/>
    </xf>
    <xf numFmtId="37" fontId="2" fillId="0" borderId="0" xfId="0" applyFont="1" applyAlignment="1" applyProtection="1">
      <alignment horizontal="left" indent="3"/>
      <protection/>
    </xf>
    <xf numFmtId="49" fontId="4" fillId="0" borderId="0" xfId="0" applyNumberFormat="1" applyFont="1" applyAlignment="1" applyProtection="1">
      <alignment horizontal="center" vertical="top"/>
      <protection/>
    </xf>
    <xf numFmtId="49" fontId="4" fillId="0" borderId="0" xfId="0" applyNumberFormat="1" applyFont="1" applyAlignment="1" applyProtection="1">
      <alignment vertical="top"/>
      <protection/>
    </xf>
    <xf numFmtId="37" fontId="2" fillId="2" borderId="2" xfId="0" applyFont="1" applyFill="1" applyBorder="1" applyAlignment="1" applyProtection="1">
      <alignment horizontal="center" wrapText="1"/>
      <protection/>
    </xf>
    <xf numFmtId="37" fontId="4" fillId="2" borderId="2" xfId="0" applyFont="1" applyFill="1" applyBorder="1" applyAlignment="1" applyProtection="1">
      <alignment horizontal="center" wrapText="1"/>
      <protection/>
    </xf>
    <xf numFmtId="49" fontId="4" fillId="2" borderId="2" xfId="0" applyNumberFormat="1" applyFont="1" applyFill="1" applyBorder="1" applyAlignment="1" applyProtection="1">
      <alignment horizontal="center" wrapText="1"/>
      <protection/>
    </xf>
    <xf numFmtId="37" fontId="0" fillId="0" borderId="0" xfId="0" applyAlignment="1">
      <alignment/>
    </xf>
    <xf numFmtId="37" fontId="2" fillId="0" borderId="0" xfId="0" applyFont="1" applyAlignment="1" applyProtection="1">
      <alignment horizontal="left" vertical="top"/>
      <protection/>
    </xf>
    <xf numFmtId="37" fontId="5" fillId="2" borderId="8" xfId="0" applyFont="1" applyFill="1" applyBorder="1" applyAlignment="1" applyProtection="1">
      <alignment vertical="center"/>
      <protection/>
    </xf>
    <xf numFmtId="37" fontId="2" fillId="4" borderId="9" xfId="0" applyFont="1" applyFill="1" applyBorder="1" applyAlignment="1">
      <alignment horizontal="center" vertical="center" wrapText="1"/>
    </xf>
    <xf numFmtId="37" fontId="2" fillId="0" borderId="0" xfId="0" applyFont="1" applyFill="1" applyBorder="1" applyAlignment="1">
      <alignment horizontal="center" vertical="center" wrapText="1"/>
    </xf>
    <xf numFmtId="37" fontId="2" fillId="0" borderId="10" xfId="0" applyFont="1" applyBorder="1" applyAlignment="1" applyProtection="1">
      <alignment/>
      <protection/>
    </xf>
    <xf numFmtId="37" fontId="2" fillId="0" borderId="0" xfId="0" applyFont="1" applyAlignment="1">
      <alignment horizontal="center" vertical="top"/>
    </xf>
    <xf numFmtId="37" fontId="2" fillId="0" borderId="0" xfId="0" applyFont="1" applyAlignment="1">
      <alignment horizontal="left"/>
    </xf>
    <xf numFmtId="37" fontId="2" fillId="0" borderId="0" xfId="0" applyFont="1" applyAlignment="1">
      <alignment horizontal="right"/>
    </xf>
    <xf numFmtId="10" fontId="2" fillId="2" borderId="6" xfId="0" applyNumberFormat="1" applyFont="1" applyFill="1" applyBorder="1" applyAlignment="1" applyProtection="1">
      <alignment/>
      <protection/>
    </xf>
    <xf numFmtId="10" fontId="3" fillId="2" borderId="8" xfId="0" applyNumberFormat="1" applyFont="1" applyFill="1" applyBorder="1" applyAlignment="1" applyProtection="1">
      <alignment vertical="center"/>
      <protection/>
    </xf>
    <xf numFmtId="37" fontId="2" fillId="3" borderId="6" xfId="0" applyFont="1" applyFill="1" applyBorder="1" applyAlignment="1" applyProtection="1">
      <alignment/>
      <protection/>
    </xf>
    <xf numFmtId="37" fontId="2" fillId="0" borderId="0" xfId="0" applyFont="1" applyAlignment="1" applyProtection="1">
      <alignment horizontal="left" indent="4"/>
      <protection/>
    </xf>
    <xf numFmtId="37" fontId="2" fillId="2" borderId="1" xfId="0" applyFont="1" applyFill="1" applyBorder="1" applyAlignment="1" applyProtection="1">
      <alignment horizontal="centerContinuous"/>
      <protection/>
    </xf>
    <xf numFmtId="49" fontId="2" fillId="2" borderId="11" xfId="0" applyNumberFormat="1" applyFont="1" applyFill="1" applyBorder="1" applyAlignment="1" applyProtection="1">
      <alignment horizontal="centerContinuous"/>
      <protection/>
    </xf>
    <xf numFmtId="49" fontId="4" fillId="0" borderId="0" xfId="0" applyNumberFormat="1" applyFont="1" applyAlignment="1" applyProtection="1">
      <alignment/>
      <protection/>
    </xf>
    <xf numFmtId="49" fontId="2" fillId="0" borderId="0" xfId="0" applyNumberFormat="1" applyFont="1" applyAlignment="1">
      <alignment/>
    </xf>
    <xf numFmtId="1" fontId="2" fillId="0" borderId="0" xfId="0" applyNumberFormat="1" applyFont="1" applyAlignment="1" applyProtection="1">
      <alignment horizontal="center"/>
      <protection/>
    </xf>
    <xf numFmtId="37" fontId="2" fillId="0" borderId="0" xfId="0" applyFont="1" applyAlignment="1" applyProtection="1">
      <alignment horizontal="center" vertical="center"/>
      <protection/>
    </xf>
    <xf numFmtId="165" fontId="2" fillId="0" borderId="0" xfId="0" applyNumberFormat="1" applyFont="1" applyBorder="1" applyAlignment="1" applyProtection="1">
      <alignment horizontal="left" wrapText="1"/>
      <protection/>
    </xf>
    <xf numFmtId="37" fontId="2" fillId="0" borderId="0" xfId="0" applyFont="1" applyBorder="1" applyAlignment="1">
      <alignment wrapText="1"/>
    </xf>
    <xf numFmtId="37" fontId="6" fillId="0" borderId="0" xfId="0" applyFont="1" applyAlignment="1" applyProtection="1">
      <alignment horizontal="center" vertical="center"/>
      <protection/>
    </xf>
    <xf numFmtId="37" fontId="2" fillId="0" borderId="0" xfId="0" applyFont="1" applyFill="1" applyBorder="1" applyAlignment="1" applyProtection="1">
      <alignment/>
      <protection/>
    </xf>
    <xf numFmtId="49" fontId="2" fillId="2" borderId="2" xfId="0" applyNumberFormat="1" applyFont="1" applyFill="1" applyBorder="1" applyAlignment="1" applyProtection="1">
      <alignment horizontal="centerContinuous"/>
      <protection/>
    </xf>
    <xf numFmtId="37" fontId="2" fillId="2" borderId="11" xfId="0" applyFont="1" applyFill="1" applyBorder="1" applyAlignment="1" applyProtection="1">
      <alignment horizontal="center" vertical="center" wrapText="1"/>
      <protection/>
    </xf>
    <xf numFmtId="37" fontId="0" fillId="0" borderId="0" xfId="0" applyFill="1" applyBorder="1" applyAlignment="1">
      <alignment/>
    </xf>
    <xf numFmtId="37" fontId="0" fillId="4" borderId="12" xfId="0" applyFill="1" applyBorder="1" applyAlignment="1">
      <alignment horizontal="center"/>
    </xf>
    <xf numFmtId="37" fontId="2" fillId="0" borderId="0" xfId="0" applyFont="1" applyBorder="1" applyAlignment="1" applyProtection="1">
      <alignment vertical="top"/>
      <protection/>
    </xf>
    <xf numFmtId="37" fontId="2" fillId="4" borderId="13" xfId="0" applyFont="1" applyFill="1" applyBorder="1" applyAlignment="1">
      <alignment horizontal="right" vertical="center"/>
    </xf>
    <xf numFmtId="37" fontId="2" fillId="4" borderId="13" xfId="0" applyFont="1" applyFill="1" applyBorder="1" applyAlignment="1">
      <alignment horizontal="left" vertical="center"/>
    </xf>
    <xf numFmtId="165" fontId="2" fillId="4" borderId="13" xfId="0" applyNumberFormat="1" applyFont="1" applyFill="1" applyBorder="1" applyAlignment="1" applyProtection="1">
      <alignment horizontal="left" vertical="center"/>
      <protection/>
    </xf>
    <xf numFmtId="37" fontId="2" fillId="4" borderId="13" xfId="0" applyFont="1" applyFill="1" applyBorder="1" applyAlignment="1">
      <alignment vertical="center"/>
    </xf>
    <xf numFmtId="37" fontId="0" fillId="0" borderId="0" xfId="0" applyAlignment="1">
      <alignment vertical="center"/>
    </xf>
    <xf numFmtId="37" fontId="0" fillId="0" borderId="0" xfId="0" applyBorder="1" applyAlignment="1">
      <alignment/>
    </xf>
    <xf numFmtId="10" fontId="0" fillId="0" borderId="0" xfId="0" applyNumberFormat="1" applyAlignment="1">
      <alignment/>
    </xf>
    <xf numFmtId="37" fontId="2" fillId="0" borderId="0" xfId="0" applyFont="1" applyFill="1" applyBorder="1" applyAlignment="1" applyProtection="1">
      <alignment horizontal="center" vertical="center" wrapText="1"/>
      <protection/>
    </xf>
    <xf numFmtId="37" fontId="0" fillId="0" borderId="0" xfId="0" applyFill="1" applyBorder="1" applyAlignment="1">
      <alignment horizontal="center" vertical="center" wrapText="1"/>
    </xf>
    <xf numFmtId="37" fontId="0" fillId="0" borderId="0" xfId="0" applyFont="1" applyFill="1" applyBorder="1" applyAlignment="1" applyProtection="1">
      <alignment/>
      <protection/>
    </xf>
    <xf numFmtId="37" fontId="4" fillId="0" borderId="0" xfId="0" applyFont="1" applyFill="1" applyBorder="1" applyAlignment="1" applyProtection="1">
      <alignment horizontal="center" wrapText="1"/>
      <protection/>
    </xf>
    <xf numFmtId="37" fontId="2" fillId="4" borderId="12" xfId="0" applyFont="1" applyFill="1" applyBorder="1" applyAlignment="1" applyProtection="1">
      <alignment horizontal="center" vertical="center" wrapText="1"/>
      <protection/>
    </xf>
    <xf numFmtId="37" fontId="0" fillId="4" borderId="14" xfId="0" applyFill="1" applyBorder="1" applyAlignment="1">
      <alignment horizontal="center" vertical="center" wrapText="1"/>
    </xf>
    <xf numFmtId="37" fontId="2" fillId="4" borderId="14" xfId="0" applyFont="1" applyFill="1" applyBorder="1" applyAlignment="1" applyProtection="1">
      <alignment horizontal="center" vertical="center" wrapText="1"/>
      <protection/>
    </xf>
    <xf numFmtId="37" fontId="4" fillId="4" borderId="15" xfId="0" applyFont="1" applyFill="1" applyBorder="1" applyAlignment="1" applyProtection="1">
      <alignment horizontal="center" wrapText="1"/>
      <protection/>
    </xf>
    <xf numFmtId="37" fontId="2" fillId="4" borderId="14" xfId="0" applyFont="1" applyFill="1" applyBorder="1" applyAlignment="1">
      <alignment horizontal="center" vertical="center" wrapText="1"/>
    </xf>
    <xf numFmtId="10" fontId="2" fillId="0" borderId="0" xfId="0" applyNumberFormat="1" applyFont="1" applyBorder="1" applyAlignment="1" applyProtection="1">
      <alignment/>
      <protection/>
    </xf>
    <xf numFmtId="1" fontId="2" fillId="0" borderId="0" xfId="0" applyNumberFormat="1" applyFont="1" applyAlignment="1" applyProtection="1">
      <alignment horizontal="center" vertical="top"/>
      <protection/>
    </xf>
    <xf numFmtId="37" fontId="2" fillId="0" borderId="0" xfId="0" applyFont="1" applyAlignment="1">
      <alignment horizontal="center"/>
    </xf>
    <xf numFmtId="37" fontId="2" fillId="0" borderId="16" xfId="0" applyFont="1" applyBorder="1" applyAlignment="1">
      <alignment horizontal="center"/>
    </xf>
    <xf numFmtId="37" fontId="2" fillId="0" borderId="16" xfId="0" applyFont="1" applyBorder="1" applyAlignment="1">
      <alignment horizontal="centerContinuous"/>
    </xf>
    <xf numFmtId="37" fontId="2" fillId="0" borderId="0" xfId="0" applyFont="1" applyAlignment="1">
      <alignment horizontal="left" indent="1"/>
    </xf>
    <xf numFmtId="10" fontId="2" fillId="0" borderId="0" xfId="0" applyNumberFormat="1" applyFont="1" applyAlignment="1">
      <alignment/>
    </xf>
    <xf numFmtId="170" fontId="2" fillId="0" borderId="0" xfId="0" applyNumberFormat="1" applyFont="1" applyAlignment="1">
      <alignment/>
    </xf>
    <xf numFmtId="37" fontId="2" fillId="0" borderId="16" xfId="0" applyFont="1" applyBorder="1" applyAlignment="1">
      <alignment/>
    </xf>
    <xf numFmtId="37" fontId="2" fillId="0" borderId="7" xfId="0" applyFont="1" applyBorder="1" applyAlignment="1">
      <alignment/>
    </xf>
    <xf numFmtId="37" fontId="2" fillId="0" borderId="0" xfId="0" applyNumberFormat="1" applyFont="1" applyAlignment="1">
      <alignment horizontal="centerContinuous"/>
    </xf>
    <xf numFmtId="37" fontId="2" fillId="0" borderId="0" xfId="0" applyNumberFormat="1" applyFont="1" applyAlignment="1">
      <alignment/>
    </xf>
    <xf numFmtId="37" fontId="2" fillId="0" borderId="16" xfId="0" applyNumberFormat="1" applyFont="1" applyBorder="1" applyAlignment="1">
      <alignment horizontal="centerContinuous"/>
    </xf>
    <xf numFmtId="37" fontId="2" fillId="0" borderId="0" xfId="0" applyNumberFormat="1" applyFont="1" applyAlignment="1">
      <alignment vertical="top"/>
    </xf>
    <xf numFmtId="37" fontId="2" fillId="0" borderId="0" xfId="0" applyNumberFormat="1" applyFont="1" applyAlignment="1">
      <alignment vertical="top" wrapText="1"/>
    </xf>
    <xf numFmtId="37" fontId="2" fillId="0" borderId="0" xfId="0" applyNumberFormat="1" applyFont="1" applyAlignment="1">
      <alignment horizontal="right"/>
    </xf>
    <xf numFmtId="37" fontId="2" fillId="0" borderId="16" xfId="0" applyNumberFormat="1" applyFont="1" applyBorder="1" applyAlignment="1">
      <alignment/>
    </xf>
    <xf numFmtId="37" fontId="2" fillId="0" borderId="0" xfId="0" applyNumberFormat="1" applyFont="1" applyAlignment="1">
      <alignment horizontal="left" indent="1"/>
    </xf>
    <xf numFmtId="37" fontId="2" fillId="0" borderId="0" xfId="0" applyNumberFormat="1" applyFont="1" applyAlignment="1">
      <alignment horizontal="left" indent="2"/>
    </xf>
    <xf numFmtId="37" fontId="2" fillId="0" borderId="0" xfId="0" applyNumberFormat="1" applyFont="1" applyAlignment="1">
      <alignment horizontal="left" vertical="top" indent="2"/>
    </xf>
    <xf numFmtId="37" fontId="2" fillId="0" borderId="0" xfId="0" applyNumberFormat="1" applyFont="1" applyBorder="1" applyAlignment="1">
      <alignment vertical="top"/>
    </xf>
    <xf numFmtId="37" fontId="2" fillId="0" borderId="0" xfId="0" applyNumberFormat="1" applyFont="1" applyAlignment="1">
      <alignment/>
    </xf>
    <xf numFmtId="37" fontId="2" fillId="0" borderId="0" xfId="0" applyNumberFormat="1" applyFont="1" applyAlignment="1">
      <alignment wrapText="1"/>
    </xf>
    <xf numFmtId="37" fontId="2" fillId="0" borderId="17" xfId="0" applyNumberFormat="1" applyFont="1" applyBorder="1" applyAlignment="1">
      <alignment/>
    </xf>
    <xf numFmtId="170" fontId="2" fillId="0" borderId="0" xfId="0" applyNumberFormat="1" applyFont="1" applyAlignment="1" applyProtection="1">
      <alignment/>
      <protection/>
    </xf>
    <xf numFmtId="170" fontId="2" fillId="0" borderId="0" xfId="0" applyNumberFormat="1" applyFont="1" applyAlignment="1" applyProtection="1">
      <alignment vertical="top"/>
      <protection/>
    </xf>
    <xf numFmtId="10" fontId="2" fillId="0" borderId="0" xfId="0" applyNumberFormat="1" applyFont="1" applyAlignment="1" applyProtection="1">
      <alignment horizontal="right"/>
      <protection/>
    </xf>
    <xf numFmtId="170" fontId="2" fillId="0" borderId="0" xfId="0" applyNumberFormat="1" applyFont="1" applyAlignment="1" applyProtection="1">
      <alignment horizontal="left"/>
      <protection/>
    </xf>
    <xf numFmtId="170" fontId="2" fillId="0" borderId="0" xfId="0" applyNumberFormat="1" applyFont="1" applyBorder="1" applyAlignment="1" applyProtection="1">
      <alignment/>
      <protection/>
    </xf>
    <xf numFmtId="170" fontId="2" fillId="0" borderId="0" xfId="0" applyNumberFormat="1" applyFont="1" applyAlignment="1" applyProtection="1">
      <alignment horizontal="right"/>
      <protection/>
    </xf>
    <xf numFmtId="170" fontId="2" fillId="3" borderId="6" xfId="0" applyNumberFormat="1" applyFont="1" applyFill="1" applyBorder="1" applyAlignment="1" applyProtection="1">
      <alignment/>
      <protection/>
    </xf>
    <xf numFmtId="49" fontId="2" fillId="0" borderId="0" xfId="0" applyNumberFormat="1" applyFont="1" applyAlignment="1" applyProtection="1">
      <alignment horizontal="left" indent="3"/>
      <protection/>
    </xf>
    <xf numFmtId="37" fontId="2" fillId="0" borderId="0" xfId="0" applyFont="1" applyBorder="1" applyAlignment="1">
      <alignment/>
    </xf>
    <xf numFmtId="49" fontId="2" fillId="0" borderId="0" xfId="0" applyNumberFormat="1" applyFont="1" applyFill="1" applyBorder="1" applyAlignment="1" applyProtection="1">
      <alignment/>
      <protection/>
    </xf>
    <xf numFmtId="49" fontId="2" fillId="0" borderId="0" xfId="0" applyNumberFormat="1" applyFont="1" applyAlignment="1">
      <alignment horizontal="right"/>
    </xf>
    <xf numFmtId="37" fontId="2" fillId="0" borderId="0" xfId="0" applyNumberFormat="1" applyFont="1" applyAlignment="1">
      <alignment horizontal="right" vertical="top"/>
    </xf>
    <xf numFmtId="170" fontId="2" fillId="0" borderId="0" xfId="0" applyNumberFormat="1" applyFont="1" applyAlignment="1">
      <alignment vertical="top"/>
    </xf>
    <xf numFmtId="170" fontId="2" fillId="0" borderId="18" xfId="0" applyNumberFormat="1" applyFont="1" applyBorder="1" applyAlignment="1">
      <alignment/>
    </xf>
    <xf numFmtId="49" fontId="2" fillId="0" borderId="0" xfId="0" applyNumberFormat="1" applyFont="1" applyAlignment="1" applyProtection="1">
      <alignment horizontal="left" indent="2"/>
      <protection/>
    </xf>
    <xf numFmtId="37" fontId="2" fillId="0" borderId="13" xfId="0" applyFont="1" applyBorder="1" applyAlignment="1">
      <alignment/>
    </xf>
    <xf numFmtId="37" fontId="2" fillId="0" borderId="17" xfId="0" applyFont="1" applyBorder="1" applyAlignment="1">
      <alignment horizontal="right"/>
    </xf>
    <xf numFmtId="37" fontId="9" fillId="0" borderId="0" xfId="0" applyNumberFormat="1" applyFont="1" applyAlignment="1">
      <alignment horizontal="centerContinuous"/>
    </xf>
    <xf numFmtId="170" fontId="2" fillId="0" borderId="0" xfId="21" applyNumberFormat="1" applyFont="1" applyAlignment="1">
      <alignment/>
    </xf>
    <xf numFmtId="37" fontId="2" fillId="0" borderId="17" xfId="0" applyFont="1" applyBorder="1" applyAlignment="1">
      <alignment/>
    </xf>
    <xf numFmtId="49" fontId="3" fillId="0" borderId="0" xfId="0" applyNumberFormat="1" applyFont="1" applyAlignment="1">
      <alignment/>
    </xf>
    <xf numFmtId="49" fontId="2" fillId="0" borderId="0" xfId="0" applyNumberFormat="1" applyFont="1" applyAlignment="1">
      <alignment horizontal="left" indent="1"/>
    </xf>
    <xf numFmtId="37" fontId="2" fillId="0" borderId="0" xfId="0" applyFont="1" applyAlignment="1">
      <alignment horizontal="centerContinuous"/>
    </xf>
    <xf numFmtId="37" fontId="2" fillId="0" borderId="13" xfId="0" applyFont="1" applyBorder="1" applyAlignment="1">
      <alignment horizontal="center"/>
    </xf>
    <xf numFmtId="37" fontId="2" fillId="0" borderId="7" xfId="0" applyFont="1" applyBorder="1" applyAlignment="1">
      <alignment horizontal="center"/>
    </xf>
    <xf numFmtId="37" fontId="2" fillId="0" borderId="0" xfId="0" applyFont="1" applyBorder="1" applyAlignment="1">
      <alignment horizontal="right"/>
    </xf>
    <xf numFmtId="170" fontId="2" fillId="0" borderId="17" xfId="0" applyNumberFormat="1" applyFont="1" applyBorder="1" applyAlignment="1">
      <alignment/>
    </xf>
    <xf numFmtId="170" fontId="2" fillId="0" borderId="0" xfId="0" applyNumberFormat="1" applyFont="1" applyAlignment="1">
      <alignment horizontal="center"/>
    </xf>
    <xf numFmtId="170" fontId="2" fillId="0" borderId="13" xfId="0" applyNumberFormat="1" applyFont="1" applyBorder="1" applyAlignment="1">
      <alignment/>
    </xf>
    <xf numFmtId="170" fontId="2" fillId="0" borderId="9" xfId="0" applyNumberFormat="1" applyFont="1" applyBorder="1" applyAlignment="1">
      <alignment/>
    </xf>
    <xf numFmtId="37" fontId="0" fillId="0" borderId="0" xfId="0" applyAlignment="1">
      <alignment wrapText="1"/>
    </xf>
    <xf numFmtId="37" fontId="0" fillId="0" borderId="16" xfId="0" applyBorder="1" applyAlignment="1">
      <alignment vertical="top" wrapText="1"/>
    </xf>
    <xf numFmtId="37" fontId="2" fillId="0" borderId="8" xfId="0" applyFont="1" applyFill="1" applyBorder="1" applyAlignment="1" applyProtection="1">
      <alignment vertical="center"/>
      <protection/>
    </xf>
    <xf numFmtId="37" fontId="2" fillId="0" borderId="0" xfId="0" applyFont="1" applyFill="1" applyAlignment="1" applyProtection="1">
      <alignment/>
      <protection/>
    </xf>
    <xf numFmtId="37" fontId="3" fillId="4" borderId="8" xfId="0" applyFont="1" applyFill="1" applyBorder="1" applyAlignment="1" applyProtection="1">
      <alignment horizontal="right" vertical="center"/>
      <protection/>
    </xf>
    <xf numFmtId="37" fontId="3" fillId="4" borderId="8" xfId="0" applyFont="1" applyFill="1" applyBorder="1" applyAlignment="1" applyProtection="1">
      <alignment vertical="center"/>
      <protection/>
    </xf>
    <xf numFmtId="37" fontId="2" fillId="4" borderId="8" xfId="0" applyFont="1" applyFill="1" applyBorder="1" applyAlignment="1" applyProtection="1">
      <alignment vertical="center"/>
      <protection/>
    </xf>
    <xf numFmtId="37" fontId="2" fillId="0" borderId="18" xfId="0" applyFont="1" applyFill="1" applyBorder="1" applyAlignment="1" applyProtection="1">
      <alignment/>
      <protection/>
    </xf>
    <xf numFmtId="37" fontId="2" fillId="0" borderId="8" xfId="0" applyFont="1" applyFill="1" applyBorder="1" applyAlignment="1" applyProtection="1">
      <alignment horizontal="right" vertical="center"/>
      <protection/>
    </xf>
    <xf numFmtId="37" fontId="2" fillId="0" borderId="7" xfId="0" applyFont="1" applyBorder="1" applyAlignment="1">
      <alignment wrapText="1"/>
    </xf>
    <xf numFmtId="165" fontId="2" fillId="0" borderId="0" xfId="0" applyNumberFormat="1" applyFont="1" applyBorder="1" applyAlignment="1" applyProtection="1">
      <alignment horizontal="left" wrapText="1"/>
      <protection/>
    </xf>
    <xf numFmtId="37" fontId="2" fillId="0" borderId="0" xfId="0" applyFont="1" applyBorder="1" applyAlignment="1">
      <alignment wrapText="1"/>
    </xf>
    <xf numFmtId="37" fontId="2" fillId="4" borderId="19" xfId="0" applyFont="1" applyFill="1" applyBorder="1" applyAlignment="1" applyProtection="1">
      <alignment horizontal="center" vertical="center" wrapText="1"/>
      <protection/>
    </xf>
    <xf numFmtId="37" fontId="2" fillId="4" borderId="13" xfId="0" applyFont="1" applyFill="1" applyBorder="1" applyAlignment="1">
      <alignment horizontal="center" vertical="center" wrapText="1"/>
    </xf>
    <xf numFmtId="37" fontId="2" fillId="4" borderId="20" xfId="0" applyFont="1" applyFill="1" applyBorder="1" applyAlignment="1">
      <alignment horizontal="center" vertical="center" wrapText="1"/>
    </xf>
    <xf numFmtId="37" fontId="0" fillId="0" borderId="0" xfId="0" applyAlignment="1">
      <alignment wrapText="1"/>
    </xf>
    <xf numFmtId="37" fontId="0" fillId="0" borderId="11" xfId="0" applyBorder="1" applyAlignment="1">
      <alignment horizontal="center" vertical="center" wrapText="1"/>
    </xf>
    <xf numFmtId="37" fontId="0" fillId="0" borderId="21" xfId="0" applyBorder="1" applyAlignment="1">
      <alignment vertical="center"/>
    </xf>
    <xf numFmtId="37" fontId="2" fillId="0" borderId="0" xfId="0" applyFont="1" applyFill="1" applyBorder="1" applyAlignment="1" applyProtection="1">
      <alignment horizontal="center" vertical="center" wrapText="1"/>
      <protection/>
    </xf>
    <xf numFmtId="37" fontId="0" fillId="0" borderId="0" xfId="0" applyFill="1" applyBorder="1" applyAlignment="1">
      <alignment horizontal="center" vertical="center" wrapText="1"/>
    </xf>
    <xf numFmtId="37" fontId="2" fillId="2" borderId="1" xfId="0" applyFont="1" applyFill="1" applyBorder="1" applyAlignment="1" applyProtection="1">
      <alignment horizontal="center" wrapText="1"/>
      <protection/>
    </xf>
    <xf numFmtId="37" fontId="0" fillId="0" borderId="11" xfId="0" applyBorder="1" applyAlignment="1">
      <alignment horizontal="center" wrapText="1"/>
    </xf>
    <xf numFmtId="165" fontId="2" fillId="0" borderId="7" xfId="0" applyNumberFormat="1" applyFont="1" applyBorder="1" applyAlignment="1" applyProtection="1">
      <alignment horizontal="left" wrapText="1"/>
      <protection/>
    </xf>
    <xf numFmtId="37" fontId="2" fillId="0" borderId="0" xfId="0" applyFont="1" applyAlignment="1" applyProtection="1">
      <alignment horizontal="left" indent="1"/>
      <protection/>
    </xf>
    <xf numFmtId="37" fontId="2" fillId="0" borderId="0" xfId="0" applyFont="1" applyAlignment="1" applyProtection="1">
      <alignment horizontal="right"/>
      <protection/>
    </xf>
    <xf numFmtId="37" fontId="2" fillId="0" borderId="0" xfId="0" applyFont="1" applyAlignment="1" applyProtection="1">
      <alignment horizontal="center"/>
      <protection/>
    </xf>
    <xf numFmtId="37" fontId="5" fillId="0" borderId="0" xfId="0" applyFont="1" applyAlignment="1" applyProtection="1">
      <alignment horizontal="center"/>
      <protection/>
    </xf>
    <xf numFmtId="37" fontId="2" fillId="0" borderId="0" xfId="0" applyFont="1" applyAlignment="1" applyProtection="1">
      <alignment horizontal="left"/>
      <protection/>
    </xf>
    <xf numFmtId="37" fontId="4" fillId="0" borderId="0" xfId="0" applyFont="1" applyAlignment="1" applyProtection="1">
      <alignment horizontal="center" vertical="top"/>
      <protection/>
    </xf>
    <xf numFmtId="49" fontId="1" fillId="0" borderId="0" xfId="0" applyNumberFormat="1" applyFont="1" applyAlignment="1" applyProtection="1">
      <alignment horizontal="center"/>
      <protection/>
    </xf>
    <xf numFmtId="37" fontId="5" fillId="4" borderId="8" xfId="0" applyFont="1" applyFill="1" applyBorder="1" applyAlignment="1" applyProtection="1">
      <alignment horizontal="left" vertical="center"/>
      <protection/>
    </xf>
    <xf numFmtId="37" fontId="6" fillId="0" borderId="8" xfId="0" applyFont="1" applyFill="1" applyBorder="1" applyAlignment="1" applyProtection="1">
      <alignment horizontal="left" vertical="center"/>
      <protection/>
    </xf>
    <xf numFmtId="37" fontId="2" fillId="0" borderId="0" xfId="0" applyFont="1" applyAlignment="1" applyProtection="1">
      <alignment horizontal="left" indent="2"/>
      <protection/>
    </xf>
    <xf numFmtId="37" fontId="2" fillId="2" borderId="19" xfId="0" applyFont="1" applyFill="1" applyBorder="1" applyAlignment="1" applyProtection="1">
      <alignment horizontal="center"/>
      <protection/>
    </xf>
    <xf numFmtId="37" fontId="2" fillId="2" borderId="13" xfId="0" applyFont="1" applyFill="1" applyBorder="1" applyAlignment="1" applyProtection="1">
      <alignment horizontal="center"/>
      <protection/>
    </xf>
    <xf numFmtId="37" fontId="2" fillId="2" borderId="20" xfId="0" applyFont="1" applyFill="1" applyBorder="1" applyAlignment="1" applyProtection="1">
      <alignment horizontal="center"/>
      <protection/>
    </xf>
    <xf numFmtId="37" fontId="4" fillId="0" borderId="7" xfId="0" applyFont="1" applyBorder="1" applyAlignment="1" applyProtection="1">
      <alignment horizontal="center" vertical="top"/>
      <protection/>
    </xf>
    <xf numFmtId="49" fontId="1" fillId="0" borderId="0" xfId="0" applyNumberFormat="1" applyFont="1" applyAlignment="1" applyProtection="1">
      <alignment horizontal="left"/>
      <protection/>
    </xf>
    <xf numFmtId="37" fontId="5" fillId="2" borderId="8" xfId="0" applyFont="1" applyFill="1" applyBorder="1" applyAlignment="1" applyProtection="1">
      <alignment horizontal="left" vertical="center" indent="1"/>
      <protection/>
    </xf>
    <xf numFmtId="37" fontId="2" fillId="0" borderId="0" xfId="0" applyFont="1" applyAlignment="1" applyProtection="1">
      <alignment horizontal="left" indent="3"/>
      <protection/>
    </xf>
    <xf numFmtId="37" fontId="2" fillId="2" borderId="1" xfId="0" applyFont="1" applyFill="1" applyBorder="1" applyAlignment="1" applyProtection="1">
      <alignment horizontal="center" vertical="center" wrapText="1"/>
      <protection/>
    </xf>
    <xf numFmtId="37" fontId="2" fillId="2" borderId="11" xfId="0" applyFont="1" applyFill="1" applyBorder="1" applyAlignment="1" applyProtection="1">
      <alignment horizontal="center" vertical="center" wrapText="1"/>
      <protection/>
    </xf>
    <xf numFmtId="37" fontId="0" fillId="0" borderId="2" xfId="0" applyBorder="1" applyAlignment="1">
      <alignment horizontal="center" vertical="center" wrapText="1"/>
    </xf>
    <xf numFmtId="49" fontId="4" fillId="0" borderId="5" xfId="0" applyNumberFormat="1" applyFont="1" applyBorder="1" applyAlignment="1" applyProtection="1">
      <alignment horizontal="center" vertical="top"/>
      <protection/>
    </xf>
    <xf numFmtId="37" fontId="2" fillId="2" borderId="22" xfId="0" applyFont="1" applyFill="1" applyBorder="1" applyAlignment="1" applyProtection="1">
      <alignment horizontal="center" vertical="center"/>
      <protection/>
    </xf>
    <xf numFmtId="37" fontId="2" fillId="2" borderId="23" xfId="0" applyFont="1" applyFill="1" applyBorder="1" applyAlignment="1" applyProtection="1">
      <alignment horizontal="center" vertical="center"/>
      <protection/>
    </xf>
    <xf numFmtId="37" fontId="0" fillId="0" borderId="24" xfId="0" applyBorder="1" applyAlignment="1">
      <alignment vertical="center"/>
    </xf>
    <xf numFmtId="37" fontId="0" fillId="0" borderId="25" xfId="0" applyBorder="1" applyAlignment="1">
      <alignment vertical="center"/>
    </xf>
    <xf numFmtId="37" fontId="0" fillId="0" borderId="26" xfId="0" applyBorder="1" applyAlignment="1">
      <alignment vertical="center"/>
    </xf>
    <xf numFmtId="37" fontId="2" fillId="4" borderId="12" xfId="0" applyFont="1" applyFill="1" applyBorder="1" applyAlignment="1">
      <alignment horizontal="center" vertical="center" wrapText="1"/>
    </xf>
    <xf numFmtId="37" fontId="2" fillId="0" borderId="14" xfId="0" applyFont="1" applyBorder="1" applyAlignment="1">
      <alignment horizontal="center" vertical="center" wrapText="1"/>
    </xf>
    <xf numFmtId="37" fontId="2" fillId="2" borderId="12" xfId="0" applyFont="1" applyFill="1" applyBorder="1" applyAlignment="1" applyProtection="1">
      <alignment horizontal="center" vertical="center" wrapText="1"/>
      <protection/>
    </xf>
    <xf numFmtId="37" fontId="0" fillId="0" borderId="14" xfId="0" applyBorder="1" applyAlignment="1">
      <alignment horizontal="center" vertical="center" wrapText="1"/>
    </xf>
    <xf numFmtId="37" fontId="0" fillId="0" borderId="15" xfId="0" applyBorder="1" applyAlignment="1">
      <alignment horizontal="center" vertical="center" wrapText="1"/>
    </xf>
    <xf numFmtId="37" fontId="0" fillId="0" borderId="7" xfId="0" applyBorder="1" applyAlignment="1">
      <alignment wrapText="1"/>
    </xf>
    <xf numFmtId="165" fontId="2" fillId="0" borderId="0" xfId="0" applyNumberFormat="1" applyFont="1" applyBorder="1" applyAlignment="1" applyProtection="1">
      <alignment horizontal="left" vertical="top" wrapText="1"/>
      <protection/>
    </xf>
    <xf numFmtId="37" fontId="0" fillId="0" borderId="0" xfId="0" applyBorder="1" applyAlignment="1">
      <alignment vertical="top" wrapText="1"/>
    </xf>
    <xf numFmtId="165" fontId="2" fillId="0" borderId="7" xfId="0" applyNumberFormat="1" applyFont="1" applyBorder="1" applyAlignment="1" applyProtection="1">
      <alignment horizontal="left" vertical="top" wrapText="1"/>
      <protection/>
    </xf>
    <xf numFmtId="37" fontId="0" fillId="0" borderId="7" xfId="0" applyBorder="1" applyAlignment="1">
      <alignment vertical="top" wrapText="1"/>
    </xf>
    <xf numFmtId="37" fontId="2" fillId="2" borderId="22" xfId="0" applyFont="1" applyFill="1" applyBorder="1" applyAlignment="1" applyProtection="1">
      <alignment horizontal="center" vertical="center" wrapText="1"/>
      <protection/>
    </xf>
    <xf numFmtId="37" fontId="2" fillId="2" borderId="5" xfId="0" applyFont="1" applyFill="1" applyBorder="1" applyAlignment="1" applyProtection="1">
      <alignment horizontal="center" vertical="center" wrapText="1"/>
      <protection/>
    </xf>
    <xf numFmtId="37" fontId="2" fillId="2" borderId="23" xfId="0" applyFont="1" applyFill="1" applyBorder="1" applyAlignment="1" applyProtection="1">
      <alignment horizontal="center" vertical="center" wrapText="1"/>
      <protection/>
    </xf>
    <xf numFmtId="37" fontId="0" fillId="0" borderId="26" xfId="0" applyBorder="1" applyAlignment="1">
      <alignment horizontal="center" vertical="center" wrapText="1"/>
    </xf>
    <xf numFmtId="37" fontId="0" fillId="0" borderId="27" xfId="0" applyBorder="1" applyAlignment="1">
      <alignment horizontal="center" vertical="center" wrapText="1"/>
    </xf>
    <xf numFmtId="37" fontId="0" fillId="0" borderId="21" xfId="0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tabSelected="1" zoomScale="75" zoomScaleNormal="75" workbookViewId="0" topLeftCell="A19">
      <selection activeCell="B27" sqref="B27"/>
    </sheetView>
  </sheetViews>
  <sheetFormatPr defaultColWidth="8.88671875" defaultRowHeight="15"/>
  <cols>
    <col min="1" max="1" width="4.4453125" style="102" customWidth="1"/>
    <col min="2" max="2" width="35.6640625" style="102" customWidth="1"/>
    <col min="3" max="3" width="2.77734375" style="102" customWidth="1"/>
    <col min="4" max="4" width="2.6640625" style="102" customWidth="1"/>
    <col min="5" max="5" width="14.88671875" style="102" customWidth="1"/>
    <col min="6" max="6" width="3.5546875" style="102" customWidth="1"/>
    <col min="7" max="7" width="2.6640625" style="102" customWidth="1"/>
    <col min="8" max="8" width="15.21484375" style="102" customWidth="1"/>
    <col min="9" max="16384" width="8.88671875" style="102" customWidth="1"/>
  </cols>
  <sheetData>
    <row r="1" spans="1:8" ht="15.75">
      <c r="A1" s="101" t="s">
        <v>197</v>
      </c>
      <c r="B1" s="101"/>
      <c r="C1" s="101"/>
      <c r="D1" s="101"/>
      <c r="E1" s="101"/>
      <c r="F1" s="101"/>
      <c r="G1" s="101"/>
      <c r="H1" s="101"/>
    </row>
    <row r="2" spans="1:8" ht="15.75">
      <c r="A2" s="101" t="s">
        <v>198</v>
      </c>
      <c r="B2" s="101"/>
      <c r="C2" s="101"/>
      <c r="D2" s="101"/>
      <c r="E2" s="101"/>
      <c r="F2" s="101"/>
      <c r="G2" s="101"/>
      <c r="H2" s="101"/>
    </row>
    <row r="3" spans="1:8" ht="15.75">
      <c r="A3" s="101" t="s">
        <v>199</v>
      </c>
      <c r="B3" s="101"/>
      <c r="C3" s="101"/>
      <c r="D3" s="101"/>
      <c r="E3" s="101"/>
      <c r="F3" s="101"/>
      <c r="G3" s="101"/>
      <c r="H3" s="101"/>
    </row>
    <row r="5" spans="1:8" ht="15.75">
      <c r="A5" s="101" t="s">
        <v>195</v>
      </c>
      <c r="B5" s="101"/>
      <c r="C5" s="101"/>
      <c r="D5" s="101"/>
      <c r="E5" s="101"/>
      <c r="F5" s="101"/>
      <c r="G5" s="101"/>
      <c r="H5" s="101"/>
    </row>
    <row r="6" spans="1:8" ht="15.75">
      <c r="A6" s="101" t="s">
        <v>196</v>
      </c>
      <c r="B6" s="101"/>
      <c r="C6" s="101"/>
      <c r="D6" s="101"/>
      <c r="E6" s="101"/>
      <c r="F6" s="101"/>
      <c r="G6" s="101"/>
      <c r="H6" s="101"/>
    </row>
    <row r="8" spans="4:8" ht="15.75">
      <c r="D8" s="101" t="s">
        <v>200</v>
      </c>
      <c r="E8" s="101"/>
      <c r="G8" s="101" t="s">
        <v>202</v>
      </c>
      <c r="H8" s="101"/>
    </row>
    <row r="9" spans="4:8" ht="15.75">
      <c r="D9" s="103" t="s">
        <v>201</v>
      </c>
      <c r="E9" s="103"/>
      <c r="G9" s="103" t="s">
        <v>203</v>
      </c>
      <c r="H9" s="103"/>
    </row>
    <row r="10" spans="1:8" ht="15.75">
      <c r="A10" s="102" t="s">
        <v>27</v>
      </c>
      <c r="D10" s="102" t="s">
        <v>10</v>
      </c>
      <c r="E10" s="102">
        <v>8766715.434</v>
      </c>
      <c r="G10" s="102" t="s">
        <v>10</v>
      </c>
      <c r="H10" s="102">
        <v>8070981</v>
      </c>
    </row>
    <row r="11" spans="1:8" ht="15.75">
      <c r="A11" s="102" t="s">
        <v>204</v>
      </c>
      <c r="D11" s="107"/>
      <c r="E11" s="107">
        <v>3754087.112</v>
      </c>
      <c r="G11" s="107"/>
      <c r="H11" s="107">
        <v>3440994</v>
      </c>
    </row>
    <row r="12" spans="1:8" ht="25.5" customHeight="1">
      <c r="A12" s="102" t="s">
        <v>192</v>
      </c>
      <c r="D12" s="102" t="s">
        <v>10</v>
      </c>
      <c r="E12" s="102">
        <v>5012628.322000001</v>
      </c>
      <c r="G12" s="102" t="s">
        <v>10</v>
      </c>
      <c r="H12" s="102">
        <v>4629987</v>
      </c>
    </row>
    <row r="14" ht="15.75">
      <c r="A14" s="102" t="s">
        <v>31</v>
      </c>
    </row>
    <row r="15" spans="1:8" ht="15.75">
      <c r="A15" s="108" t="s">
        <v>205</v>
      </c>
      <c r="E15" s="102">
        <v>161849.912</v>
      </c>
      <c r="H15" s="102">
        <v>146288</v>
      </c>
    </row>
    <row r="16" spans="1:8" ht="15.75">
      <c r="A16" s="108" t="s">
        <v>32</v>
      </c>
      <c r="E16" s="102">
        <v>-26664</v>
      </c>
      <c r="H16" s="102">
        <v>-24000</v>
      </c>
    </row>
    <row r="17" spans="1:8" ht="15.75">
      <c r="A17" s="108" t="s">
        <v>132</v>
      </c>
      <c r="E17" s="102">
        <v>12238.754</v>
      </c>
      <c r="H17" s="102">
        <v>11016</v>
      </c>
    </row>
    <row r="19" ht="15.75">
      <c r="A19" s="102" t="s">
        <v>28</v>
      </c>
    </row>
    <row r="20" spans="1:8" ht="15.75">
      <c r="A20" s="108" t="s">
        <v>206</v>
      </c>
      <c r="E20" s="125" t="s">
        <v>253</v>
      </c>
      <c r="H20" s="102">
        <v>59821</v>
      </c>
    </row>
    <row r="21" spans="1:8" ht="15.75">
      <c r="A21" s="108" t="s">
        <v>50</v>
      </c>
      <c r="E21" s="125" t="s">
        <v>253</v>
      </c>
      <c r="H21" s="102">
        <v>11965</v>
      </c>
    </row>
    <row r="22" spans="1:8" ht="15.75">
      <c r="A22" s="108" t="s">
        <v>207</v>
      </c>
      <c r="E22" s="102">
        <v>10137.754</v>
      </c>
      <c r="H22" s="102">
        <v>10058</v>
      </c>
    </row>
    <row r="23" spans="1:8" ht="15.75">
      <c r="A23" s="108" t="s">
        <v>131</v>
      </c>
      <c r="E23" s="102">
        <v>14709.844</v>
      </c>
      <c r="H23" s="102">
        <v>14710</v>
      </c>
    </row>
    <row r="24" spans="1:8" ht="15.75">
      <c r="A24" s="108" t="s">
        <v>343</v>
      </c>
      <c r="E24" s="102">
        <v>39606.526</v>
      </c>
      <c r="H24" s="102">
        <v>35883.11649074</v>
      </c>
    </row>
    <row r="25" ht="15.75">
      <c r="A25" s="108" t="s">
        <v>208</v>
      </c>
    </row>
    <row r="26" spans="1:8" ht="15.75">
      <c r="A26" s="109" t="s">
        <v>209</v>
      </c>
      <c r="E26" s="102">
        <v>-66231.327</v>
      </c>
      <c r="H26" s="102">
        <v>-60101</v>
      </c>
    </row>
    <row r="27" spans="1:8" ht="15.75">
      <c r="A27" s="109" t="s">
        <v>210</v>
      </c>
      <c r="E27" s="102">
        <v>918833.536</v>
      </c>
      <c r="H27" s="102">
        <v>842395</v>
      </c>
    </row>
    <row r="28" spans="1:10" ht="15.75" customHeight="1">
      <c r="A28" s="110" t="s">
        <v>211</v>
      </c>
      <c r="C28" s="104"/>
      <c r="D28" s="104"/>
      <c r="E28" s="104">
        <v>2713</v>
      </c>
      <c r="F28" s="104"/>
      <c r="G28" s="104"/>
      <c r="H28" s="104">
        <v>2436</v>
      </c>
      <c r="I28" s="104"/>
      <c r="J28" s="104"/>
    </row>
    <row r="29" spans="1:10" ht="26.25" customHeight="1" thickBot="1">
      <c r="A29" s="112" t="s">
        <v>4</v>
      </c>
      <c r="B29" s="113" t="s">
        <v>38</v>
      </c>
      <c r="C29" s="112"/>
      <c r="D29" s="114" t="s">
        <v>10</v>
      </c>
      <c r="E29" s="114">
        <v>4240283.655000001</v>
      </c>
      <c r="F29" s="112"/>
      <c r="G29" s="114" t="s">
        <v>10</v>
      </c>
      <c r="H29" s="114">
        <v>3846123.88350926</v>
      </c>
      <c r="I29" s="104"/>
      <c r="J29" s="104"/>
    </row>
    <row r="30" spans="1:10" ht="15" customHeight="1" thickTop="1">
      <c r="A30" s="104"/>
      <c r="B30" s="105"/>
      <c r="C30" s="104"/>
      <c r="D30" s="104"/>
      <c r="E30" s="111"/>
      <c r="F30" s="104"/>
      <c r="G30" s="104"/>
      <c r="H30" s="104"/>
      <c r="I30" s="104"/>
      <c r="J30" s="104"/>
    </row>
    <row r="31" spans="1:10" ht="25.5" customHeight="1">
      <c r="A31" s="104" t="s">
        <v>5</v>
      </c>
      <c r="B31" s="105" t="s">
        <v>81</v>
      </c>
      <c r="C31" s="104"/>
      <c r="D31" s="104"/>
      <c r="E31" s="126" t="s">
        <v>253</v>
      </c>
      <c r="F31" s="104"/>
      <c r="G31" s="104"/>
      <c r="H31" s="104">
        <v>447963</v>
      </c>
      <c r="I31" s="104"/>
      <c r="J31" s="104"/>
    </row>
    <row r="32" spans="1:10" ht="25.5" customHeight="1">
      <c r="A32" s="104" t="s">
        <v>6</v>
      </c>
      <c r="B32" s="105" t="s">
        <v>212</v>
      </c>
      <c r="C32" s="104"/>
      <c r="D32" s="104"/>
      <c r="E32" s="126" t="s">
        <v>253</v>
      </c>
      <c r="F32" s="104"/>
      <c r="G32" s="104"/>
      <c r="H32" s="127">
        <v>0.11647</v>
      </c>
      <c r="I32" s="104"/>
      <c r="J32" s="104"/>
    </row>
    <row r="33" spans="1:10" ht="47.25" customHeight="1">
      <c r="A33" s="104" t="s">
        <v>7</v>
      </c>
      <c r="B33" s="105" t="s">
        <v>213</v>
      </c>
      <c r="C33" s="104"/>
      <c r="D33" s="104"/>
      <c r="E33" s="126" t="s">
        <v>253</v>
      </c>
      <c r="F33" s="104"/>
      <c r="G33" s="104"/>
      <c r="H33" s="127">
        <v>0.02649</v>
      </c>
      <c r="I33" s="104"/>
      <c r="J33" s="104"/>
    </row>
    <row r="34" spans="1:10" ht="42.75" customHeight="1">
      <c r="A34" s="104" t="s">
        <v>41</v>
      </c>
      <c r="B34" s="105" t="s">
        <v>215</v>
      </c>
      <c r="C34" s="104"/>
      <c r="D34" s="104"/>
      <c r="E34" s="126" t="s">
        <v>253</v>
      </c>
      <c r="F34" s="104"/>
      <c r="G34" s="104"/>
      <c r="H34" s="127">
        <v>0.08998</v>
      </c>
      <c r="I34" s="104"/>
      <c r="J34" s="104"/>
    </row>
    <row r="35" spans="1:10" ht="25.5" customHeight="1">
      <c r="A35" s="104" t="s">
        <v>48</v>
      </c>
      <c r="B35" s="105" t="s">
        <v>214</v>
      </c>
      <c r="C35" s="104"/>
      <c r="D35" s="104"/>
      <c r="E35" s="127">
        <v>0.61257</v>
      </c>
      <c r="F35" s="104"/>
      <c r="G35" s="104"/>
      <c r="H35" s="127">
        <v>0.61257</v>
      </c>
      <c r="I35" s="104"/>
      <c r="J35" s="104"/>
    </row>
    <row r="36" spans="1:10" ht="16.5" thickBot="1">
      <c r="A36" s="104" t="s">
        <v>49</v>
      </c>
      <c r="B36" s="105" t="s">
        <v>216</v>
      </c>
      <c r="C36" s="104"/>
      <c r="D36" s="104"/>
      <c r="E36" s="126" t="s">
        <v>253</v>
      </c>
      <c r="F36" s="112"/>
      <c r="G36" s="112"/>
      <c r="H36" s="128">
        <v>0.14689</v>
      </c>
      <c r="I36" s="104"/>
      <c r="J36" s="104"/>
    </row>
    <row r="37" ht="16.5" thickTop="1">
      <c r="B37" s="106"/>
    </row>
    <row r="38" spans="1:2" ht="25.5" customHeight="1">
      <c r="A38" s="102" t="s">
        <v>253</v>
      </c>
      <c r="B38" s="102" t="s">
        <v>254</v>
      </c>
    </row>
  </sheetData>
  <printOptions horizontalCentered="1"/>
  <pageMargins left="0.75" right="0.75" top="0.25" bottom="1" header="0.5" footer="0.5"/>
  <pageSetup fitToHeight="1" fitToWidth="1" horizontalDpi="600" verticalDpi="600" orientation="portrait" scale="86" r:id="rId1"/>
  <headerFooter alignWithMargins="0">
    <oddFooter>&amp;R&amp;"Times New Roman,Regular"Schedule 1
Page 1 of 5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U37"/>
  <sheetViews>
    <sheetView zoomScale="75" zoomScaleNormal="75" workbookViewId="0" topLeftCell="A1">
      <selection activeCell="A3" sqref="A3:S5"/>
    </sheetView>
  </sheetViews>
  <sheetFormatPr defaultColWidth="9.77734375" defaultRowHeight="15"/>
  <cols>
    <col min="1" max="1" width="4.77734375" style="0" customWidth="1"/>
    <col min="2" max="2" width="1.99609375" style="0" customWidth="1"/>
    <col min="3" max="3" width="2.77734375" style="0" customWidth="1"/>
    <col min="4" max="4" width="24.77734375" style="0" customWidth="1"/>
    <col min="5" max="5" width="1.77734375" style="0" customWidth="1"/>
    <col min="6" max="6" width="2.77734375" style="0" customWidth="1"/>
    <col min="7" max="7" width="12.77734375" style="0" customWidth="1"/>
    <col min="8" max="8" width="1.4375" style="0" customWidth="1"/>
    <col min="9" max="9" width="2.77734375" style="0" customWidth="1"/>
    <col min="10" max="10" width="10.3359375" style="0" customWidth="1"/>
    <col min="11" max="11" width="1.4375" style="0" customWidth="1"/>
    <col min="12" max="12" width="9.4453125" style="0" customWidth="1"/>
    <col min="13" max="13" width="1.4375" style="0" customWidth="1"/>
    <col min="14" max="14" width="2.77734375" style="0" customWidth="1"/>
    <col min="15" max="15" width="11.10546875" style="0" customWidth="1"/>
    <col min="16" max="16" width="1.4375" style="0" customWidth="1"/>
    <col min="17" max="17" width="11.99609375" style="0" customWidth="1"/>
    <col min="18" max="18" width="2.77734375" style="0" customWidth="1"/>
    <col min="19" max="19" width="11.77734375" style="0" customWidth="1"/>
  </cols>
  <sheetData>
    <row r="1" spans="1:19" ht="15.75">
      <c r="A1" s="169" t="s">
        <v>45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</row>
    <row r="2" spans="1:19" ht="15.75">
      <c r="A2" s="169" t="s">
        <v>148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</row>
    <row r="3" spans="1:19" ht="15.75">
      <c r="A3" s="170" t="s">
        <v>134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</row>
    <row r="4" spans="1:19" ht="15.75">
      <c r="A4" s="170" t="s">
        <v>319</v>
      </c>
      <c r="B4" s="170"/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170"/>
      <c r="S4" s="170"/>
    </row>
    <row r="5" spans="1:19" ht="15.75">
      <c r="A5" s="170" t="s">
        <v>186</v>
      </c>
      <c r="B5" s="170"/>
      <c r="C5" s="170"/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170"/>
      <c r="P5" s="170"/>
      <c r="Q5" s="170"/>
      <c r="R5" s="170"/>
      <c r="S5" s="170"/>
    </row>
    <row r="6" spans="1:19" ht="28.5" customHeight="1">
      <c r="A6" s="171" t="s">
        <v>124</v>
      </c>
      <c r="B6" s="171"/>
      <c r="C6" s="171"/>
      <c r="D6" s="171"/>
      <c r="E6" s="171"/>
      <c r="F6" s="171"/>
      <c r="G6" s="171"/>
      <c r="H6" s="171"/>
      <c r="I6" s="171"/>
      <c r="J6" s="171"/>
      <c r="K6" s="171"/>
      <c r="L6" s="171"/>
      <c r="M6" s="171"/>
      <c r="N6" s="171"/>
      <c r="O6" s="171"/>
      <c r="P6" s="171"/>
      <c r="Q6" s="171"/>
      <c r="R6" s="171"/>
      <c r="S6" s="171"/>
    </row>
    <row r="7" spans="1:19" ht="15.75">
      <c r="A7" s="170"/>
      <c r="B7" s="170"/>
      <c r="C7" s="170"/>
      <c r="D7" s="170"/>
      <c r="E7" s="170"/>
      <c r="F7" s="170"/>
      <c r="G7" s="170"/>
      <c r="H7" s="170"/>
      <c r="I7" s="170"/>
      <c r="J7" s="170"/>
      <c r="K7" s="170"/>
      <c r="L7" s="170"/>
      <c r="M7" s="170"/>
      <c r="N7" s="170"/>
      <c r="O7" s="170"/>
      <c r="P7" s="170"/>
      <c r="Q7" s="170"/>
      <c r="R7" s="170"/>
      <c r="S7" s="170"/>
    </row>
    <row r="8" spans="1:19" ht="15.75">
      <c r="A8" s="170"/>
      <c r="B8" s="170"/>
      <c r="C8" s="170"/>
      <c r="D8" s="170"/>
      <c r="E8" s="170"/>
      <c r="F8" s="170"/>
      <c r="G8" s="170"/>
      <c r="H8" s="170"/>
      <c r="I8" s="170"/>
      <c r="J8" s="170"/>
      <c r="K8" s="170"/>
      <c r="L8" s="170"/>
      <c r="M8" s="170"/>
      <c r="N8" s="170"/>
      <c r="O8" s="170"/>
      <c r="P8" s="170"/>
      <c r="Q8" s="170"/>
      <c r="R8" s="170"/>
      <c r="S8" s="170"/>
    </row>
    <row r="9" spans="1:19" ht="22.5" customHeight="1">
      <c r="A9" s="1"/>
      <c r="B9" s="163"/>
      <c r="C9" s="189" t="s">
        <v>26</v>
      </c>
      <c r="D9" s="190"/>
      <c r="E9" s="1"/>
      <c r="F9" s="1"/>
      <c r="G9" s="185" t="s">
        <v>314</v>
      </c>
      <c r="H9" s="1"/>
      <c r="I9" s="1"/>
      <c r="J9" s="185" t="s">
        <v>136</v>
      </c>
      <c r="K9" s="72"/>
      <c r="L9" s="185" t="s">
        <v>137</v>
      </c>
      <c r="M9" s="72"/>
      <c r="N9" s="72"/>
      <c r="O9" s="185" t="s">
        <v>138</v>
      </c>
      <c r="P9" s="72"/>
      <c r="Q9" s="73" t="s">
        <v>139</v>
      </c>
      <c r="R9" s="1"/>
      <c r="S9" s="165" t="s">
        <v>103</v>
      </c>
    </row>
    <row r="10" spans="1:19" ht="15.75">
      <c r="A10" s="1"/>
      <c r="B10" s="164"/>
      <c r="C10" s="191"/>
      <c r="D10" s="192"/>
      <c r="E10" s="1"/>
      <c r="F10" s="1"/>
      <c r="G10" s="186"/>
      <c r="H10" s="1"/>
      <c r="I10" s="1"/>
      <c r="J10" s="186"/>
      <c r="K10" s="1"/>
      <c r="L10" s="186"/>
      <c r="M10" s="1"/>
      <c r="N10" s="1"/>
      <c r="O10" s="186"/>
      <c r="P10" s="1"/>
      <c r="Q10" s="71" t="s">
        <v>104</v>
      </c>
      <c r="R10" s="1"/>
      <c r="S10" s="166"/>
    </row>
    <row r="11" spans="1:19" ht="15">
      <c r="A11" s="1"/>
      <c r="B11" s="164"/>
      <c r="C11" s="193"/>
      <c r="D11" s="162"/>
      <c r="E11" s="1"/>
      <c r="F11" s="1"/>
      <c r="G11" s="187"/>
      <c r="H11" s="1"/>
      <c r="I11" s="1"/>
      <c r="J11" s="187"/>
      <c r="K11" s="47"/>
      <c r="L11" s="187"/>
      <c r="M11" s="47"/>
      <c r="N11" s="47"/>
      <c r="O11" s="187"/>
      <c r="P11" s="47"/>
      <c r="Q11" s="45" t="s">
        <v>102</v>
      </c>
      <c r="R11" s="1"/>
      <c r="S11" s="46" t="s">
        <v>352</v>
      </c>
    </row>
    <row r="12" spans="1:19" ht="15">
      <c r="A12" s="7" t="s">
        <v>3</v>
      </c>
      <c r="B12" s="42"/>
      <c r="C12" s="188" t="s">
        <v>4</v>
      </c>
      <c r="D12" s="188"/>
      <c r="E12" s="43"/>
      <c r="F12" s="43"/>
      <c r="G12" s="42" t="s">
        <v>5</v>
      </c>
      <c r="H12" s="43"/>
      <c r="I12" s="43"/>
      <c r="J12" s="42" t="s">
        <v>6</v>
      </c>
      <c r="K12" s="43"/>
      <c r="L12" s="42" t="s">
        <v>7</v>
      </c>
      <c r="M12" s="43"/>
      <c r="N12" s="43"/>
      <c r="O12" s="42" t="s">
        <v>41</v>
      </c>
      <c r="P12" s="43"/>
      <c r="Q12" s="42" t="s">
        <v>48</v>
      </c>
      <c r="R12" s="43"/>
      <c r="S12" s="42" t="s">
        <v>49</v>
      </c>
    </row>
    <row r="13" spans="1:19" ht="6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1:19" ht="21" customHeight="1">
      <c r="A14" s="22">
        <v>1</v>
      </c>
      <c r="B14" s="92"/>
      <c r="C14" s="48" t="s">
        <v>145</v>
      </c>
      <c r="D14" s="14"/>
      <c r="E14" s="14"/>
      <c r="F14" s="17" t="s">
        <v>10</v>
      </c>
      <c r="G14" s="74">
        <v>1056665449</v>
      </c>
      <c r="H14" s="14"/>
      <c r="I14" s="17" t="s">
        <v>10</v>
      </c>
      <c r="J14" s="74">
        <v>2078000</v>
      </c>
      <c r="K14" s="14"/>
      <c r="L14" s="116">
        <v>0.905543</v>
      </c>
      <c r="M14" s="14"/>
      <c r="N14" s="17" t="s">
        <v>10</v>
      </c>
      <c r="O14" s="74">
        <v>0</v>
      </c>
      <c r="P14" s="14"/>
      <c r="Q14" s="22" t="s">
        <v>335</v>
      </c>
      <c r="R14" s="17" t="s">
        <v>10</v>
      </c>
      <c r="S14" s="26">
        <v>958737719.037807</v>
      </c>
    </row>
    <row r="15" spans="1:19" ht="15.75">
      <c r="A15" s="22">
        <v>2</v>
      </c>
      <c r="B15" s="64"/>
      <c r="C15" s="26" t="s">
        <v>144</v>
      </c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10"/>
      <c r="R15" s="26"/>
      <c r="S15" s="26"/>
    </row>
    <row r="16" spans="1:19" ht="15.75">
      <c r="A16" s="22">
        <v>3</v>
      </c>
      <c r="B16" s="64"/>
      <c r="C16" s="40" t="s">
        <v>190</v>
      </c>
      <c r="E16" s="26"/>
      <c r="F16" s="17" t="s">
        <v>10</v>
      </c>
      <c r="G16" s="26">
        <v>911204209</v>
      </c>
      <c r="H16" s="26"/>
      <c r="I16" s="17" t="s">
        <v>10</v>
      </c>
      <c r="J16" s="26">
        <v>0</v>
      </c>
      <c r="K16" s="26"/>
      <c r="L16" s="116">
        <v>0.909458</v>
      </c>
      <c r="M16" s="26"/>
      <c r="N16" s="17" t="s">
        <v>10</v>
      </c>
      <c r="O16" s="26">
        <v>0</v>
      </c>
      <c r="P16" s="26"/>
      <c r="Q16" s="10" t="s">
        <v>326</v>
      </c>
      <c r="R16" s="17" t="s">
        <v>10</v>
      </c>
      <c r="S16" s="26">
        <v>828701957.508722</v>
      </c>
    </row>
    <row r="17" spans="1:19" ht="15.75">
      <c r="A17" s="22">
        <v>4</v>
      </c>
      <c r="B17" s="64"/>
      <c r="C17" s="40" t="s">
        <v>146</v>
      </c>
      <c r="E17" s="26"/>
      <c r="F17" s="26"/>
      <c r="G17" s="26">
        <v>28846327</v>
      </c>
      <c r="H17" s="26"/>
      <c r="I17" s="26"/>
      <c r="J17" s="26">
        <v>0</v>
      </c>
      <c r="K17" s="26"/>
      <c r="L17" s="116">
        <v>0.974768</v>
      </c>
      <c r="M17" s="26"/>
      <c r="N17" s="26"/>
      <c r="O17" s="26">
        <v>0</v>
      </c>
      <c r="P17" s="26"/>
      <c r="Q17" s="10" t="s">
        <v>327</v>
      </c>
      <c r="R17" s="26"/>
      <c r="S17" s="26">
        <v>28118476.477135997</v>
      </c>
    </row>
    <row r="18" spans="1:19" ht="15.75">
      <c r="A18" s="22">
        <v>5</v>
      </c>
      <c r="B18" s="64"/>
      <c r="C18" s="40" t="s">
        <v>140</v>
      </c>
      <c r="E18" s="26"/>
      <c r="F18" s="26"/>
      <c r="G18" s="26"/>
      <c r="H18" s="26"/>
      <c r="I18" s="26"/>
      <c r="J18" s="26">
        <v>0</v>
      </c>
      <c r="K18" s="26"/>
      <c r="L18" s="117" t="s">
        <v>193</v>
      </c>
      <c r="M18" s="26"/>
      <c r="N18" s="26"/>
      <c r="O18" s="26">
        <v>0</v>
      </c>
      <c r="P18" s="26"/>
      <c r="Q18" s="10" t="s">
        <v>328</v>
      </c>
      <c r="R18" s="26"/>
      <c r="S18" s="26"/>
    </row>
    <row r="19" spans="1:19" ht="21" customHeight="1">
      <c r="A19" s="22">
        <v>6</v>
      </c>
      <c r="B19" s="92"/>
      <c r="C19" s="48" t="s">
        <v>218</v>
      </c>
      <c r="D19" s="14"/>
      <c r="E19" s="14"/>
      <c r="F19" s="17" t="s">
        <v>10</v>
      </c>
      <c r="G19" s="18">
        <v>940050536</v>
      </c>
      <c r="H19" s="14"/>
      <c r="I19" s="17" t="s">
        <v>10</v>
      </c>
      <c r="J19" s="18">
        <v>0</v>
      </c>
      <c r="K19" s="14"/>
      <c r="L19" s="14"/>
      <c r="M19" s="14"/>
      <c r="N19" s="17" t="s">
        <v>10</v>
      </c>
      <c r="O19" s="18">
        <v>0</v>
      </c>
      <c r="P19" s="14"/>
      <c r="R19" s="17" t="s">
        <v>10</v>
      </c>
      <c r="S19" s="18">
        <v>856820433.985858</v>
      </c>
    </row>
    <row r="20" spans="1:19" ht="21" customHeight="1">
      <c r="A20" s="22">
        <v>7</v>
      </c>
      <c r="B20" s="92"/>
      <c r="C20" s="48" t="s">
        <v>143</v>
      </c>
      <c r="D20" s="14"/>
      <c r="E20" s="14"/>
      <c r="F20" s="17" t="s">
        <v>10</v>
      </c>
      <c r="G20" s="74">
        <v>60569079</v>
      </c>
      <c r="H20" s="14"/>
      <c r="I20" s="17" t="s">
        <v>10</v>
      </c>
      <c r="J20" s="74">
        <v>0</v>
      </c>
      <c r="K20" s="14"/>
      <c r="L20" s="116">
        <v>0.905543</v>
      </c>
      <c r="M20" s="14"/>
      <c r="N20" s="17" t="s">
        <v>10</v>
      </c>
      <c r="O20" s="74">
        <v>0</v>
      </c>
      <c r="P20" s="14"/>
      <c r="Q20" s="22" t="s">
        <v>329</v>
      </c>
      <c r="R20" s="17" t="s">
        <v>10</v>
      </c>
      <c r="S20" s="74">
        <v>54847905.504897</v>
      </c>
    </row>
    <row r="21" spans="1:19" ht="21" customHeight="1">
      <c r="A21" s="22">
        <v>8</v>
      </c>
      <c r="B21" s="92"/>
      <c r="C21" s="14" t="s">
        <v>142</v>
      </c>
      <c r="D21" s="14"/>
      <c r="E21" s="14"/>
      <c r="F21" s="17" t="s">
        <v>10</v>
      </c>
      <c r="G21" s="74">
        <v>40956837</v>
      </c>
      <c r="H21" s="14"/>
      <c r="I21" s="17" t="s">
        <v>10</v>
      </c>
      <c r="J21" s="74">
        <v>0</v>
      </c>
      <c r="K21" s="14"/>
      <c r="L21" s="116">
        <v>0.905543</v>
      </c>
      <c r="M21" s="14"/>
      <c r="N21" s="17" t="s">
        <v>10</v>
      </c>
      <c r="O21" s="74">
        <v>0</v>
      </c>
      <c r="P21" s="14"/>
      <c r="Q21" s="22" t="s">
        <v>330</v>
      </c>
      <c r="R21" s="17" t="s">
        <v>10</v>
      </c>
      <c r="S21" s="74">
        <v>37088177.047491</v>
      </c>
    </row>
    <row r="22" spans="1:19" ht="21" customHeight="1">
      <c r="A22" s="22">
        <v>9</v>
      </c>
      <c r="B22" s="92"/>
      <c r="C22" s="14" t="s">
        <v>141</v>
      </c>
      <c r="D22" s="14"/>
      <c r="E22" s="14"/>
      <c r="F22" s="17" t="s">
        <v>10</v>
      </c>
      <c r="G22" s="74">
        <v>204786323</v>
      </c>
      <c r="H22" s="14"/>
      <c r="I22" s="17" t="s">
        <v>10</v>
      </c>
      <c r="J22" s="74">
        <v>0</v>
      </c>
      <c r="K22" s="14"/>
      <c r="L22" s="116">
        <v>0.905543</v>
      </c>
      <c r="M22" s="14"/>
      <c r="N22" s="17" t="s">
        <v>10</v>
      </c>
      <c r="O22" s="74">
        <v>0</v>
      </c>
      <c r="P22" s="14"/>
      <c r="Q22" s="22" t="s">
        <v>331</v>
      </c>
      <c r="R22" s="17" t="s">
        <v>10</v>
      </c>
      <c r="S22" s="74">
        <v>185442821.288389</v>
      </c>
    </row>
    <row r="23" spans="1:19" ht="15.75" customHeight="1">
      <c r="A23" s="22">
        <v>10</v>
      </c>
      <c r="B23" s="92"/>
      <c r="C23" s="26" t="s">
        <v>219</v>
      </c>
      <c r="D23" s="14"/>
      <c r="E23" s="14"/>
      <c r="F23" s="17"/>
      <c r="G23" s="74"/>
      <c r="H23" s="14"/>
      <c r="I23" s="17"/>
      <c r="J23" s="74"/>
      <c r="K23" s="14"/>
      <c r="L23" s="14"/>
      <c r="M23" s="14"/>
      <c r="N23" s="17"/>
      <c r="O23" s="74"/>
      <c r="P23" s="14"/>
      <c r="R23" s="17"/>
      <c r="S23" s="74"/>
    </row>
    <row r="24" spans="1:19" ht="15.75" customHeight="1">
      <c r="A24" s="22">
        <v>11</v>
      </c>
      <c r="B24" s="92"/>
      <c r="C24" s="40" t="s">
        <v>182</v>
      </c>
      <c r="D24" s="14"/>
      <c r="E24" s="14"/>
      <c r="F24" s="17" t="s">
        <v>10</v>
      </c>
      <c r="G24" s="74">
        <v>1246894431</v>
      </c>
      <c r="H24" s="14"/>
      <c r="I24" s="17" t="s">
        <v>10</v>
      </c>
      <c r="J24" s="74">
        <v>0</v>
      </c>
      <c r="K24" s="14"/>
      <c r="L24" s="117">
        <v>0.994776</v>
      </c>
      <c r="M24" s="14"/>
      <c r="N24" s="17" t="s">
        <v>10</v>
      </c>
      <c r="O24" s="74">
        <v>258436</v>
      </c>
      <c r="P24" s="14"/>
      <c r="Q24" s="10" t="s">
        <v>332</v>
      </c>
      <c r="R24" s="17" t="s">
        <v>10</v>
      </c>
      <c r="S24" s="74">
        <v>1247152867</v>
      </c>
    </row>
    <row r="25" spans="1:19" ht="15.75" customHeight="1">
      <c r="A25" s="22">
        <v>12</v>
      </c>
      <c r="B25" s="92"/>
      <c r="C25" s="40" t="s">
        <v>183</v>
      </c>
      <c r="D25" s="14"/>
      <c r="E25" s="14"/>
      <c r="F25" s="17"/>
      <c r="G25" s="74">
        <v>90453296</v>
      </c>
      <c r="H25" s="14"/>
      <c r="I25" s="17"/>
      <c r="J25" s="74">
        <v>0</v>
      </c>
      <c r="K25" s="14"/>
      <c r="L25" s="117" t="s">
        <v>193</v>
      </c>
      <c r="M25" s="14"/>
      <c r="N25" s="17"/>
      <c r="O25" s="74">
        <v>0</v>
      </c>
      <c r="P25" s="14"/>
      <c r="Q25" s="10" t="s">
        <v>333</v>
      </c>
      <c r="R25" s="17"/>
      <c r="S25" s="74">
        <v>0</v>
      </c>
    </row>
    <row r="26" spans="1:19" ht="21" customHeight="1">
      <c r="A26" s="22">
        <v>13</v>
      </c>
      <c r="B26" s="92"/>
      <c r="C26" s="14" t="s">
        <v>220</v>
      </c>
      <c r="D26" s="14"/>
      <c r="E26" s="14"/>
      <c r="F26" s="17" t="s">
        <v>10</v>
      </c>
      <c r="G26" s="18">
        <v>1337347727</v>
      </c>
      <c r="H26" s="14"/>
      <c r="I26" s="17" t="s">
        <v>10</v>
      </c>
      <c r="J26" s="18">
        <v>0</v>
      </c>
      <c r="K26" s="14"/>
      <c r="L26" s="14"/>
      <c r="M26" s="14"/>
      <c r="N26" s="17" t="s">
        <v>10</v>
      </c>
      <c r="O26" s="18">
        <v>258436</v>
      </c>
      <c r="P26" s="14"/>
      <c r="R26" s="17" t="s">
        <v>10</v>
      </c>
      <c r="S26" s="18">
        <v>1247152867</v>
      </c>
    </row>
    <row r="27" spans="1:21" ht="21.75" customHeight="1">
      <c r="A27" s="22">
        <v>14</v>
      </c>
      <c r="B27" s="16"/>
      <c r="C27" s="14" t="s">
        <v>42</v>
      </c>
      <c r="D27" s="14"/>
      <c r="E27" s="14"/>
      <c r="F27" s="17" t="s">
        <v>10</v>
      </c>
      <c r="G27" s="74">
        <v>113025868</v>
      </c>
      <c r="H27" s="14"/>
      <c r="I27" s="17" t="s">
        <v>10</v>
      </c>
      <c r="J27" s="74">
        <v>-1651143</v>
      </c>
      <c r="K27" s="14"/>
      <c r="L27" s="116">
        <v>0.90599</v>
      </c>
      <c r="M27" s="14"/>
      <c r="N27" s="17" t="s">
        <v>10</v>
      </c>
      <c r="O27" s="74">
        <v>0</v>
      </c>
      <c r="P27" s="14"/>
      <c r="Q27" s="22" t="s">
        <v>334</v>
      </c>
      <c r="R27" s="17" t="s">
        <v>10</v>
      </c>
      <c r="S27" s="74">
        <v>100904387.10274999</v>
      </c>
      <c r="U27" s="81"/>
    </row>
    <row r="28" spans="1:19" ht="6.75" customHeight="1">
      <c r="A28" s="10"/>
      <c r="B28" s="15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</row>
    <row r="29" spans="1:19" ht="4.5" customHeight="1">
      <c r="A29" s="10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</row>
    <row r="30" spans="1:19" ht="4.5" customHeight="1" thickBot="1">
      <c r="A30" s="10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</row>
    <row r="31" spans="1:19" ht="30" customHeight="1" thickBot="1" thickTop="1">
      <c r="A31" s="65">
        <v>15</v>
      </c>
      <c r="B31" s="49" t="s">
        <v>336</v>
      </c>
      <c r="C31" s="49"/>
      <c r="D31" s="49"/>
      <c r="E31" s="49"/>
      <c r="F31" s="33" t="s">
        <v>10</v>
      </c>
      <c r="G31" s="34">
        <v>3753401819</v>
      </c>
      <c r="H31" s="34"/>
      <c r="I31" s="33" t="s">
        <v>10</v>
      </c>
      <c r="J31" s="34">
        <v>426857</v>
      </c>
      <c r="K31" s="34"/>
      <c r="L31" s="34"/>
      <c r="M31" s="34"/>
      <c r="N31" s="33" t="s">
        <v>10</v>
      </c>
      <c r="O31" s="34">
        <v>258436</v>
      </c>
      <c r="P31" s="34"/>
      <c r="Q31" s="34"/>
      <c r="R31" s="33" t="s">
        <v>10</v>
      </c>
      <c r="S31" s="34">
        <v>3440994310.9671917</v>
      </c>
    </row>
    <row r="32" spans="1:19" ht="4.5" customHeight="1" thickTop="1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</row>
    <row r="33" spans="1:19" ht="4.5" customHeight="1">
      <c r="A33" s="26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 t="s">
        <v>39</v>
      </c>
    </row>
    <row r="35" ht="15.75">
      <c r="G35" s="74"/>
    </row>
    <row r="36" ht="15.75">
      <c r="G36" s="74"/>
    </row>
    <row r="37" ht="15.75">
      <c r="G37" s="74"/>
    </row>
  </sheetData>
  <mergeCells count="16">
    <mergeCell ref="A4:S4"/>
    <mergeCell ref="A6:S6"/>
    <mergeCell ref="A1:S1"/>
    <mergeCell ref="A2:S2"/>
    <mergeCell ref="A3:S3"/>
    <mergeCell ref="A5:S5"/>
    <mergeCell ref="O9:O11"/>
    <mergeCell ref="C12:D12"/>
    <mergeCell ref="A7:S7"/>
    <mergeCell ref="A8:S8"/>
    <mergeCell ref="G9:G11"/>
    <mergeCell ref="C9:D11"/>
    <mergeCell ref="B9:B11"/>
    <mergeCell ref="S9:S10"/>
    <mergeCell ref="J9:J11"/>
    <mergeCell ref="L9:L11"/>
  </mergeCells>
  <printOptions horizontalCentered="1"/>
  <pageMargins left="0.5" right="0.5" top="0.5" bottom="0.75" header="0.5" footer="0.5"/>
  <pageSetup fitToHeight="1" fitToWidth="1" horizontalDpi="300" verticalDpi="300" orientation="portrait" scale="62" r:id="rId1"/>
  <headerFooter alignWithMargins="0">
    <oddFooter>&amp;R&amp;"Times New Roman,Regular"Accounting Schedule 5
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zoomScale="75" zoomScaleNormal="75" workbookViewId="0" topLeftCell="A1">
      <selection activeCell="A3" sqref="A3:I5"/>
    </sheetView>
  </sheetViews>
  <sheetFormatPr defaultColWidth="8.88671875" defaultRowHeight="15"/>
  <cols>
    <col min="1" max="1" width="4.6640625" style="0" customWidth="1"/>
    <col min="2" max="2" width="1.2265625" style="0" customWidth="1"/>
    <col min="3" max="3" width="6.5546875" style="0" customWidth="1"/>
    <col min="4" max="4" width="29.99609375" style="0" customWidth="1"/>
    <col min="5" max="5" width="17.77734375" style="0" customWidth="1"/>
    <col min="6" max="6" width="2.5546875" style="0" customWidth="1"/>
    <col min="7" max="7" width="10.5546875" style="0" customWidth="1"/>
    <col min="8" max="8" width="2.5546875" style="0" customWidth="1"/>
    <col min="9" max="9" width="11.10546875" style="0" customWidth="1"/>
    <col min="19" max="19" width="11.99609375" style="0" customWidth="1"/>
  </cols>
  <sheetData>
    <row r="1" spans="1:9" ht="15.75">
      <c r="A1" s="169" t="s">
        <v>316</v>
      </c>
      <c r="B1" s="169"/>
      <c r="C1" s="169"/>
      <c r="D1" s="169"/>
      <c r="E1" s="169"/>
      <c r="F1" s="169"/>
      <c r="G1" s="169"/>
      <c r="H1" s="169"/>
      <c r="I1" s="169"/>
    </row>
    <row r="2" spans="1:9" ht="15.75">
      <c r="A2" s="169" t="s">
        <v>148</v>
      </c>
      <c r="B2" s="169"/>
      <c r="C2" s="169"/>
      <c r="D2" s="169"/>
      <c r="E2" s="169"/>
      <c r="F2" s="169"/>
      <c r="G2" s="169"/>
      <c r="H2" s="169"/>
      <c r="I2" s="169"/>
    </row>
    <row r="3" spans="1:9" ht="15.75">
      <c r="A3" s="170" t="s">
        <v>134</v>
      </c>
      <c r="B3" s="170"/>
      <c r="C3" s="170"/>
      <c r="D3" s="170"/>
      <c r="E3" s="170"/>
      <c r="F3" s="170"/>
      <c r="G3" s="170"/>
      <c r="H3" s="170"/>
      <c r="I3" s="170"/>
    </row>
    <row r="4" spans="1:9" ht="15.75">
      <c r="A4" s="170" t="s">
        <v>319</v>
      </c>
      <c r="B4" s="170"/>
      <c r="C4" s="170"/>
      <c r="D4" s="170"/>
      <c r="E4" s="170"/>
      <c r="F4" s="170"/>
      <c r="G4" s="170"/>
      <c r="H4" s="170"/>
      <c r="I4" s="170"/>
    </row>
    <row r="5" spans="1:9" ht="15.75">
      <c r="A5" s="170" t="s">
        <v>186</v>
      </c>
      <c r="B5" s="170"/>
      <c r="C5" s="170"/>
      <c r="D5" s="170"/>
      <c r="E5" s="170"/>
      <c r="F5" s="170"/>
      <c r="G5" s="170"/>
      <c r="H5" s="170"/>
      <c r="I5" s="170"/>
    </row>
    <row r="6" spans="1:9" ht="30" customHeight="1">
      <c r="A6" s="171" t="s">
        <v>309</v>
      </c>
      <c r="B6" s="171"/>
      <c r="C6" s="171"/>
      <c r="D6" s="171"/>
      <c r="E6" s="171"/>
      <c r="F6" s="171"/>
      <c r="G6" s="171"/>
      <c r="H6" s="171"/>
      <c r="I6" s="171"/>
    </row>
    <row r="7" spans="1:9" ht="15.75">
      <c r="A7" s="170"/>
      <c r="B7" s="170"/>
      <c r="C7" s="170"/>
      <c r="D7" s="170"/>
      <c r="E7" s="170"/>
      <c r="F7" s="170"/>
      <c r="G7" s="170"/>
      <c r="H7" s="170"/>
      <c r="I7" s="170"/>
    </row>
    <row r="9" spans="1:9" ht="52.5" customHeight="1">
      <c r="A9" s="50" t="s">
        <v>82</v>
      </c>
      <c r="B9" s="51"/>
      <c r="C9" s="157" t="s">
        <v>26</v>
      </c>
      <c r="D9" s="158"/>
      <c r="E9" s="159"/>
      <c r="F9" s="52"/>
      <c r="G9" s="50" t="s">
        <v>136</v>
      </c>
      <c r="H9" s="27"/>
      <c r="I9" s="50" t="s">
        <v>147</v>
      </c>
    </row>
    <row r="10" spans="1:9" ht="8.25" customHeight="1">
      <c r="A10" s="26"/>
      <c r="B10" s="26"/>
      <c r="C10" s="26"/>
      <c r="D10" s="26"/>
      <c r="E10" s="26"/>
      <c r="F10" s="26"/>
      <c r="G10" s="26"/>
      <c r="H10" s="27"/>
      <c r="I10" s="27"/>
    </row>
    <row r="11" spans="1:9" s="79" customFormat="1" ht="19.5" customHeight="1">
      <c r="A11" s="75" t="s">
        <v>100</v>
      </c>
      <c r="B11" s="76"/>
      <c r="C11" s="77"/>
      <c r="D11" s="77" t="str">
        <f>+res!C14</f>
        <v>Total Steam Production Plant</v>
      </c>
      <c r="E11" s="78" t="str">
        <f>+res!Q14</f>
        <v>R-1</v>
      </c>
      <c r="F11" s="75" t="s">
        <v>10</v>
      </c>
      <c r="G11" s="78">
        <v>2078000</v>
      </c>
      <c r="H11" s="75" t="s">
        <v>10</v>
      </c>
      <c r="I11" s="78">
        <v>0</v>
      </c>
    </row>
    <row r="12" spans="1:9" ht="15.75">
      <c r="A12" s="53">
        <v>1</v>
      </c>
      <c r="B12" s="54"/>
      <c r="C12" s="155" t="s">
        <v>310</v>
      </c>
      <c r="D12" s="156"/>
      <c r="E12" s="156"/>
      <c r="F12" s="55" t="s">
        <v>10</v>
      </c>
      <c r="G12" s="27">
        <v>2078000</v>
      </c>
      <c r="H12" s="55" t="s">
        <v>10</v>
      </c>
      <c r="I12" s="27"/>
    </row>
    <row r="13" spans="1:9" ht="15.75">
      <c r="A13" s="53"/>
      <c r="B13" s="54"/>
      <c r="C13" s="155"/>
      <c r="D13" s="156"/>
      <c r="E13" s="156"/>
      <c r="F13" s="27"/>
      <c r="G13" s="27"/>
      <c r="H13" s="55"/>
      <c r="I13" s="27"/>
    </row>
    <row r="14" spans="1:9" s="79" customFormat="1" ht="19.5" customHeight="1">
      <c r="A14" s="75" t="s">
        <v>100</v>
      </c>
      <c r="B14" s="76"/>
      <c r="C14" s="77"/>
      <c r="D14" s="77" t="str">
        <f>+res!C16</f>
        <v>Nuclear</v>
      </c>
      <c r="E14" s="77" t="str">
        <f>+res!Q16</f>
        <v>R-2</v>
      </c>
      <c r="F14" s="75" t="s">
        <v>10</v>
      </c>
      <c r="G14" s="78">
        <v>0</v>
      </c>
      <c r="H14" s="75" t="s">
        <v>10</v>
      </c>
      <c r="I14" s="78">
        <v>0</v>
      </c>
    </row>
    <row r="15" spans="1:9" ht="15.75" customHeight="1">
      <c r="A15" s="53">
        <v>1</v>
      </c>
      <c r="B15" s="54"/>
      <c r="C15" s="167" t="s">
        <v>317</v>
      </c>
      <c r="D15" s="167"/>
      <c r="E15" s="167"/>
      <c r="F15" s="55" t="s">
        <v>10</v>
      </c>
      <c r="G15" s="27"/>
      <c r="H15" s="55" t="s">
        <v>10</v>
      </c>
      <c r="I15" s="27"/>
    </row>
    <row r="16" spans="1:9" ht="15.75">
      <c r="A16" s="53"/>
      <c r="B16" s="54"/>
      <c r="C16" s="155"/>
      <c r="D16" s="156"/>
      <c r="E16" s="156"/>
      <c r="F16" s="27"/>
      <c r="G16" s="27"/>
      <c r="H16" s="55"/>
      <c r="I16" s="27"/>
    </row>
    <row r="17" spans="1:9" s="79" customFormat="1" ht="19.5" customHeight="1">
      <c r="A17" s="75" t="s">
        <v>100</v>
      </c>
      <c r="B17" s="76"/>
      <c r="C17" s="77"/>
      <c r="D17" s="77" t="str">
        <f>+res!C17</f>
        <v>Callaway Post Operational Costs</v>
      </c>
      <c r="E17" s="76" t="str">
        <f>+res!Q17</f>
        <v>R-3</v>
      </c>
      <c r="F17" s="75" t="s">
        <v>10</v>
      </c>
      <c r="G17" s="78">
        <v>0</v>
      </c>
      <c r="H17" s="75" t="s">
        <v>10</v>
      </c>
      <c r="I17" s="78">
        <v>0</v>
      </c>
    </row>
    <row r="18" spans="1:9" ht="15.75">
      <c r="A18" s="53">
        <v>1</v>
      </c>
      <c r="B18" s="54"/>
      <c r="C18" s="167" t="s">
        <v>317</v>
      </c>
      <c r="D18" s="167"/>
      <c r="E18" s="167"/>
      <c r="F18" s="55" t="s">
        <v>10</v>
      </c>
      <c r="G18" s="27"/>
      <c r="H18" s="55" t="s">
        <v>10</v>
      </c>
      <c r="I18" s="27"/>
    </row>
    <row r="19" spans="1:9" ht="15.75">
      <c r="A19" s="53"/>
      <c r="B19" s="54"/>
      <c r="C19" s="155"/>
      <c r="D19" s="156"/>
      <c r="E19" s="156"/>
      <c r="F19" s="27"/>
      <c r="G19" s="27"/>
      <c r="H19" s="55"/>
      <c r="I19" s="27"/>
    </row>
    <row r="20" spans="1:9" s="79" customFormat="1" ht="19.5" customHeight="1">
      <c r="A20" s="75" t="s">
        <v>100</v>
      </c>
      <c r="B20" s="76"/>
      <c r="C20" s="77"/>
      <c r="D20" s="77" t="str">
        <f>+res!C18</f>
        <v>Plant Disallowances</v>
      </c>
      <c r="E20" s="76" t="str">
        <f>+res!Q18</f>
        <v>R-4</v>
      </c>
      <c r="F20" s="75" t="s">
        <v>10</v>
      </c>
      <c r="G20" s="78">
        <v>0</v>
      </c>
      <c r="H20" s="75" t="s">
        <v>10</v>
      </c>
      <c r="I20" s="78">
        <v>0</v>
      </c>
    </row>
    <row r="21" spans="1:9" ht="15.75">
      <c r="A21" s="53">
        <v>1</v>
      </c>
      <c r="B21" s="54"/>
      <c r="C21" s="167" t="s">
        <v>317</v>
      </c>
      <c r="D21" s="167"/>
      <c r="E21" s="167"/>
      <c r="F21" s="55" t="s">
        <v>10</v>
      </c>
      <c r="G21" s="27"/>
      <c r="H21" s="55" t="s">
        <v>10</v>
      </c>
      <c r="I21" s="27"/>
    </row>
    <row r="22" spans="1:9" ht="15.75">
      <c r="A22" s="53"/>
      <c r="B22" s="54"/>
      <c r="C22" s="155"/>
      <c r="D22" s="156"/>
      <c r="E22" s="156"/>
      <c r="F22" s="27"/>
      <c r="G22" s="27"/>
      <c r="H22" s="55"/>
      <c r="I22" s="27"/>
    </row>
    <row r="23" spans="1:9" s="79" customFormat="1" ht="19.5" customHeight="1">
      <c r="A23" s="75" t="s">
        <v>100</v>
      </c>
      <c r="B23" s="76"/>
      <c r="C23" s="77"/>
      <c r="D23" s="77" t="str">
        <f>+res!C20</f>
        <v>Total Hydraulic Production Plant</v>
      </c>
      <c r="E23" s="76" t="str">
        <f>+res!Q20</f>
        <v>R-5</v>
      </c>
      <c r="F23" s="75" t="s">
        <v>10</v>
      </c>
      <c r="G23" s="78">
        <v>0</v>
      </c>
      <c r="H23" s="75" t="s">
        <v>10</v>
      </c>
      <c r="I23" s="78">
        <v>0</v>
      </c>
    </row>
    <row r="24" spans="1:9" ht="15.75">
      <c r="A24" s="53">
        <v>1</v>
      </c>
      <c r="B24" s="54"/>
      <c r="C24" s="167" t="s">
        <v>317</v>
      </c>
      <c r="D24" s="167"/>
      <c r="E24" s="167"/>
      <c r="F24" s="55" t="s">
        <v>10</v>
      </c>
      <c r="G24" s="27"/>
      <c r="H24" s="55" t="s">
        <v>10</v>
      </c>
      <c r="I24" s="27"/>
    </row>
    <row r="25" spans="1:9" ht="15.75">
      <c r="A25" s="53"/>
      <c r="B25" s="54"/>
      <c r="C25" s="155"/>
      <c r="D25" s="156"/>
      <c r="E25" s="156"/>
      <c r="F25" s="27"/>
      <c r="G25" s="27"/>
      <c r="H25" s="55"/>
      <c r="I25" s="27"/>
    </row>
    <row r="26" spans="1:9" s="79" customFormat="1" ht="19.5" customHeight="1">
      <c r="A26" s="75" t="s">
        <v>100</v>
      </c>
      <c r="B26" s="76"/>
      <c r="C26" s="77"/>
      <c r="D26" s="77" t="str">
        <f>+res!C21</f>
        <v>Total Other Production Plant</v>
      </c>
      <c r="E26" s="76" t="str">
        <f>+res!Q21</f>
        <v>R-6</v>
      </c>
      <c r="F26" s="75" t="s">
        <v>10</v>
      </c>
      <c r="G26" s="78">
        <v>0</v>
      </c>
      <c r="H26" s="75" t="s">
        <v>10</v>
      </c>
      <c r="I26" s="78">
        <v>0</v>
      </c>
    </row>
    <row r="27" spans="1:9" ht="15.75">
      <c r="A27" s="53"/>
      <c r="B27" s="54"/>
      <c r="C27" s="167" t="s">
        <v>317</v>
      </c>
      <c r="D27" s="167"/>
      <c r="E27" s="167"/>
      <c r="F27" s="55" t="s">
        <v>10</v>
      </c>
      <c r="G27" s="27"/>
      <c r="H27" s="55" t="s">
        <v>10</v>
      </c>
      <c r="I27" s="27"/>
    </row>
    <row r="28" spans="1:9" ht="15.75">
      <c r="A28" s="53"/>
      <c r="B28" s="54"/>
      <c r="C28" s="155"/>
      <c r="D28" s="156"/>
      <c r="E28" s="156"/>
      <c r="F28" s="27"/>
      <c r="G28" s="27"/>
      <c r="H28" s="55"/>
      <c r="I28" s="27"/>
    </row>
    <row r="29" spans="1:9" s="79" customFormat="1" ht="19.5" customHeight="1">
      <c r="A29" s="75" t="s">
        <v>100</v>
      </c>
      <c r="B29" s="76"/>
      <c r="C29" s="77"/>
      <c r="D29" s="77" t="str">
        <f>+res!C22</f>
        <v>Total Transmission Plant</v>
      </c>
      <c r="E29" s="76" t="str">
        <f>+res!Q22</f>
        <v>R-7</v>
      </c>
      <c r="F29" s="75" t="s">
        <v>10</v>
      </c>
      <c r="G29" s="78">
        <v>0</v>
      </c>
      <c r="H29" s="75" t="s">
        <v>10</v>
      </c>
      <c r="I29" s="78">
        <v>0</v>
      </c>
    </row>
    <row r="30" spans="1:9" ht="15.75">
      <c r="A30" s="53">
        <v>1</v>
      </c>
      <c r="B30" s="54"/>
      <c r="C30" s="167" t="s">
        <v>317</v>
      </c>
      <c r="D30" s="167"/>
      <c r="E30" s="167"/>
      <c r="F30" s="55" t="s">
        <v>10</v>
      </c>
      <c r="G30" s="27"/>
      <c r="H30" s="55" t="s">
        <v>10</v>
      </c>
      <c r="I30" s="27"/>
    </row>
    <row r="31" spans="1:9" ht="15.75">
      <c r="A31" s="53"/>
      <c r="B31" s="54"/>
      <c r="C31" s="155"/>
      <c r="D31" s="156"/>
      <c r="E31" s="156"/>
      <c r="F31" s="27"/>
      <c r="G31" s="27"/>
      <c r="H31" s="55"/>
      <c r="I31" s="27"/>
    </row>
    <row r="32" spans="1:9" s="79" customFormat="1" ht="19.5" customHeight="1">
      <c r="A32" s="75" t="s">
        <v>100</v>
      </c>
      <c r="B32" s="76"/>
      <c r="C32" s="77"/>
      <c r="D32" s="77" t="str">
        <f>+res!C24</f>
        <v>Missouri Distribution</v>
      </c>
      <c r="E32" s="76" t="str">
        <f>+res!Q24</f>
        <v>R-8</v>
      </c>
      <c r="F32" s="75" t="s">
        <v>10</v>
      </c>
      <c r="G32" s="78">
        <v>0</v>
      </c>
      <c r="H32" s="75" t="s">
        <v>10</v>
      </c>
      <c r="I32" s="78">
        <v>258436</v>
      </c>
    </row>
    <row r="33" spans="1:9" ht="15.75" customHeight="1">
      <c r="A33" s="53">
        <v>1</v>
      </c>
      <c r="B33" s="54"/>
      <c r="C33" s="167" t="s">
        <v>351</v>
      </c>
      <c r="D33" s="154"/>
      <c r="E33" s="154"/>
      <c r="F33" s="55" t="s">
        <v>10</v>
      </c>
      <c r="G33" s="27"/>
      <c r="H33" s="55" t="s">
        <v>10</v>
      </c>
      <c r="I33" s="27">
        <v>258436</v>
      </c>
    </row>
    <row r="34" spans="1:9" ht="15.75">
      <c r="A34" s="53"/>
      <c r="B34" s="54"/>
      <c r="C34" s="155"/>
      <c r="D34" s="156"/>
      <c r="E34" s="156"/>
      <c r="F34" s="27"/>
      <c r="G34" s="27"/>
      <c r="H34" s="55"/>
      <c r="I34" s="27"/>
    </row>
    <row r="35" spans="1:9" s="79" customFormat="1" ht="19.5" customHeight="1">
      <c r="A35" s="75" t="s">
        <v>100</v>
      </c>
      <c r="B35" s="76"/>
      <c r="C35" s="77"/>
      <c r="D35" s="77" t="str">
        <f>+res!C25</f>
        <v>Illinois Distribution</v>
      </c>
      <c r="E35" s="76" t="str">
        <f>+res!Q25</f>
        <v>R-9</v>
      </c>
      <c r="F35" s="75" t="s">
        <v>10</v>
      </c>
      <c r="G35" s="78">
        <v>0</v>
      </c>
      <c r="H35" s="75" t="s">
        <v>10</v>
      </c>
      <c r="I35" s="78">
        <v>0</v>
      </c>
    </row>
    <row r="36" spans="1:9" ht="15.75">
      <c r="A36" s="53">
        <v>1</v>
      </c>
      <c r="B36" s="54"/>
      <c r="C36" s="167" t="s">
        <v>317</v>
      </c>
      <c r="D36" s="167"/>
      <c r="E36" s="167"/>
      <c r="F36" s="55" t="s">
        <v>10</v>
      </c>
      <c r="G36" s="27"/>
      <c r="H36" s="55" t="s">
        <v>10</v>
      </c>
      <c r="I36" s="27"/>
    </row>
    <row r="37" spans="1:9" ht="15.75">
      <c r="A37" s="53"/>
      <c r="B37" s="54"/>
      <c r="C37" s="155"/>
      <c r="D37" s="156"/>
      <c r="E37" s="156"/>
      <c r="F37" s="27"/>
      <c r="G37" s="27"/>
      <c r="H37" s="55"/>
      <c r="I37" s="27"/>
    </row>
    <row r="38" spans="1:9" s="79" customFormat="1" ht="19.5" customHeight="1">
      <c r="A38" s="75" t="s">
        <v>100</v>
      </c>
      <c r="B38" s="76"/>
      <c r="C38" s="77"/>
      <c r="D38" s="77" t="str">
        <f>+res!C27</f>
        <v>Total General Plant</v>
      </c>
      <c r="E38" s="76" t="str">
        <f>+res!Q27</f>
        <v>R-10</v>
      </c>
      <c r="F38" s="75" t="s">
        <v>10</v>
      </c>
      <c r="G38" s="78">
        <v>-1651143</v>
      </c>
      <c r="H38" s="75" t="s">
        <v>10</v>
      </c>
      <c r="I38" s="78">
        <v>0</v>
      </c>
    </row>
    <row r="39" spans="1:9" ht="15.75">
      <c r="A39" s="53">
        <v>1</v>
      </c>
      <c r="B39" s="54"/>
      <c r="C39" s="167" t="s">
        <v>355</v>
      </c>
      <c r="D39" s="154"/>
      <c r="E39" s="154"/>
      <c r="F39" s="55" t="s">
        <v>10</v>
      </c>
      <c r="G39" s="27">
        <v>-1651143</v>
      </c>
      <c r="H39" s="55" t="s">
        <v>10</v>
      </c>
      <c r="I39" s="27"/>
    </row>
    <row r="40" spans="1:9" ht="15.75">
      <c r="A40" s="53"/>
      <c r="B40" s="54"/>
      <c r="C40" s="155"/>
      <c r="D40" s="156"/>
      <c r="E40" s="156"/>
      <c r="F40" s="27"/>
      <c r="G40" s="27"/>
      <c r="H40" s="55"/>
      <c r="I40" s="27"/>
    </row>
  </sheetData>
  <mergeCells count="28">
    <mergeCell ref="C22:E22"/>
    <mergeCell ref="C27:E27"/>
    <mergeCell ref="C28:E28"/>
    <mergeCell ref="C21:E21"/>
    <mergeCell ref="C24:E24"/>
    <mergeCell ref="C25:E25"/>
    <mergeCell ref="C9:E9"/>
    <mergeCell ref="C18:E18"/>
    <mergeCell ref="C15:E15"/>
    <mergeCell ref="C16:E16"/>
    <mergeCell ref="A1:I1"/>
    <mergeCell ref="A2:I2"/>
    <mergeCell ref="A3:I3"/>
    <mergeCell ref="C19:E19"/>
    <mergeCell ref="A4:I4"/>
    <mergeCell ref="A7:I7"/>
    <mergeCell ref="A6:I6"/>
    <mergeCell ref="C12:E12"/>
    <mergeCell ref="A5:I5"/>
    <mergeCell ref="C13:E13"/>
    <mergeCell ref="C30:E30"/>
    <mergeCell ref="C31:E31"/>
    <mergeCell ref="C33:E33"/>
    <mergeCell ref="C40:E40"/>
    <mergeCell ref="C34:E34"/>
    <mergeCell ref="C36:E36"/>
    <mergeCell ref="C37:E37"/>
    <mergeCell ref="C39:E39"/>
  </mergeCells>
  <printOptions horizontalCentered="1"/>
  <pageMargins left="0.5" right="0.5" top="0.5" bottom="0.75" header="0.5" footer="0.5"/>
  <pageSetup fitToHeight="1" fitToWidth="1" horizontalDpi="300" verticalDpi="300" orientation="portrait" scale="86" r:id="rId1"/>
  <headerFooter alignWithMargins="0">
    <oddFooter>&amp;R&amp;"Times New Roman,Regular"Accounting Schedule 6
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S79"/>
  <sheetViews>
    <sheetView zoomScale="75" zoomScaleNormal="75" workbookViewId="0" topLeftCell="A1">
      <selection activeCell="A5" sqref="A5:S5"/>
    </sheetView>
  </sheetViews>
  <sheetFormatPr defaultColWidth="9.77734375" defaultRowHeight="15"/>
  <cols>
    <col min="1" max="1" width="4.77734375" style="27" customWidth="1"/>
    <col min="2" max="2" width="1.77734375" style="27" customWidth="1"/>
    <col min="3" max="3" width="33.99609375" style="27" customWidth="1"/>
    <col min="4" max="4" width="1.4375" style="27" customWidth="1"/>
    <col min="5" max="5" width="1.99609375" style="27" customWidth="1"/>
    <col min="6" max="6" width="11.77734375" style="27" customWidth="1"/>
    <col min="7" max="7" width="1.4375" style="27" customWidth="1"/>
    <col min="8" max="8" width="1.99609375" style="27" customWidth="1"/>
    <col min="9" max="9" width="11.10546875" style="27" customWidth="1"/>
    <col min="10" max="10" width="1.4375" style="27" customWidth="1"/>
    <col min="11" max="11" width="11.10546875" style="27" customWidth="1"/>
    <col min="12" max="12" width="1.77734375" style="27" customWidth="1"/>
    <col min="13" max="13" width="2.10546875" style="27" customWidth="1"/>
    <col min="14" max="14" width="12.3359375" style="27" customWidth="1"/>
    <col min="15" max="15" width="1.77734375" style="27" customWidth="1"/>
    <col min="16" max="16" width="8.21484375" style="27" customWidth="1"/>
    <col min="17" max="17" width="1.4375" style="27" customWidth="1"/>
    <col min="18" max="18" width="1.99609375" style="27" customWidth="1"/>
    <col min="19" max="19" width="11.99609375" style="27" customWidth="1"/>
    <col min="20" max="16384" width="9.77734375" style="27" customWidth="1"/>
  </cols>
  <sheetData>
    <row r="1" spans="1:19" ht="15.75">
      <c r="A1" s="169" t="s">
        <v>337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</row>
    <row r="2" spans="1:19" ht="15.75">
      <c r="A2" s="169" t="s">
        <v>148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</row>
    <row r="3" spans="1:19" ht="15.75">
      <c r="A3" s="170" t="str">
        <f>'rev req'!A3:S3</f>
        <v>Union Electric Company d/b/a Ameren UE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</row>
    <row r="4" spans="1:19" ht="15.75">
      <c r="A4" s="170" t="str">
        <f>'rev req'!A4:S4</f>
        <v>Case No. EM-96-149</v>
      </c>
      <c r="B4" s="170"/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170"/>
      <c r="S4" s="170"/>
    </row>
    <row r="5" spans="1:19" ht="15.75">
      <c r="A5" s="170" t="str">
        <f>'rev req'!A5:S5</f>
        <v>For Year Ending June 30, 2001</v>
      </c>
      <c r="B5" s="170"/>
      <c r="C5" s="170"/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170"/>
      <c r="P5" s="170"/>
      <c r="Q5" s="170"/>
      <c r="R5" s="170"/>
      <c r="S5" s="170"/>
    </row>
    <row r="6" spans="1:19" ht="27.75" customHeight="1">
      <c r="A6" s="171" t="s">
        <v>125</v>
      </c>
      <c r="B6" s="171"/>
      <c r="C6" s="171"/>
      <c r="D6" s="171"/>
      <c r="E6" s="171"/>
      <c r="F6" s="171"/>
      <c r="G6" s="171"/>
      <c r="H6" s="171"/>
      <c r="I6" s="171"/>
      <c r="J6" s="171"/>
      <c r="K6" s="171"/>
      <c r="L6" s="171"/>
      <c r="M6" s="171"/>
      <c r="N6" s="171"/>
      <c r="O6" s="171"/>
      <c r="P6" s="171"/>
      <c r="Q6" s="171"/>
      <c r="R6" s="171"/>
      <c r="S6" s="171"/>
    </row>
    <row r="7" spans="1:19" ht="15.75">
      <c r="A7" s="170"/>
      <c r="B7" s="170"/>
      <c r="C7" s="170"/>
      <c r="D7" s="170"/>
      <c r="E7" s="170"/>
      <c r="F7" s="170"/>
      <c r="G7" s="170"/>
      <c r="H7" s="170"/>
      <c r="I7" s="170"/>
      <c r="J7" s="170"/>
      <c r="K7" s="170"/>
      <c r="L7" s="170"/>
      <c r="M7" s="170"/>
      <c r="N7" s="170"/>
      <c r="O7" s="170"/>
      <c r="P7" s="170"/>
      <c r="Q7" s="170"/>
      <c r="R7" s="170"/>
      <c r="S7" s="170"/>
    </row>
    <row r="8" spans="1:19" ht="9" customHeight="1">
      <c r="A8" s="170"/>
      <c r="B8" s="170"/>
      <c r="C8" s="170"/>
      <c r="D8" s="170"/>
      <c r="E8" s="170"/>
      <c r="F8" s="170"/>
      <c r="G8" s="170"/>
      <c r="H8" s="170"/>
      <c r="I8" s="170"/>
      <c r="J8" s="170"/>
      <c r="K8" s="170"/>
      <c r="L8" s="170"/>
      <c r="M8" s="170"/>
      <c r="N8" s="170"/>
      <c r="O8" s="170"/>
      <c r="P8" s="170"/>
      <c r="Q8" s="170"/>
      <c r="R8" s="170"/>
      <c r="S8" s="170"/>
    </row>
    <row r="9" spans="1:19" ht="15.75">
      <c r="A9" s="26"/>
      <c r="B9" s="26"/>
      <c r="C9" s="196" t="s">
        <v>26</v>
      </c>
      <c r="D9" s="26"/>
      <c r="F9" s="60"/>
      <c r="G9" s="26"/>
      <c r="I9" s="86" t="s">
        <v>23</v>
      </c>
      <c r="J9" s="82"/>
      <c r="K9" s="86"/>
      <c r="L9" s="83"/>
      <c r="M9" s="83"/>
      <c r="N9" s="86"/>
      <c r="O9" s="83"/>
      <c r="P9" s="194" t="s">
        <v>82</v>
      </c>
      <c r="Q9" s="26"/>
      <c r="S9" s="185" t="s">
        <v>171</v>
      </c>
    </row>
    <row r="10" spans="1:19" ht="15.75">
      <c r="A10" s="26"/>
      <c r="B10" s="26"/>
      <c r="C10" s="197"/>
      <c r="D10" s="26"/>
      <c r="F10" s="61" t="s">
        <v>51</v>
      </c>
      <c r="G10" s="26"/>
      <c r="I10" s="87" t="s">
        <v>168</v>
      </c>
      <c r="J10" s="83"/>
      <c r="K10" s="87" t="s">
        <v>169</v>
      </c>
      <c r="L10" s="83"/>
      <c r="M10" s="83"/>
      <c r="N10" s="90" t="s">
        <v>170</v>
      </c>
      <c r="O10" s="83"/>
      <c r="P10" s="195"/>
      <c r="Q10" s="26"/>
      <c r="S10" s="161"/>
    </row>
    <row r="11" spans="1:19" ht="15.75">
      <c r="A11" s="26"/>
      <c r="B11" s="26"/>
      <c r="C11" s="197"/>
      <c r="D11" s="26"/>
      <c r="F11" s="61" t="s">
        <v>225</v>
      </c>
      <c r="G11" s="26"/>
      <c r="I11" s="88" t="s">
        <v>127</v>
      </c>
      <c r="J11" s="82"/>
      <c r="K11" s="88" t="s">
        <v>47</v>
      </c>
      <c r="L11" s="84"/>
      <c r="M11" s="84"/>
      <c r="N11" s="88" t="s">
        <v>127</v>
      </c>
      <c r="O11" s="84"/>
      <c r="P11" s="195"/>
      <c r="Q11" s="26"/>
      <c r="S11" s="161"/>
    </row>
    <row r="12" spans="1:19" ht="15.75">
      <c r="A12" s="26"/>
      <c r="B12" s="26"/>
      <c r="C12" s="198"/>
      <c r="D12" s="26"/>
      <c r="F12" s="70"/>
      <c r="G12" s="26"/>
      <c r="I12" s="89" t="s">
        <v>108</v>
      </c>
      <c r="J12" s="85"/>
      <c r="K12" s="89"/>
      <c r="L12" s="72"/>
      <c r="M12" s="72"/>
      <c r="N12" s="89"/>
      <c r="O12" s="72"/>
      <c r="P12" s="89" t="s">
        <v>108</v>
      </c>
      <c r="Q12" s="26"/>
      <c r="S12" s="46" t="s">
        <v>172</v>
      </c>
    </row>
    <row r="13" spans="1:19" ht="15.75">
      <c r="A13" s="19" t="s">
        <v>3</v>
      </c>
      <c r="B13" s="20"/>
      <c r="C13" s="8" t="s">
        <v>4</v>
      </c>
      <c r="D13" s="20"/>
      <c r="F13" s="8" t="s">
        <v>5</v>
      </c>
      <c r="G13" s="20"/>
      <c r="I13" s="42" t="s">
        <v>6</v>
      </c>
      <c r="J13" s="43"/>
      <c r="K13" s="42" t="s">
        <v>7</v>
      </c>
      <c r="L13" s="62"/>
      <c r="M13" s="62"/>
      <c r="N13" s="42" t="s">
        <v>41</v>
      </c>
      <c r="O13" s="62"/>
      <c r="P13" s="42" t="s">
        <v>48</v>
      </c>
      <c r="Q13" s="62"/>
      <c r="R13" s="63"/>
      <c r="S13" s="42" t="s">
        <v>49</v>
      </c>
    </row>
    <row r="14" spans="1:19" ht="15.75">
      <c r="A14" s="10">
        <v>1</v>
      </c>
      <c r="B14" s="26"/>
      <c r="C14" s="26" t="s">
        <v>52</v>
      </c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10"/>
      <c r="Q14" s="26"/>
      <c r="R14" s="26"/>
      <c r="S14" s="26"/>
    </row>
    <row r="15" spans="1:19" ht="15.75">
      <c r="A15" s="10">
        <v>2</v>
      </c>
      <c r="B15" s="26"/>
      <c r="C15" s="40" t="s">
        <v>150</v>
      </c>
      <c r="D15" s="26"/>
      <c r="E15" s="2"/>
      <c r="F15" s="26"/>
      <c r="G15" s="26"/>
      <c r="I15" s="26"/>
      <c r="J15" s="26"/>
      <c r="K15" s="115"/>
      <c r="L15" s="26"/>
      <c r="N15" s="26"/>
      <c r="O15" s="26"/>
      <c r="P15" s="10"/>
      <c r="Q15" s="26"/>
      <c r="S15" s="26"/>
    </row>
    <row r="16" spans="1:19" ht="15.75">
      <c r="A16" s="10">
        <v>3</v>
      </c>
      <c r="B16" s="26"/>
      <c r="C16" s="39" t="s">
        <v>188</v>
      </c>
      <c r="D16" s="26"/>
      <c r="E16" s="2" t="s">
        <v>10</v>
      </c>
      <c r="F16" s="26">
        <v>2070784818</v>
      </c>
      <c r="G16" s="26"/>
      <c r="H16" s="2" t="s">
        <v>10</v>
      </c>
      <c r="I16" s="26">
        <v>5452219.70369792</v>
      </c>
      <c r="J16" s="26"/>
      <c r="K16" s="115">
        <v>1</v>
      </c>
      <c r="L16" s="26"/>
      <c r="M16" s="2" t="s">
        <v>10</v>
      </c>
      <c r="N16" s="26">
        <v>2524648</v>
      </c>
      <c r="O16" s="26"/>
      <c r="P16" s="10" t="s">
        <v>53</v>
      </c>
      <c r="Q16" s="26"/>
      <c r="R16" s="2" t="s">
        <v>10</v>
      </c>
      <c r="S16" s="26">
        <v>2078761686</v>
      </c>
    </row>
    <row r="17" spans="1:19" ht="15.75">
      <c r="A17" s="10">
        <v>4</v>
      </c>
      <c r="B17" s="26"/>
      <c r="C17" s="39" t="s">
        <v>226</v>
      </c>
      <c r="D17" s="26"/>
      <c r="E17" s="2"/>
      <c r="F17" s="26">
        <v>197422876</v>
      </c>
      <c r="G17" s="26"/>
      <c r="H17" s="2"/>
      <c r="I17" s="26">
        <v>-5452219.70369792</v>
      </c>
      <c r="J17" s="26"/>
      <c r="K17" s="115">
        <v>0</v>
      </c>
      <c r="L17" s="26"/>
      <c r="M17" s="26"/>
      <c r="N17" s="26">
        <v>0</v>
      </c>
      <c r="O17" s="26"/>
      <c r="P17" s="10" t="s">
        <v>54</v>
      </c>
      <c r="Q17" s="26"/>
      <c r="R17" s="2"/>
      <c r="S17" s="26">
        <v>0</v>
      </c>
    </row>
    <row r="18" spans="1:19" ht="15.75">
      <c r="A18" s="10">
        <v>5</v>
      </c>
      <c r="B18" s="26"/>
      <c r="C18" s="39" t="s">
        <v>306</v>
      </c>
      <c r="D18" s="26"/>
      <c r="E18" s="2"/>
      <c r="F18" s="26"/>
      <c r="G18" s="26"/>
      <c r="H18" s="2"/>
      <c r="I18" s="26">
        <v>833098</v>
      </c>
      <c r="J18" s="26"/>
      <c r="K18" s="115">
        <v>0.905543</v>
      </c>
      <c r="L18" s="26"/>
      <c r="M18" s="26"/>
      <c r="N18" s="26">
        <v>0</v>
      </c>
      <c r="O18" s="26"/>
      <c r="P18" s="10" t="s">
        <v>55</v>
      </c>
      <c r="Q18" s="26"/>
      <c r="R18" s="2"/>
      <c r="S18" s="26">
        <v>754406</v>
      </c>
    </row>
    <row r="19" spans="1:19" ht="18.75" customHeight="1">
      <c r="A19" s="10">
        <v>6</v>
      </c>
      <c r="B19" s="26"/>
      <c r="C19" s="39" t="s">
        <v>59</v>
      </c>
      <c r="D19" s="26"/>
      <c r="E19" s="37" t="s">
        <v>10</v>
      </c>
      <c r="F19" s="36">
        <v>2268207694</v>
      </c>
      <c r="G19" s="26"/>
      <c r="H19" s="2" t="s">
        <v>10</v>
      </c>
      <c r="I19" s="36">
        <v>833098</v>
      </c>
      <c r="J19" s="38"/>
      <c r="K19" s="119"/>
      <c r="L19" s="26"/>
      <c r="M19" s="2" t="s">
        <v>10</v>
      </c>
      <c r="N19" s="36">
        <v>2524648</v>
      </c>
      <c r="O19" s="26"/>
      <c r="Q19" s="26"/>
      <c r="R19" s="2" t="s">
        <v>10</v>
      </c>
      <c r="S19" s="36">
        <v>2079516092</v>
      </c>
    </row>
    <row r="20" spans="1:19" ht="21" customHeight="1">
      <c r="A20" s="10">
        <v>7</v>
      </c>
      <c r="B20" s="26"/>
      <c r="C20" s="26" t="s">
        <v>60</v>
      </c>
      <c r="D20" s="26"/>
      <c r="E20" s="26"/>
      <c r="F20" s="26"/>
      <c r="G20" s="26"/>
      <c r="H20" s="26"/>
      <c r="I20" s="26"/>
      <c r="J20" s="26"/>
      <c r="K20" s="115"/>
      <c r="L20" s="26"/>
      <c r="M20" s="26"/>
      <c r="N20" s="26"/>
      <c r="O20" s="26"/>
      <c r="Q20" s="26"/>
      <c r="R20" s="26"/>
      <c r="S20" s="26"/>
    </row>
    <row r="21" spans="1:19" ht="15.75">
      <c r="A21" s="10">
        <v>8</v>
      </c>
      <c r="B21" s="26"/>
      <c r="C21" s="40" t="s">
        <v>61</v>
      </c>
      <c r="D21" s="26"/>
      <c r="E21" s="26"/>
      <c r="F21" s="26"/>
      <c r="G21" s="26"/>
      <c r="H21" s="26"/>
      <c r="I21" s="26"/>
      <c r="J21" s="26"/>
      <c r="K21" s="115"/>
      <c r="L21" s="26"/>
      <c r="M21" s="26"/>
      <c r="N21" s="26"/>
      <c r="O21" s="26"/>
      <c r="Q21" s="26"/>
      <c r="R21" s="26"/>
      <c r="S21" s="26"/>
    </row>
    <row r="22" spans="1:19" ht="15.75">
      <c r="A22" s="10">
        <v>9</v>
      </c>
      <c r="B22" s="26"/>
      <c r="C22" s="39" t="s">
        <v>151</v>
      </c>
      <c r="D22" s="26"/>
      <c r="E22" s="2" t="s">
        <v>10</v>
      </c>
      <c r="F22" s="26">
        <v>533309728</v>
      </c>
      <c r="G22" s="26"/>
      <c r="H22" s="2" t="s">
        <v>10</v>
      </c>
      <c r="I22" s="26">
        <v>-24632640</v>
      </c>
      <c r="J22" s="26"/>
      <c r="K22" s="115">
        <v>0.884293</v>
      </c>
      <c r="L22" s="26"/>
      <c r="M22" s="2" t="s">
        <v>10</v>
      </c>
      <c r="N22" s="26">
        <v>361400</v>
      </c>
      <c r="O22" s="26"/>
      <c r="P22" s="10" t="s">
        <v>307</v>
      </c>
      <c r="Q22" s="26"/>
      <c r="R22" s="2" t="s">
        <v>10</v>
      </c>
      <c r="S22" s="26">
        <v>450180988</v>
      </c>
    </row>
    <row r="23" spans="1:19" ht="15.75">
      <c r="A23" s="10">
        <v>10</v>
      </c>
      <c r="B23" s="26"/>
      <c r="C23" s="39" t="s">
        <v>152</v>
      </c>
      <c r="D23" s="26"/>
      <c r="E23" s="26"/>
      <c r="F23" s="26">
        <v>-5258834</v>
      </c>
      <c r="G23" s="26"/>
      <c r="H23" s="26"/>
      <c r="I23" s="26">
        <v>0</v>
      </c>
      <c r="J23" s="26"/>
      <c r="K23" s="120">
        <v>1</v>
      </c>
      <c r="L23" s="26"/>
      <c r="M23" s="26"/>
      <c r="N23" s="26">
        <v>807896</v>
      </c>
      <c r="O23" s="26"/>
      <c r="P23" s="10" t="s">
        <v>56</v>
      </c>
      <c r="Q23" s="26"/>
      <c r="R23" s="26"/>
      <c r="S23" s="26">
        <v>-4450938</v>
      </c>
    </row>
    <row r="24" spans="1:19" ht="15.75">
      <c r="A24" s="10">
        <v>11</v>
      </c>
      <c r="B24" s="26"/>
      <c r="C24" s="39" t="s">
        <v>153</v>
      </c>
      <c r="D24" s="26"/>
      <c r="E24" s="26"/>
      <c r="F24" s="26">
        <v>136829536</v>
      </c>
      <c r="G24" s="26"/>
      <c r="H24" s="26"/>
      <c r="I24" s="26">
        <v>0</v>
      </c>
      <c r="J24" s="26"/>
      <c r="K24" s="115">
        <v>0.905543</v>
      </c>
      <c r="L24" s="26"/>
      <c r="M24" s="26"/>
      <c r="N24" s="26">
        <v>0</v>
      </c>
      <c r="O24" s="26"/>
      <c r="P24" s="10" t="s">
        <v>57</v>
      </c>
      <c r="Q24" s="26"/>
      <c r="R24" s="26"/>
      <c r="S24" s="26">
        <v>123905029</v>
      </c>
    </row>
    <row r="25" spans="1:19" ht="15.75">
      <c r="A25" s="10">
        <v>12</v>
      </c>
      <c r="B25" s="26"/>
      <c r="C25" s="39" t="s">
        <v>154</v>
      </c>
      <c r="D25" s="26"/>
      <c r="E25" s="26"/>
      <c r="F25" s="26">
        <v>30141145</v>
      </c>
      <c r="G25" s="26"/>
      <c r="H25" s="26"/>
      <c r="I25" s="26">
        <v>-12701252</v>
      </c>
      <c r="J25" s="26"/>
      <c r="K25" s="115">
        <v>0.905543</v>
      </c>
      <c r="L25" s="26"/>
      <c r="M25" s="26"/>
      <c r="N25" s="26">
        <v>0</v>
      </c>
      <c r="O25" s="26"/>
      <c r="P25" s="10" t="s">
        <v>58</v>
      </c>
      <c r="Q25" s="26"/>
      <c r="R25" s="26"/>
      <c r="S25" s="26">
        <v>15792573</v>
      </c>
    </row>
    <row r="26" spans="1:19" ht="15.75">
      <c r="A26" s="10">
        <v>13</v>
      </c>
      <c r="B26" s="26"/>
      <c r="C26" s="39" t="s">
        <v>228</v>
      </c>
      <c r="D26" s="26"/>
      <c r="E26" s="26"/>
      <c r="F26" s="26">
        <v>105031324</v>
      </c>
      <c r="G26" s="26"/>
      <c r="H26" s="26"/>
      <c r="I26" s="26">
        <v>0</v>
      </c>
      <c r="J26" s="26"/>
      <c r="K26" s="115">
        <v>0.994776</v>
      </c>
      <c r="L26" s="26"/>
      <c r="M26" s="26"/>
      <c r="N26" s="26">
        <v>443783</v>
      </c>
      <c r="O26" s="26"/>
      <c r="P26" s="10" t="s">
        <v>62</v>
      </c>
      <c r="Q26" s="26"/>
      <c r="R26" s="26"/>
      <c r="S26" s="26">
        <v>104926423</v>
      </c>
    </row>
    <row r="27" spans="1:19" ht="15.75">
      <c r="A27" s="10"/>
      <c r="B27" s="26"/>
      <c r="C27" s="39" t="s">
        <v>229</v>
      </c>
      <c r="D27" s="26"/>
      <c r="E27" s="26"/>
      <c r="F27" s="26">
        <v>6666908</v>
      </c>
      <c r="G27" s="26"/>
      <c r="H27" s="26"/>
      <c r="I27" s="26"/>
      <c r="J27" s="26"/>
      <c r="K27" s="115">
        <v>0</v>
      </c>
      <c r="L27" s="26"/>
      <c r="M27" s="26"/>
      <c r="N27" s="26"/>
      <c r="O27" s="26"/>
      <c r="P27" s="10"/>
      <c r="Q27" s="26"/>
      <c r="R27" s="26"/>
      <c r="S27" s="26">
        <v>0</v>
      </c>
    </row>
    <row r="28" spans="1:19" ht="15.75">
      <c r="A28" s="10">
        <v>1</v>
      </c>
      <c r="B28" s="26"/>
      <c r="C28" s="39" t="s">
        <v>231</v>
      </c>
      <c r="D28" s="26"/>
      <c r="E28" s="26"/>
      <c r="F28" s="26">
        <v>47927624</v>
      </c>
      <c r="G28" s="26"/>
      <c r="H28" s="26"/>
      <c r="I28" s="26">
        <v>0</v>
      </c>
      <c r="J28" s="26"/>
      <c r="K28" s="115">
        <v>1</v>
      </c>
      <c r="L28" s="26"/>
      <c r="M28" s="26"/>
      <c r="N28" s="26">
        <v>6006826.8432</v>
      </c>
      <c r="O28" s="26"/>
      <c r="P28" s="10" t="s">
        <v>63</v>
      </c>
      <c r="Q28" s="26"/>
      <c r="R28" s="26"/>
      <c r="S28" s="26">
        <v>53934451</v>
      </c>
    </row>
    <row r="29" spans="1:19" ht="15.75">
      <c r="A29" s="10">
        <v>2</v>
      </c>
      <c r="B29" s="26"/>
      <c r="C29" s="39" t="s">
        <v>230</v>
      </c>
      <c r="D29" s="26"/>
      <c r="E29" s="26"/>
      <c r="F29" s="26">
        <v>4515458</v>
      </c>
      <c r="G29" s="26"/>
      <c r="H29" s="26"/>
      <c r="I29" s="26"/>
      <c r="J29" s="26"/>
      <c r="K29" s="115">
        <v>0</v>
      </c>
      <c r="L29" s="26"/>
      <c r="M29" s="26"/>
      <c r="N29" s="26"/>
      <c r="O29" s="26"/>
      <c r="P29" s="10"/>
      <c r="Q29" s="26"/>
      <c r="R29" s="26"/>
      <c r="S29" s="26">
        <v>0</v>
      </c>
    </row>
    <row r="30" spans="1:19" ht="15.75">
      <c r="A30" s="10">
        <v>3</v>
      </c>
      <c r="B30" s="26"/>
      <c r="C30" s="39" t="s">
        <v>232</v>
      </c>
      <c r="D30" s="26"/>
      <c r="E30" s="26"/>
      <c r="F30" s="26">
        <v>4765481</v>
      </c>
      <c r="G30" s="26"/>
      <c r="H30" s="26"/>
      <c r="I30" s="26">
        <v>0</v>
      </c>
      <c r="J30" s="26"/>
      <c r="K30" s="115">
        <v>1</v>
      </c>
      <c r="L30" s="26"/>
      <c r="M30" s="26"/>
      <c r="N30" s="26">
        <v>-1367087</v>
      </c>
      <c r="O30" s="26"/>
      <c r="P30" s="10" t="s">
        <v>64</v>
      </c>
      <c r="Q30" s="26"/>
      <c r="R30" s="26"/>
      <c r="S30" s="26">
        <v>3398394</v>
      </c>
    </row>
    <row r="31" spans="1:19" ht="15.75">
      <c r="A31" s="10">
        <v>4</v>
      </c>
      <c r="B31" s="26"/>
      <c r="C31" s="39" t="s">
        <v>233</v>
      </c>
      <c r="D31" s="26"/>
      <c r="E31" s="26"/>
      <c r="F31" s="26">
        <v>418468</v>
      </c>
      <c r="G31" s="26"/>
      <c r="H31" s="26"/>
      <c r="I31" s="26"/>
      <c r="J31" s="26"/>
      <c r="K31" s="115">
        <v>0</v>
      </c>
      <c r="L31" s="26"/>
      <c r="M31" s="26"/>
      <c r="N31" s="26"/>
      <c r="O31" s="26"/>
      <c r="P31" s="10"/>
      <c r="Q31" s="26"/>
      <c r="R31" s="26"/>
      <c r="S31" s="26">
        <v>0</v>
      </c>
    </row>
    <row r="32" spans="1:19" ht="15.75">
      <c r="A32" s="10">
        <v>5</v>
      </c>
      <c r="B32" s="26"/>
      <c r="C32" s="39" t="s">
        <v>234</v>
      </c>
      <c r="D32" s="26"/>
      <c r="E32" s="26"/>
      <c r="F32" s="26">
        <v>1467409</v>
      </c>
      <c r="G32" s="26"/>
      <c r="H32" s="26"/>
      <c r="I32" s="26">
        <v>0</v>
      </c>
      <c r="J32" s="26"/>
      <c r="K32" s="115">
        <v>1</v>
      </c>
      <c r="L32" s="26"/>
      <c r="M32" s="26"/>
      <c r="N32" s="26">
        <v>0</v>
      </c>
      <c r="O32" s="26"/>
      <c r="P32" s="10" t="s">
        <v>65</v>
      </c>
      <c r="Q32" s="26"/>
      <c r="R32" s="26"/>
      <c r="S32" s="26">
        <v>1467409</v>
      </c>
    </row>
    <row r="33" spans="1:19" ht="15.75">
      <c r="A33" s="10">
        <v>6</v>
      </c>
      <c r="B33" s="26"/>
      <c r="C33" s="39" t="s">
        <v>235</v>
      </c>
      <c r="D33" s="26"/>
      <c r="E33" s="26"/>
      <c r="F33" s="26">
        <v>147562</v>
      </c>
      <c r="G33" s="26"/>
      <c r="H33" s="26"/>
      <c r="I33" s="26"/>
      <c r="J33" s="26"/>
      <c r="K33" s="115">
        <v>0</v>
      </c>
      <c r="L33" s="26"/>
      <c r="M33" s="26"/>
      <c r="N33" s="26"/>
      <c r="O33" s="26"/>
      <c r="P33" s="10"/>
      <c r="Q33" s="26"/>
      <c r="R33" s="26"/>
      <c r="S33" s="26">
        <v>0</v>
      </c>
    </row>
    <row r="34" spans="1:19" ht="15.75">
      <c r="A34" s="10">
        <v>7</v>
      </c>
      <c r="B34" s="26"/>
      <c r="C34" s="39" t="s">
        <v>236</v>
      </c>
      <c r="D34" s="26"/>
      <c r="E34" s="26"/>
      <c r="F34" s="26">
        <v>2919692</v>
      </c>
      <c r="G34" s="26"/>
      <c r="H34" s="26"/>
      <c r="I34" s="26">
        <v>0</v>
      </c>
      <c r="J34" s="26"/>
      <c r="K34" s="115">
        <v>1</v>
      </c>
      <c r="L34" s="26"/>
      <c r="M34" s="26"/>
      <c r="N34" s="26">
        <v>-484735</v>
      </c>
      <c r="O34" s="26"/>
      <c r="P34" s="10" t="s">
        <v>66</v>
      </c>
      <c r="Q34" s="26"/>
      <c r="R34" s="26"/>
      <c r="S34" s="26">
        <v>2434957</v>
      </c>
    </row>
    <row r="35" spans="1:19" ht="15.75">
      <c r="A35" s="10">
        <v>8</v>
      </c>
      <c r="B35" s="26"/>
      <c r="C35" s="39" t="s">
        <v>237</v>
      </c>
      <c r="D35" s="26"/>
      <c r="E35" s="26"/>
      <c r="F35" s="26">
        <v>236092</v>
      </c>
      <c r="G35" s="26"/>
      <c r="H35" s="26"/>
      <c r="I35" s="26"/>
      <c r="J35" s="26"/>
      <c r="K35" s="115">
        <v>0</v>
      </c>
      <c r="L35" s="26"/>
      <c r="M35" s="26"/>
      <c r="N35" s="26"/>
      <c r="O35" s="26"/>
      <c r="P35" s="10"/>
      <c r="Q35" s="26"/>
      <c r="R35" s="26"/>
      <c r="S35" s="26">
        <v>0</v>
      </c>
    </row>
    <row r="36" spans="1:19" ht="15.75">
      <c r="A36" s="10">
        <v>9</v>
      </c>
      <c r="B36" s="26"/>
      <c r="C36" s="39" t="s">
        <v>155</v>
      </c>
      <c r="D36" s="26"/>
      <c r="E36" s="26"/>
      <c r="F36" s="26">
        <v>265393169</v>
      </c>
      <c r="G36" s="26"/>
      <c r="H36" s="26"/>
      <c r="I36" s="26">
        <v>-22428413</v>
      </c>
      <c r="J36" s="26"/>
      <c r="K36" s="115">
        <v>0.90599</v>
      </c>
      <c r="L36" s="26"/>
      <c r="M36" s="26"/>
      <c r="N36" s="26">
        <v>0</v>
      </c>
      <c r="O36" s="26"/>
      <c r="P36" s="10" t="s">
        <v>67</v>
      </c>
      <c r="Q36" s="26"/>
      <c r="R36" s="26"/>
      <c r="S36" s="26">
        <v>220123639</v>
      </c>
    </row>
    <row r="37" spans="1:19" ht="18.75" customHeight="1">
      <c r="A37" s="10">
        <v>10</v>
      </c>
      <c r="B37" s="26"/>
      <c r="C37" s="41" t="s">
        <v>68</v>
      </c>
      <c r="D37" s="26"/>
      <c r="E37" s="37" t="s">
        <v>10</v>
      </c>
      <c r="F37" s="36">
        <v>1134510762</v>
      </c>
      <c r="G37" s="26"/>
      <c r="H37" s="2" t="s">
        <v>10</v>
      </c>
      <c r="I37" s="36">
        <v>-59762305</v>
      </c>
      <c r="J37" s="38"/>
      <c r="K37" s="119"/>
      <c r="L37" s="26"/>
      <c r="M37" s="2" t="s">
        <v>10</v>
      </c>
      <c r="N37" s="36">
        <v>5768083.8432</v>
      </c>
      <c r="O37" s="26"/>
      <c r="Q37" s="26"/>
      <c r="R37" s="2" t="s">
        <v>10</v>
      </c>
      <c r="S37" s="36">
        <v>971712925</v>
      </c>
    </row>
    <row r="38" spans="1:19" ht="21" customHeight="1">
      <c r="A38" s="10">
        <v>11</v>
      </c>
      <c r="B38" s="26"/>
      <c r="C38" s="40" t="s">
        <v>158</v>
      </c>
      <c r="D38" s="26"/>
      <c r="E38" s="26"/>
      <c r="F38" s="26">
        <v>1074748457</v>
      </c>
      <c r="G38" s="26"/>
      <c r="H38" s="26"/>
      <c r="I38" s="38"/>
      <c r="J38" s="26"/>
      <c r="K38" s="115"/>
      <c r="L38" s="26"/>
      <c r="M38" s="26"/>
      <c r="N38" s="26"/>
      <c r="O38" s="26"/>
      <c r="Q38" s="26"/>
      <c r="R38" s="26"/>
      <c r="S38" s="26"/>
    </row>
    <row r="39" spans="1:19" ht="15.75">
      <c r="A39" s="10">
        <v>12</v>
      </c>
      <c r="B39" s="26"/>
      <c r="C39" s="39" t="s">
        <v>149</v>
      </c>
      <c r="D39" s="26"/>
      <c r="E39" s="2"/>
      <c r="F39" s="26"/>
      <c r="G39" s="26"/>
      <c r="H39" s="2"/>
      <c r="I39" s="26"/>
      <c r="J39" s="26"/>
      <c r="K39" s="115"/>
      <c r="L39" s="26"/>
      <c r="M39" s="26"/>
      <c r="N39" s="26"/>
      <c r="O39" s="26"/>
      <c r="Q39" s="26"/>
      <c r="R39" s="2"/>
      <c r="S39" s="26"/>
    </row>
    <row r="40" spans="1:19" ht="15.75">
      <c r="A40" s="10">
        <v>13</v>
      </c>
      <c r="B40" s="26"/>
      <c r="C40" s="41" t="s">
        <v>159</v>
      </c>
      <c r="D40" s="26"/>
      <c r="E40" s="2" t="s">
        <v>10</v>
      </c>
      <c r="F40" s="26">
        <v>73880208</v>
      </c>
      <c r="G40" s="26"/>
      <c r="H40" s="2" t="s">
        <v>10</v>
      </c>
      <c r="I40" s="26">
        <v>0</v>
      </c>
      <c r="J40" s="26"/>
      <c r="K40" s="115">
        <v>0.905543</v>
      </c>
      <c r="L40" s="26"/>
      <c r="M40" s="2" t="s">
        <v>10</v>
      </c>
      <c r="N40" s="26">
        <v>0</v>
      </c>
      <c r="O40" s="26"/>
      <c r="P40" s="10" t="s">
        <v>69</v>
      </c>
      <c r="Q40" s="26"/>
      <c r="R40" s="2" t="s">
        <v>10</v>
      </c>
      <c r="S40" s="26">
        <v>66901705</v>
      </c>
    </row>
    <row r="41" spans="1:19" ht="15.75">
      <c r="A41" s="10">
        <v>14</v>
      </c>
      <c r="B41" s="26"/>
      <c r="C41" s="41" t="s">
        <v>161</v>
      </c>
      <c r="D41" s="26"/>
      <c r="E41" s="2"/>
      <c r="F41" s="26">
        <v>65079148</v>
      </c>
      <c r="G41" s="26"/>
      <c r="H41" s="2"/>
      <c r="I41" s="26">
        <v>0</v>
      </c>
      <c r="J41" s="26"/>
      <c r="K41" s="115">
        <v>0.909458</v>
      </c>
      <c r="L41" s="26"/>
      <c r="M41" s="26"/>
      <c r="N41" s="26">
        <v>0</v>
      </c>
      <c r="O41" s="26"/>
      <c r="P41" s="10" t="s">
        <v>70</v>
      </c>
      <c r="Q41" s="26"/>
      <c r="R41" s="2"/>
      <c r="S41" s="26">
        <v>59186752</v>
      </c>
    </row>
    <row r="42" spans="1:19" ht="15.75">
      <c r="A42" s="10">
        <v>15</v>
      </c>
      <c r="B42" s="26"/>
      <c r="C42" s="41" t="s">
        <v>163</v>
      </c>
      <c r="D42" s="26"/>
      <c r="E42" s="2"/>
      <c r="F42" s="26">
        <v>6783000</v>
      </c>
      <c r="G42" s="26"/>
      <c r="H42" s="2"/>
      <c r="I42" s="26">
        <v>0</v>
      </c>
      <c r="J42" s="26"/>
      <c r="K42" s="115">
        <v>1</v>
      </c>
      <c r="L42" s="26"/>
      <c r="M42" s="26"/>
      <c r="N42" s="26">
        <v>-568816</v>
      </c>
      <c r="O42" s="26"/>
      <c r="P42" s="10" t="s">
        <v>71</v>
      </c>
      <c r="Q42" s="26"/>
      <c r="R42" s="2"/>
      <c r="S42" s="26">
        <v>6214184</v>
      </c>
    </row>
    <row r="43" spans="1:19" ht="15.75">
      <c r="A43" s="10">
        <v>16</v>
      </c>
      <c r="B43" s="26"/>
      <c r="C43" s="41" t="s">
        <v>240</v>
      </c>
      <c r="D43" s="26"/>
      <c r="E43" s="2"/>
      <c r="F43" s="26">
        <v>3687468</v>
      </c>
      <c r="G43" s="26"/>
      <c r="H43" s="2"/>
      <c r="I43" s="26">
        <v>0</v>
      </c>
      <c r="J43" s="26"/>
      <c r="K43" s="115">
        <v>0.974768</v>
      </c>
      <c r="L43" s="26"/>
      <c r="M43" s="26"/>
      <c r="N43" s="26">
        <v>0</v>
      </c>
      <c r="O43" s="26"/>
      <c r="P43" s="10" t="s">
        <v>76</v>
      </c>
      <c r="Q43" s="26"/>
      <c r="R43" s="2"/>
      <c r="S43" s="26">
        <v>3594426</v>
      </c>
    </row>
    <row r="44" spans="1:19" ht="15.75">
      <c r="A44" s="10">
        <v>17</v>
      </c>
      <c r="B44" s="26"/>
      <c r="C44" s="41" t="s">
        <v>181</v>
      </c>
      <c r="D44" s="26"/>
      <c r="E44" s="2"/>
      <c r="F44" s="26"/>
      <c r="G44" s="26"/>
      <c r="H44" s="2"/>
      <c r="I44" s="26"/>
      <c r="J44" s="26"/>
      <c r="K44" s="115"/>
      <c r="L44" s="26"/>
      <c r="M44" s="26"/>
      <c r="N44" s="26"/>
      <c r="O44" s="26"/>
      <c r="Q44" s="26"/>
      <c r="R44" s="2"/>
      <c r="S44" s="26"/>
    </row>
    <row r="45" spans="1:19" ht="15.75">
      <c r="A45" s="10">
        <v>18</v>
      </c>
      <c r="B45" s="26"/>
      <c r="C45" s="59" t="s">
        <v>182</v>
      </c>
      <c r="D45" s="26"/>
      <c r="E45" s="2"/>
      <c r="F45" s="26">
        <v>98398730</v>
      </c>
      <c r="G45" s="26"/>
      <c r="H45" s="2"/>
      <c r="I45" s="26">
        <v>0</v>
      </c>
      <c r="J45" s="26"/>
      <c r="K45" s="115">
        <v>0.994776</v>
      </c>
      <c r="L45" s="26"/>
      <c r="M45" s="26"/>
      <c r="N45" s="26">
        <v>49489</v>
      </c>
      <c r="O45" s="26"/>
      <c r="P45" s="10" t="s">
        <v>78</v>
      </c>
      <c r="Q45" s="26"/>
      <c r="R45" s="2"/>
      <c r="S45" s="26">
        <v>97934184</v>
      </c>
    </row>
    <row r="46" spans="1:19" ht="15.75">
      <c r="A46" s="10">
        <v>19</v>
      </c>
      <c r="B46" s="26"/>
      <c r="C46" s="59" t="s">
        <v>183</v>
      </c>
      <c r="D46" s="26"/>
      <c r="E46" s="2"/>
      <c r="F46" s="26">
        <v>5935430</v>
      </c>
      <c r="G46" s="26"/>
      <c r="H46" s="2"/>
      <c r="I46" s="26"/>
      <c r="J46" s="26"/>
      <c r="K46" s="115">
        <v>0</v>
      </c>
      <c r="L46" s="26"/>
      <c r="M46" s="26"/>
      <c r="N46" s="26"/>
      <c r="O46" s="26"/>
      <c r="Q46" s="26"/>
      <c r="R46" s="2"/>
      <c r="S46" s="26">
        <v>0</v>
      </c>
    </row>
    <row r="47" spans="1:19" ht="15.75">
      <c r="A47" s="10">
        <v>20</v>
      </c>
      <c r="B47" s="26"/>
      <c r="C47" s="41" t="s">
        <v>160</v>
      </c>
      <c r="D47" s="26"/>
      <c r="E47" s="2"/>
      <c r="F47" s="26">
        <v>9437182</v>
      </c>
      <c r="G47" s="26"/>
      <c r="H47" s="2"/>
      <c r="I47" s="26">
        <v>0</v>
      </c>
      <c r="J47" s="26"/>
      <c r="K47" s="115">
        <v>0.90599</v>
      </c>
      <c r="L47" s="26"/>
      <c r="M47" s="26"/>
      <c r="N47" s="26">
        <v>0</v>
      </c>
      <c r="O47" s="26"/>
      <c r="P47" s="10" t="s">
        <v>79</v>
      </c>
      <c r="Q47" s="26"/>
      <c r="R47" s="2"/>
      <c r="S47" s="26">
        <v>8549993</v>
      </c>
    </row>
    <row r="48" spans="1:19" ht="15.75">
      <c r="A48" s="10">
        <v>21</v>
      </c>
      <c r="B48" s="26"/>
      <c r="C48" s="122" t="s">
        <v>238</v>
      </c>
      <c r="D48" s="26"/>
      <c r="E48" s="2"/>
      <c r="F48" s="26">
        <v>777</v>
      </c>
      <c r="G48" s="26"/>
      <c r="H48" s="2"/>
      <c r="I48" s="26">
        <v>0</v>
      </c>
      <c r="J48" s="26"/>
      <c r="K48" s="115">
        <v>0.926989</v>
      </c>
      <c r="L48" s="26"/>
      <c r="M48" s="26"/>
      <c r="N48" s="26">
        <v>0</v>
      </c>
      <c r="O48" s="26"/>
      <c r="P48" s="10" t="s">
        <v>128</v>
      </c>
      <c r="Q48" s="26"/>
      <c r="R48" s="2"/>
      <c r="S48" s="26">
        <v>720</v>
      </c>
    </row>
    <row r="49" spans="1:19" ht="15.75">
      <c r="A49" s="10">
        <v>22</v>
      </c>
      <c r="B49" s="26"/>
      <c r="C49" s="41" t="s">
        <v>239</v>
      </c>
      <c r="D49" s="26"/>
      <c r="E49" s="2"/>
      <c r="F49" s="26">
        <v>-467999</v>
      </c>
      <c r="G49" s="26"/>
      <c r="H49" s="2"/>
      <c r="I49" s="26">
        <v>467999</v>
      </c>
      <c r="J49" s="26"/>
      <c r="K49" s="115">
        <v>0.884293</v>
      </c>
      <c r="L49" s="26"/>
      <c r="M49" s="26"/>
      <c r="N49" s="26">
        <v>0</v>
      </c>
      <c r="O49" s="26"/>
      <c r="P49" s="10" t="s">
        <v>129</v>
      </c>
      <c r="Q49" s="26"/>
      <c r="R49" s="2"/>
      <c r="S49" s="26">
        <v>0</v>
      </c>
    </row>
    <row r="50" spans="1:19" ht="15.75">
      <c r="A50" s="10">
        <v>23</v>
      </c>
      <c r="B50" s="26"/>
      <c r="C50" s="41" t="s">
        <v>164</v>
      </c>
      <c r="D50" s="26"/>
      <c r="E50" s="2"/>
      <c r="F50" s="26">
        <v>4520790</v>
      </c>
      <c r="G50" s="26"/>
      <c r="H50" s="2"/>
      <c r="I50" s="26">
        <v>0</v>
      </c>
      <c r="J50" s="26"/>
      <c r="K50" s="115">
        <v>1</v>
      </c>
      <c r="L50" s="26"/>
      <c r="M50" s="26"/>
      <c r="N50" s="26">
        <v>0</v>
      </c>
      <c r="O50" s="26"/>
      <c r="P50" s="10" t="s">
        <v>130</v>
      </c>
      <c r="Q50" s="26"/>
      <c r="R50" s="2"/>
      <c r="S50" s="26">
        <v>4520790</v>
      </c>
    </row>
    <row r="51" spans="1:19" ht="18.75" customHeight="1">
      <c r="A51" s="10">
        <v>24</v>
      </c>
      <c r="B51" s="26"/>
      <c r="C51" s="39" t="s">
        <v>162</v>
      </c>
      <c r="D51" s="26"/>
      <c r="E51" s="2" t="s">
        <v>10</v>
      </c>
      <c r="F51" s="31">
        <v>267254734</v>
      </c>
      <c r="G51" s="26"/>
      <c r="H51" s="2" t="s">
        <v>10</v>
      </c>
      <c r="I51" s="31">
        <v>467999</v>
      </c>
      <c r="J51" s="26"/>
      <c r="K51" s="115"/>
      <c r="L51" s="26"/>
      <c r="M51" s="2" t="s">
        <v>10</v>
      </c>
      <c r="N51" s="31">
        <v>-519327</v>
      </c>
      <c r="O51" s="26"/>
      <c r="Q51" s="26"/>
      <c r="R51" s="37" t="s">
        <v>10</v>
      </c>
      <c r="S51" s="31">
        <v>246902754</v>
      </c>
    </row>
    <row r="52" spans="1:19" ht="21" customHeight="1">
      <c r="A52" s="10">
        <v>25</v>
      </c>
      <c r="B52" s="26"/>
      <c r="C52" s="40" t="s">
        <v>165</v>
      </c>
      <c r="D52" s="26"/>
      <c r="E52" s="26"/>
      <c r="F52" s="26"/>
      <c r="G52" s="26"/>
      <c r="H52" s="26"/>
      <c r="I52" s="26"/>
      <c r="J52" s="26"/>
      <c r="K52" s="115"/>
      <c r="L52" s="26"/>
      <c r="M52" s="26"/>
      <c r="N52" s="26"/>
      <c r="O52" s="26"/>
      <c r="Q52" s="26"/>
      <c r="R52" s="26"/>
      <c r="S52" s="26"/>
    </row>
    <row r="53" spans="1:19" ht="15.75">
      <c r="A53" s="10">
        <v>26</v>
      </c>
      <c r="B53" s="26"/>
      <c r="C53" s="39" t="s">
        <v>248</v>
      </c>
      <c r="D53" s="26"/>
      <c r="E53" s="2" t="s">
        <v>10</v>
      </c>
      <c r="F53" s="26">
        <v>127549308</v>
      </c>
      <c r="G53" s="26"/>
      <c r="H53" s="26"/>
      <c r="I53" s="26">
        <v>0</v>
      </c>
      <c r="J53" s="26"/>
      <c r="K53" s="115">
        <v>1</v>
      </c>
      <c r="L53" s="26"/>
      <c r="M53" s="2" t="s">
        <v>10</v>
      </c>
      <c r="N53" s="26">
        <v>-5649559</v>
      </c>
      <c r="O53" s="26"/>
      <c r="P53" s="10" t="s">
        <v>173</v>
      </c>
      <c r="Q53" s="26"/>
      <c r="R53" s="2" t="s">
        <v>10</v>
      </c>
      <c r="S53" s="26">
        <v>121899749</v>
      </c>
    </row>
    <row r="54" spans="1:19" ht="15.75">
      <c r="A54" s="10">
        <v>27</v>
      </c>
      <c r="B54" s="26"/>
      <c r="C54" s="39" t="s">
        <v>249</v>
      </c>
      <c r="D54" s="26"/>
      <c r="E54" s="26"/>
      <c r="F54" s="26">
        <v>51241656</v>
      </c>
      <c r="G54" s="26"/>
      <c r="H54" s="26"/>
      <c r="I54" s="26">
        <v>-90060</v>
      </c>
      <c r="J54" s="26"/>
      <c r="K54" s="115">
        <v>0.905543</v>
      </c>
      <c r="L54" s="26"/>
      <c r="M54" s="26"/>
      <c r="N54" s="26">
        <v>0</v>
      </c>
      <c r="O54" s="26"/>
      <c r="P54" s="10" t="s">
        <v>174</v>
      </c>
      <c r="Q54" s="26"/>
      <c r="R54" s="26"/>
      <c r="S54" s="26">
        <v>46319970</v>
      </c>
    </row>
    <row r="55" spans="1:19" ht="15.75">
      <c r="A55" s="10">
        <v>28</v>
      </c>
      <c r="B55" s="26"/>
      <c r="C55" s="39" t="s">
        <v>271</v>
      </c>
      <c r="D55" s="26"/>
      <c r="E55" s="26"/>
      <c r="F55" s="26">
        <v>1863147</v>
      </c>
      <c r="G55" s="26"/>
      <c r="H55" s="26"/>
      <c r="I55" s="26">
        <v>0</v>
      </c>
      <c r="J55" s="26"/>
      <c r="K55" s="115">
        <v>0.884293</v>
      </c>
      <c r="L55" s="26"/>
      <c r="M55" s="26"/>
      <c r="N55" s="26">
        <v>0</v>
      </c>
      <c r="O55" s="26"/>
      <c r="P55" s="10" t="s">
        <v>175</v>
      </c>
      <c r="Q55" s="26"/>
      <c r="R55" s="26"/>
      <c r="S55" s="26">
        <v>1647568</v>
      </c>
    </row>
    <row r="56" spans="1:19" ht="15.75">
      <c r="A56" s="10">
        <v>29</v>
      </c>
      <c r="B56" s="26"/>
      <c r="C56" s="39" t="s">
        <v>250</v>
      </c>
      <c r="D56" s="26"/>
      <c r="E56" s="26"/>
      <c r="F56" s="26">
        <v>21833924</v>
      </c>
      <c r="G56" s="26"/>
      <c r="H56" s="26"/>
      <c r="I56" s="26">
        <v>0</v>
      </c>
      <c r="J56" s="26"/>
      <c r="K56" s="115">
        <v>0.90599</v>
      </c>
      <c r="L56" s="26"/>
      <c r="M56" s="26"/>
      <c r="N56" s="26">
        <v>0</v>
      </c>
      <c r="O56" s="26"/>
      <c r="P56" s="10" t="s">
        <v>176</v>
      </c>
      <c r="Q56" s="26"/>
      <c r="R56" s="26"/>
      <c r="S56" s="26">
        <v>19781317</v>
      </c>
    </row>
    <row r="57" spans="1:19" ht="18.75" customHeight="1">
      <c r="A57" s="10">
        <v>30</v>
      </c>
      <c r="B57" s="26"/>
      <c r="C57" s="41" t="s">
        <v>166</v>
      </c>
      <c r="D57" s="26"/>
      <c r="E57" s="37" t="s">
        <v>10</v>
      </c>
      <c r="F57" s="36">
        <v>202488035</v>
      </c>
      <c r="G57" s="26"/>
      <c r="H57" s="2" t="s">
        <v>10</v>
      </c>
      <c r="I57" s="36">
        <v>-90060</v>
      </c>
      <c r="J57" s="38"/>
      <c r="K57" s="119"/>
      <c r="L57" s="26"/>
      <c r="M57" s="2" t="s">
        <v>10</v>
      </c>
      <c r="N57" s="36">
        <v>-5649559</v>
      </c>
      <c r="O57" s="26"/>
      <c r="Q57" s="26"/>
      <c r="R57" s="2" t="s">
        <v>10</v>
      </c>
      <c r="S57" s="36">
        <v>189648604</v>
      </c>
    </row>
    <row r="58" spans="1:19" ht="24.75" customHeight="1">
      <c r="A58" s="10">
        <v>31</v>
      </c>
      <c r="B58" s="26"/>
      <c r="C58" s="25" t="s">
        <v>72</v>
      </c>
      <c r="D58" s="26"/>
      <c r="E58" s="2" t="s">
        <v>10</v>
      </c>
      <c r="F58" s="26">
        <v>1604253531</v>
      </c>
      <c r="G58" s="26"/>
      <c r="H58" s="2" t="s">
        <v>10</v>
      </c>
      <c r="I58" s="26">
        <v>-59384366</v>
      </c>
      <c r="J58" s="26"/>
      <c r="K58" s="115"/>
      <c r="L58" s="26"/>
      <c r="M58" s="26"/>
      <c r="N58" s="26">
        <v>-400802.1568</v>
      </c>
      <c r="O58" s="26"/>
      <c r="P58" s="10"/>
      <c r="Q58" s="26"/>
      <c r="R58" s="2" t="s">
        <v>10</v>
      </c>
      <c r="S58" s="26">
        <v>1408264283</v>
      </c>
    </row>
    <row r="59" spans="1:19" ht="7.5" customHeight="1">
      <c r="A59" s="10"/>
      <c r="B59" s="26"/>
      <c r="C59" s="26"/>
      <c r="D59" s="26"/>
      <c r="E59" s="26"/>
      <c r="F59" s="26"/>
      <c r="G59" s="26"/>
      <c r="H59" s="26"/>
      <c r="I59" s="26"/>
      <c r="J59" s="26"/>
      <c r="K59" s="115"/>
      <c r="L59" s="26"/>
      <c r="M59" s="26"/>
      <c r="N59" s="26"/>
      <c r="O59" s="26"/>
      <c r="P59" s="10"/>
      <c r="Q59" s="26"/>
      <c r="R59" s="26"/>
      <c r="S59" s="26"/>
    </row>
    <row r="60" spans="1:19" ht="4.5" customHeight="1">
      <c r="A60" s="10"/>
      <c r="B60" s="26"/>
      <c r="C60" s="58"/>
      <c r="D60" s="58"/>
      <c r="E60" s="58"/>
      <c r="F60" s="58"/>
      <c r="G60" s="58"/>
      <c r="H60" s="58"/>
      <c r="I60" s="58"/>
      <c r="J60" s="58"/>
      <c r="K60" s="121"/>
      <c r="L60" s="58"/>
      <c r="M60" s="58"/>
      <c r="N60" s="58"/>
      <c r="O60" s="58"/>
      <c r="P60" s="21"/>
      <c r="Q60" s="58"/>
      <c r="R60" s="58"/>
      <c r="S60" s="58"/>
    </row>
    <row r="61" spans="1:19" ht="16.5" customHeight="1">
      <c r="A61" s="10">
        <v>32</v>
      </c>
      <c r="B61" s="26"/>
      <c r="C61" s="30" t="s">
        <v>73</v>
      </c>
      <c r="D61" s="30"/>
      <c r="E61" s="2" t="s">
        <v>10</v>
      </c>
      <c r="F61" s="26">
        <v>663954163</v>
      </c>
      <c r="G61" s="26"/>
      <c r="H61" s="2" t="s">
        <v>10</v>
      </c>
      <c r="I61" s="26">
        <v>60217464</v>
      </c>
      <c r="J61" s="26"/>
      <c r="K61" s="115"/>
      <c r="L61" s="26"/>
      <c r="M61" s="26"/>
      <c r="N61" s="26">
        <v>2925450.1568</v>
      </c>
      <c r="O61" s="26"/>
      <c r="P61" s="10"/>
      <c r="Q61" s="26"/>
      <c r="R61" s="2" t="s">
        <v>10</v>
      </c>
      <c r="S61" s="26">
        <v>671251809</v>
      </c>
    </row>
    <row r="62" spans="1:19" ht="4.5" customHeight="1">
      <c r="A62" s="10"/>
      <c r="B62" s="26"/>
      <c r="C62" s="58"/>
      <c r="D62" s="58"/>
      <c r="E62" s="58"/>
      <c r="F62" s="58"/>
      <c r="G62" s="58"/>
      <c r="H62" s="58"/>
      <c r="I62" s="58"/>
      <c r="J62" s="58"/>
      <c r="K62" s="121"/>
      <c r="L62" s="58"/>
      <c r="M62" s="58"/>
      <c r="N62" s="58"/>
      <c r="O62" s="58"/>
      <c r="P62" s="21"/>
      <c r="Q62" s="58"/>
      <c r="R62" s="58"/>
      <c r="S62" s="58"/>
    </row>
    <row r="63" spans="1:19" ht="7.5" customHeight="1">
      <c r="A63" s="10"/>
      <c r="B63" s="26"/>
      <c r="C63" s="26"/>
      <c r="D63" s="26"/>
      <c r="E63" s="26"/>
      <c r="F63" s="26"/>
      <c r="G63" s="26"/>
      <c r="H63" s="26"/>
      <c r="I63" s="26"/>
      <c r="J63" s="26"/>
      <c r="K63" s="115"/>
      <c r="L63" s="26"/>
      <c r="M63" s="26"/>
      <c r="N63" s="26"/>
      <c r="O63" s="26"/>
      <c r="P63" s="10"/>
      <c r="Q63" s="26"/>
      <c r="R63" s="26"/>
      <c r="S63" s="26"/>
    </row>
    <row r="64" spans="1:19" ht="15.75">
      <c r="A64" s="10">
        <v>33</v>
      </c>
      <c r="B64" s="26"/>
      <c r="C64" s="26" t="s">
        <v>74</v>
      </c>
      <c r="D64" s="26"/>
      <c r="E64" s="26"/>
      <c r="F64" s="26"/>
      <c r="G64" s="26"/>
      <c r="H64" s="26"/>
      <c r="I64" s="26"/>
      <c r="J64" s="26"/>
      <c r="K64" s="115"/>
      <c r="L64" s="26"/>
      <c r="M64" s="26"/>
      <c r="N64" s="26"/>
      <c r="O64" s="26"/>
      <c r="P64" s="10"/>
      <c r="Q64" s="26"/>
      <c r="R64" s="26"/>
      <c r="S64" s="26"/>
    </row>
    <row r="65" spans="1:19" ht="15.75">
      <c r="A65" s="10">
        <v>34</v>
      </c>
      <c r="B65" s="26"/>
      <c r="C65" s="40" t="s">
        <v>75</v>
      </c>
      <c r="D65" s="26"/>
      <c r="E65" s="2" t="s">
        <v>10</v>
      </c>
      <c r="F65" s="26">
        <v>31526000</v>
      </c>
      <c r="G65" s="26"/>
      <c r="H65" s="2" t="s">
        <v>10</v>
      </c>
      <c r="I65" s="26">
        <v>0</v>
      </c>
      <c r="J65" s="26"/>
      <c r="K65" s="115">
        <v>1</v>
      </c>
      <c r="L65" s="26"/>
      <c r="M65" s="2" t="s">
        <v>10</v>
      </c>
      <c r="N65" s="26">
        <v>206520727</v>
      </c>
      <c r="O65" s="26"/>
      <c r="P65" s="10" t="s">
        <v>177</v>
      </c>
      <c r="Q65" s="26"/>
      <c r="R65" s="2" t="s">
        <v>10</v>
      </c>
      <c r="S65" s="26">
        <v>238046727</v>
      </c>
    </row>
    <row r="66" spans="1:19" ht="15.75">
      <c r="A66" s="10">
        <v>35</v>
      </c>
      <c r="B66" s="26"/>
      <c r="C66" s="40" t="s">
        <v>77</v>
      </c>
      <c r="D66" s="26"/>
      <c r="E66" s="2"/>
      <c r="F66" s="26"/>
      <c r="G66" s="26"/>
      <c r="H66" s="2"/>
      <c r="I66" s="26"/>
      <c r="J66" s="26"/>
      <c r="K66" s="115"/>
      <c r="L66" s="26"/>
      <c r="M66" s="2"/>
      <c r="N66" s="26"/>
      <c r="O66" s="26"/>
      <c r="P66" s="10"/>
      <c r="Q66" s="26"/>
      <c r="R66" s="2"/>
      <c r="S66" s="26"/>
    </row>
    <row r="67" spans="1:19" ht="15.75">
      <c r="A67" s="10">
        <v>36</v>
      </c>
      <c r="B67" s="26"/>
      <c r="C67" s="39" t="s">
        <v>252</v>
      </c>
      <c r="D67" s="26"/>
      <c r="E67" s="2"/>
      <c r="F67" s="26">
        <v>-500568</v>
      </c>
      <c r="G67" s="26"/>
      <c r="H67" s="2"/>
      <c r="I67" s="26"/>
      <c r="J67" s="26"/>
      <c r="K67" s="115">
        <v>0.90599</v>
      </c>
      <c r="L67" s="26"/>
      <c r="M67" s="2"/>
      <c r="N67" s="26"/>
      <c r="O67" s="26"/>
      <c r="P67" s="10"/>
      <c r="Q67" s="26"/>
      <c r="R67" s="2"/>
      <c r="S67" s="26">
        <v>-453510</v>
      </c>
    </row>
    <row r="68" spans="1:19" ht="15.75">
      <c r="A68" s="10">
        <v>37</v>
      </c>
      <c r="B68" s="26"/>
      <c r="C68" s="39" t="s">
        <v>187</v>
      </c>
      <c r="D68" s="26"/>
      <c r="E68" s="2"/>
      <c r="F68" s="26">
        <v>-24120813</v>
      </c>
      <c r="G68" s="26"/>
      <c r="H68" s="2"/>
      <c r="I68" s="26"/>
      <c r="J68" s="26"/>
      <c r="K68" s="115">
        <v>0.905543</v>
      </c>
      <c r="L68" s="26"/>
      <c r="M68" s="2"/>
      <c r="N68" s="26"/>
      <c r="O68" s="26"/>
      <c r="P68" s="10"/>
      <c r="Q68" s="26"/>
      <c r="R68" s="2"/>
      <c r="S68" s="26">
        <v>-21842433</v>
      </c>
    </row>
    <row r="69" spans="1:19" ht="15.75">
      <c r="A69" s="10">
        <v>38</v>
      </c>
      <c r="B69" s="26"/>
      <c r="C69" s="39" t="s">
        <v>189</v>
      </c>
      <c r="D69" s="26"/>
      <c r="E69" s="2"/>
      <c r="F69" s="26">
        <v>697938</v>
      </c>
      <c r="G69" s="26"/>
      <c r="H69" s="2"/>
      <c r="I69" s="26"/>
      <c r="J69" s="26"/>
      <c r="K69" s="115">
        <v>0.884293</v>
      </c>
      <c r="L69" s="26"/>
      <c r="M69" s="2"/>
      <c r="N69" s="26"/>
      <c r="O69" s="26"/>
      <c r="P69" s="10"/>
      <c r="Q69" s="26"/>
      <c r="R69" s="2"/>
      <c r="S69" s="26">
        <v>617182</v>
      </c>
    </row>
    <row r="70" spans="1:19" ht="15.75">
      <c r="A70" s="10">
        <v>39</v>
      </c>
      <c r="B70" s="26"/>
      <c r="C70" s="39" t="s">
        <v>192</v>
      </c>
      <c r="D70" s="26"/>
      <c r="E70" s="2"/>
      <c r="F70" s="26">
        <v>-2396000</v>
      </c>
      <c r="G70" s="26"/>
      <c r="H70" s="2"/>
      <c r="I70" s="26">
        <v>2327537</v>
      </c>
      <c r="J70" s="26"/>
      <c r="K70" s="115">
        <v>0.926989</v>
      </c>
      <c r="L70" s="26"/>
      <c r="M70" s="2"/>
      <c r="N70" s="26">
        <v>0</v>
      </c>
      <c r="O70" s="26"/>
      <c r="P70" s="10" t="s">
        <v>178</v>
      </c>
      <c r="Q70" s="26"/>
      <c r="R70" s="2"/>
      <c r="S70" s="26">
        <v>-63464</v>
      </c>
    </row>
    <row r="71" spans="1:19" ht="15.75">
      <c r="A71" s="10">
        <v>40</v>
      </c>
      <c r="B71" s="26"/>
      <c r="C71" s="39" t="s">
        <v>156</v>
      </c>
      <c r="D71" s="26"/>
      <c r="E71" s="2"/>
      <c r="F71" s="26">
        <v>7406588</v>
      </c>
      <c r="G71" s="26"/>
      <c r="H71" s="2"/>
      <c r="I71" s="26"/>
      <c r="J71" s="26"/>
      <c r="K71" s="115">
        <v>0.944772</v>
      </c>
      <c r="L71" s="26"/>
      <c r="M71" s="2"/>
      <c r="N71" s="26"/>
      <c r="O71" s="26"/>
      <c r="P71" s="10"/>
      <c r="Q71" s="26"/>
      <c r="R71" s="2"/>
      <c r="S71" s="26">
        <v>6997537</v>
      </c>
    </row>
    <row r="72" spans="1:19" ht="15.75">
      <c r="A72" s="10">
        <v>41</v>
      </c>
      <c r="B72" s="26"/>
      <c r="C72" s="39" t="s">
        <v>193</v>
      </c>
      <c r="D72" s="26"/>
      <c r="E72" s="2"/>
      <c r="F72" s="26">
        <v>-202838</v>
      </c>
      <c r="G72" s="26"/>
      <c r="H72" s="2"/>
      <c r="I72" s="26">
        <v>0</v>
      </c>
      <c r="J72" s="26"/>
      <c r="K72" s="115">
        <v>1</v>
      </c>
      <c r="L72" s="26"/>
      <c r="M72" s="2"/>
      <c r="N72" s="26">
        <v>190000</v>
      </c>
      <c r="O72" s="26"/>
      <c r="P72" s="10" t="s">
        <v>179</v>
      </c>
      <c r="Q72" s="26"/>
      <c r="R72" s="2"/>
      <c r="S72" s="26">
        <v>-12838</v>
      </c>
    </row>
    <row r="73" spans="1:19" ht="21" customHeight="1">
      <c r="A73" s="10">
        <v>42</v>
      </c>
      <c r="B73" s="26"/>
      <c r="C73" s="39" t="s">
        <v>167</v>
      </c>
      <c r="D73" s="26"/>
      <c r="E73" s="37" t="s">
        <v>10</v>
      </c>
      <c r="F73" s="36">
        <v>12410307</v>
      </c>
      <c r="G73" s="26"/>
      <c r="H73" s="2" t="s">
        <v>10</v>
      </c>
      <c r="I73" s="36">
        <v>2327537</v>
      </c>
      <c r="J73" s="38"/>
      <c r="K73" s="91"/>
      <c r="L73" s="26"/>
      <c r="M73" s="2" t="s">
        <v>10</v>
      </c>
      <c r="N73" s="36">
        <v>206710727</v>
      </c>
      <c r="O73" s="26"/>
      <c r="P73" s="10"/>
      <c r="Q73" s="26"/>
      <c r="R73" s="2" t="s">
        <v>10</v>
      </c>
      <c r="S73" s="36">
        <v>223289201</v>
      </c>
    </row>
    <row r="74" spans="1:19" ht="7.5" customHeight="1">
      <c r="A74" s="10"/>
      <c r="B74" s="26"/>
      <c r="C74" s="26"/>
      <c r="D74" s="26"/>
      <c r="E74" s="26"/>
      <c r="F74" s="26"/>
      <c r="G74" s="26"/>
      <c r="H74" s="26"/>
      <c r="I74" s="26"/>
      <c r="J74" s="26"/>
      <c r="K74" s="28"/>
      <c r="L74" s="26"/>
      <c r="M74" s="26"/>
      <c r="N74" s="26"/>
      <c r="O74" s="26"/>
      <c r="P74" s="10"/>
      <c r="Q74" s="26"/>
      <c r="R74" s="26"/>
      <c r="S74" s="26"/>
    </row>
    <row r="75" spans="1:19" ht="4.5" customHeight="1">
      <c r="A75" s="10"/>
      <c r="B75" s="26"/>
      <c r="C75" s="29"/>
      <c r="D75" s="29"/>
      <c r="E75" s="29"/>
      <c r="F75" s="29"/>
      <c r="G75" s="29"/>
      <c r="H75" s="29"/>
      <c r="I75" s="29"/>
      <c r="J75" s="29"/>
      <c r="K75" s="56"/>
      <c r="L75" s="29"/>
      <c r="M75" s="29"/>
      <c r="N75" s="29"/>
      <c r="O75" s="29"/>
      <c r="P75" s="29"/>
      <c r="Q75" s="29"/>
      <c r="R75" s="29"/>
      <c r="S75" s="29"/>
    </row>
    <row r="76" spans="1:19" ht="4.5" customHeight="1" thickBot="1">
      <c r="A76" s="10"/>
      <c r="B76" s="26"/>
      <c r="C76" s="26"/>
      <c r="D76" s="26"/>
      <c r="E76" s="26"/>
      <c r="F76" s="26"/>
      <c r="G76" s="26"/>
      <c r="H76" s="26"/>
      <c r="I76" s="26"/>
      <c r="J76" s="26"/>
      <c r="K76" s="28"/>
      <c r="L76" s="26"/>
      <c r="M76" s="26"/>
      <c r="N76" s="26"/>
      <c r="O76" s="26"/>
      <c r="P76" s="26"/>
      <c r="Q76" s="26"/>
      <c r="R76" s="26"/>
      <c r="S76" s="26"/>
    </row>
    <row r="77" spans="1:19" ht="27.75" customHeight="1" thickBot="1" thickTop="1">
      <c r="A77" s="65">
        <v>43</v>
      </c>
      <c r="B77" s="26"/>
      <c r="C77" s="49" t="s">
        <v>81</v>
      </c>
      <c r="D77" s="49"/>
      <c r="E77" s="33" t="s">
        <v>10</v>
      </c>
      <c r="F77" s="34">
        <v>651543856</v>
      </c>
      <c r="G77" s="34"/>
      <c r="H77" s="33" t="s">
        <v>10</v>
      </c>
      <c r="I77" s="34">
        <v>57889927</v>
      </c>
      <c r="J77" s="34"/>
      <c r="K77" s="57"/>
      <c r="L77" s="34"/>
      <c r="M77" s="33" t="s">
        <v>10</v>
      </c>
      <c r="N77" s="34">
        <v>-203785276.8432</v>
      </c>
      <c r="O77" s="34"/>
      <c r="P77" s="34"/>
      <c r="Q77" s="34"/>
      <c r="R77" s="33" t="s">
        <v>10</v>
      </c>
      <c r="S77" s="34">
        <v>447962608</v>
      </c>
    </row>
    <row r="78" spans="1:19" ht="4.5" customHeight="1" thickTop="1">
      <c r="A78" s="10"/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</row>
    <row r="79" spans="1:19" ht="4.5" customHeight="1">
      <c r="A79" s="10"/>
      <c r="B79" s="26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 t="s">
        <v>39</v>
      </c>
    </row>
  </sheetData>
  <mergeCells count="11">
    <mergeCell ref="A5:S5"/>
    <mergeCell ref="S9:S11"/>
    <mergeCell ref="P9:P11"/>
    <mergeCell ref="A6:S6"/>
    <mergeCell ref="A7:S7"/>
    <mergeCell ref="A8:S8"/>
    <mergeCell ref="C9:C12"/>
    <mergeCell ref="A1:S1"/>
    <mergeCell ref="A2:S2"/>
    <mergeCell ref="A3:S3"/>
    <mergeCell ref="A4:S4"/>
  </mergeCells>
  <printOptions horizontalCentered="1"/>
  <pageMargins left="0" right="0" top="0.5" bottom="0.75" header="0.5" footer="0.5"/>
  <pageSetup fitToHeight="1" fitToWidth="1" horizontalDpi="300" verticalDpi="300" orientation="portrait" scale="55" r:id="rId1"/>
  <headerFooter alignWithMargins="0">
    <oddFooter>&amp;R&amp;"Times New Roman,Regular"Accounting Schedule 7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I128"/>
  <sheetViews>
    <sheetView zoomScale="75" zoomScaleNormal="75" workbookViewId="0" topLeftCell="A105">
      <selection activeCell="D129" sqref="A129:I130"/>
    </sheetView>
  </sheetViews>
  <sheetFormatPr defaultColWidth="8.88671875" defaultRowHeight="15"/>
  <cols>
    <col min="1" max="1" width="4.6640625" style="0" customWidth="1"/>
    <col min="2" max="2" width="1.2265625" style="0" customWidth="1"/>
    <col min="3" max="3" width="6.5546875" style="0" customWidth="1"/>
    <col min="4" max="4" width="29.99609375" style="0" customWidth="1"/>
    <col min="5" max="5" width="17.77734375" style="0" customWidth="1"/>
    <col min="6" max="6" width="2.5546875" style="0" customWidth="1"/>
    <col min="7" max="7" width="11.10546875" style="0" customWidth="1"/>
    <col min="8" max="8" width="4.3359375" style="0" customWidth="1"/>
    <col min="9" max="9" width="10.4453125" style="0" customWidth="1"/>
    <col min="19" max="19" width="11.99609375" style="0" customWidth="1"/>
  </cols>
  <sheetData>
    <row r="1" spans="1:9" ht="15.75">
      <c r="A1" s="169" t="s">
        <v>338</v>
      </c>
      <c r="B1" s="169"/>
      <c r="C1" s="169"/>
      <c r="D1" s="169"/>
      <c r="E1" s="169"/>
      <c r="F1" s="169"/>
      <c r="G1" s="169"/>
      <c r="H1" s="169"/>
      <c r="I1" s="169"/>
    </row>
    <row r="2" spans="1:9" ht="15.75">
      <c r="A2" s="169" t="s">
        <v>148</v>
      </c>
      <c r="B2" s="169"/>
      <c r="C2" s="169"/>
      <c r="D2" s="169"/>
      <c r="E2" s="169"/>
      <c r="F2" s="169"/>
      <c r="G2" s="169"/>
      <c r="H2" s="169"/>
      <c r="I2" s="169"/>
    </row>
    <row r="3" spans="1:9" ht="15.75">
      <c r="A3" s="170" t="str">
        <f>+'rev req'!A3:S3</f>
        <v>Union Electric Company d/b/a Ameren UE</v>
      </c>
      <c r="B3" s="170"/>
      <c r="C3" s="170"/>
      <c r="D3" s="170"/>
      <c r="E3" s="170"/>
      <c r="F3" s="170"/>
      <c r="G3" s="170"/>
      <c r="H3" s="170"/>
      <c r="I3" s="170"/>
    </row>
    <row r="4" spans="1:9" ht="15.75">
      <c r="A4" s="170" t="str">
        <f>+'rev req'!A4:S4</f>
        <v>Case No. EM-96-149</v>
      </c>
      <c r="B4" s="170"/>
      <c r="C4" s="170"/>
      <c r="D4" s="170"/>
      <c r="E4" s="170"/>
      <c r="F4" s="170"/>
      <c r="G4" s="170"/>
      <c r="H4" s="170"/>
      <c r="I4" s="170"/>
    </row>
    <row r="5" spans="1:9" ht="15.75">
      <c r="A5" s="170" t="str">
        <f>+'rev req'!A5:S5</f>
        <v>For Year Ending June 30, 2001</v>
      </c>
      <c r="B5" s="170"/>
      <c r="C5" s="170"/>
      <c r="D5" s="170"/>
      <c r="E5" s="170"/>
      <c r="F5" s="170"/>
      <c r="G5" s="170"/>
      <c r="H5" s="170"/>
      <c r="I5" s="170"/>
    </row>
    <row r="6" spans="1:9" ht="30" customHeight="1">
      <c r="A6" s="171" t="s">
        <v>180</v>
      </c>
      <c r="B6" s="171"/>
      <c r="C6" s="171"/>
      <c r="D6" s="171"/>
      <c r="E6" s="171"/>
      <c r="F6" s="171"/>
      <c r="G6" s="171"/>
      <c r="H6" s="171"/>
      <c r="I6" s="171"/>
    </row>
    <row r="7" spans="1:9" ht="15.75">
      <c r="A7" s="170"/>
      <c r="B7" s="170"/>
      <c r="C7" s="170"/>
      <c r="D7" s="170"/>
      <c r="E7" s="170"/>
      <c r="F7" s="170"/>
      <c r="G7" s="170"/>
      <c r="H7" s="170"/>
      <c r="I7" s="170"/>
    </row>
    <row r="9" spans="1:9" ht="52.5" customHeight="1">
      <c r="A9" s="50" t="s">
        <v>82</v>
      </c>
      <c r="B9" s="51"/>
      <c r="C9" s="157" t="s">
        <v>26</v>
      </c>
      <c r="D9" s="158"/>
      <c r="E9" s="159"/>
      <c r="F9" s="52"/>
      <c r="G9" s="50" t="s">
        <v>136</v>
      </c>
      <c r="H9" s="27"/>
      <c r="I9" s="50" t="s">
        <v>147</v>
      </c>
    </row>
    <row r="10" spans="1:9" ht="8.25" customHeight="1">
      <c r="A10" s="26"/>
      <c r="B10" s="26"/>
      <c r="C10" s="26"/>
      <c r="D10" s="26"/>
      <c r="E10" s="26"/>
      <c r="F10" s="26"/>
      <c r="G10" s="26"/>
      <c r="H10" s="27"/>
      <c r="I10" s="27"/>
    </row>
    <row r="11" spans="1:9" s="79" customFormat="1" ht="19.5" customHeight="1">
      <c r="A11" s="76" t="str">
        <f>+'inc stmt'!C16</f>
        <v>Missouri</v>
      </c>
      <c r="B11" s="76"/>
      <c r="C11" s="77"/>
      <c r="D11" s="77"/>
      <c r="E11" s="76" t="str">
        <f>+'inc stmt'!P16</f>
        <v>S-1</v>
      </c>
      <c r="F11" s="75" t="s">
        <v>10</v>
      </c>
      <c r="G11" s="78">
        <v>5452219.70369792</v>
      </c>
      <c r="H11" s="75" t="s">
        <v>10</v>
      </c>
      <c r="I11" s="78">
        <v>2524648</v>
      </c>
    </row>
    <row r="12" spans="1:9" ht="15.75" customHeight="1">
      <c r="A12" s="53">
        <v>1</v>
      </c>
      <c r="B12" s="54"/>
      <c r="C12" s="167" t="s">
        <v>357</v>
      </c>
      <c r="D12" s="154"/>
      <c r="E12" s="154"/>
      <c r="F12" s="55" t="s">
        <v>10</v>
      </c>
      <c r="G12" s="27">
        <v>5452219.70369792</v>
      </c>
      <c r="H12" s="55" t="s">
        <v>10</v>
      </c>
      <c r="I12" s="27"/>
    </row>
    <row r="13" spans="1:9" ht="15.75">
      <c r="A13" s="53"/>
      <c r="B13" s="54"/>
      <c r="C13" s="66"/>
      <c r="D13" s="67"/>
      <c r="E13" s="67"/>
      <c r="F13" s="55"/>
      <c r="G13" s="27"/>
      <c r="H13" s="55"/>
      <c r="I13" s="27"/>
    </row>
    <row r="14" spans="1:9" s="79" customFormat="1" ht="19.5" customHeight="1">
      <c r="A14" s="53">
        <f>+A12+1</f>
        <v>2</v>
      </c>
      <c r="B14" s="54"/>
      <c r="C14" s="155" t="s">
        <v>358</v>
      </c>
      <c r="D14" s="156"/>
      <c r="E14" s="156"/>
      <c r="F14" s="55"/>
      <c r="G14" s="27"/>
      <c r="H14" s="55"/>
      <c r="I14" s="27">
        <v>-12800</v>
      </c>
    </row>
    <row r="15" spans="1:9" ht="15.75" customHeight="1">
      <c r="A15" s="53"/>
      <c r="B15" s="54"/>
      <c r="C15" s="66"/>
      <c r="D15" s="67"/>
      <c r="E15" s="67"/>
      <c r="F15" s="55"/>
      <c r="G15" s="27"/>
      <c r="H15" s="55"/>
      <c r="I15" s="27"/>
    </row>
    <row r="16" spans="1:9" ht="15.75" customHeight="1">
      <c r="A16" s="53">
        <f>+A14+1</f>
        <v>3</v>
      </c>
      <c r="B16" s="54"/>
      <c r="C16" s="155" t="s">
        <v>318</v>
      </c>
      <c r="D16" s="160"/>
      <c r="E16" s="160"/>
      <c r="F16" s="55"/>
      <c r="G16" s="27"/>
      <c r="H16" s="55"/>
      <c r="I16" s="27">
        <v>2537448</v>
      </c>
    </row>
    <row r="17" spans="1:9" ht="15.75" customHeight="1">
      <c r="A17" s="53"/>
      <c r="B17" s="54"/>
      <c r="C17" s="155"/>
      <c r="D17" s="156"/>
      <c r="E17" s="156"/>
      <c r="F17" s="27"/>
      <c r="G17" s="27"/>
      <c r="H17" s="55"/>
      <c r="I17" s="27"/>
    </row>
    <row r="18" spans="1:9" ht="15.75">
      <c r="A18" s="76" t="str">
        <f>+'inc stmt'!C17</f>
        <v>Other Jurisidiction (Situs)</v>
      </c>
      <c r="B18" s="76"/>
      <c r="C18" s="77"/>
      <c r="D18" s="77"/>
      <c r="E18" s="76" t="str">
        <f>+'inc stmt'!P17</f>
        <v>S-2</v>
      </c>
      <c r="F18" s="75" t="s">
        <v>10</v>
      </c>
      <c r="G18" s="78">
        <v>-5452219.70369792</v>
      </c>
      <c r="H18" s="75" t="s">
        <v>10</v>
      </c>
      <c r="I18" s="78">
        <v>0</v>
      </c>
    </row>
    <row r="19" spans="1:9" s="79" customFormat="1" ht="19.5" customHeight="1">
      <c r="A19" s="53">
        <v>1</v>
      </c>
      <c r="B19" s="54"/>
      <c r="C19" s="167" t="s">
        <v>357</v>
      </c>
      <c r="D19" s="154"/>
      <c r="E19" s="154"/>
      <c r="F19" s="55" t="s">
        <v>10</v>
      </c>
      <c r="G19" s="27">
        <v>-5452219.70369792</v>
      </c>
      <c r="H19" s="55" t="s">
        <v>10</v>
      </c>
      <c r="I19" s="27"/>
    </row>
    <row r="20" spans="1:9" ht="15.75" customHeight="1">
      <c r="A20" s="53"/>
      <c r="B20" s="54"/>
      <c r="C20" s="155"/>
      <c r="D20" s="156"/>
      <c r="E20" s="156"/>
      <c r="F20" s="27"/>
      <c r="G20" s="27"/>
      <c r="H20" s="55"/>
      <c r="I20" s="27"/>
    </row>
    <row r="21" spans="1:9" ht="15.75">
      <c r="A21" s="76" t="str">
        <f>+'inc stmt'!C18</f>
        <v>Other revenue</v>
      </c>
      <c r="B21" s="76"/>
      <c r="C21" s="77"/>
      <c r="D21" s="77"/>
      <c r="E21" s="76" t="str">
        <f>+'inc stmt'!P18</f>
        <v>S-3</v>
      </c>
      <c r="F21" s="75" t="s">
        <v>10</v>
      </c>
      <c r="G21" s="78">
        <v>833098</v>
      </c>
      <c r="H21" s="75" t="s">
        <v>10</v>
      </c>
      <c r="I21" s="78">
        <v>0</v>
      </c>
    </row>
    <row r="22" spans="1:9" ht="19.5" customHeight="1">
      <c r="A22" s="53">
        <v>1</v>
      </c>
      <c r="B22" s="54"/>
      <c r="C22" s="167" t="s">
        <v>311</v>
      </c>
      <c r="D22" s="154"/>
      <c r="E22" s="154"/>
      <c r="F22" s="55" t="s">
        <v>10</v>
      </c>
      <c r="G22" s="27">
        <v>833098</v>
      </c>
      <c r="H22" s="55" t="s">
        <v>10</v>
      </c>
      <c r="I22" s="27"/>
    </row>
    <row r="23" spans="1:9" ht="15.75">
      <c r="A23" s="53"/>
      <c r="B23" s="54"/>
      <c r="C23" s="66"/>
      <c r="D23" s="67"/>
      <c r="E23" s="67"/>
      <c r="F23" s="27"/>
      <c r="G23" s="27"/>
      <c r="H23" s="55"/>
      <c r="I23" s="27"/>
    </row>
    <row r="24" spans="1:9" ht="15.75">
      <c r="A24" s="76" t="str">
        <f>+'inc stmt'!C22</f>
        <v>Production - Varible</v>
      </c>
      <c r="B24" s="76"/>
      <c r="C24" s="77"/>
      <c r="D24" s="77"/>
      <c r="E24" s="76" t="str">
        <f>+'inc stmt'!P22</f>
        <v>S-4</v>
      </c>
      <c r="F24" s="75" t="s">
        <v>10</v>
      </c>
      <c r="G24" s="78">
        <v>-24632640</v>
      </c>
      <c r="H24" s="75" t="s">
        <v>10</v>
      </c>
      <c r="I24" s="78">
        <v>361400</v>
      </c>
    </row>
    <row r="25" spans="1:9" s="79" customFormat="1" ht="19.5" customHeight="1">
      <c r="A25" s="53">
        <v>1</v>
      </c>
      <c r="B25" s="54"/>
      <c r="C25" s="167" t="s">
        <v>359</v>
      </c>
      <c r="D25" s="154"/>
      <c r="E25" s="154"/>
      <c r="F25" s="55" t="s">
        <v>10</v>
      </c>
      <c r="G25" s="27">
        <v>-16402667</v>
      </c>
      <c r="H25" s="55" t="s">
        <v>10</v>
      </c>
      <c r="I25" s="27"/>
    </row>
    <row r="26" spans="1:9" ht="15.75">
      <c r="A26" s="53"/>
      <c r="B26" s="54"/>
      <c r="C26" s="66"/>
      <c r="D26" s="67"/>
      <c r="E26" s="67"/>
      <c r="F26" s="55"/>
      <c r="G26" s="27"/>
      <c r="H26" s="55"/>
      <c r="I26" s="27"/>
    </row>
    <row r="27" spans="1:9" ht="15.75">
      <c r="A27" s="53">
        <f>1+A25</f>
        <v>2</v>
      </c>
      <c r="B27" s="54"/>
      <c r="C27" s="155" t="s">
        <v>312</v>
      </c>
      <c r="D27" s="155"/>
      <c r="E27" s="155"/>
      <c r="F27" s="55"/>
      <c r="G27" s="27">
        <v>-8229973</v>
      </c>
      <c r="H27" s="55"/>
      <c r="I27" s="27"/>
    </row>
    <row r="28" spans="1:9" ht="15.75">
      <c r="A28" s="53"/>
      <c r="B28" s="54"/>
      <c r="C28" s="66"/>
      <c r="D28" s="66"/>
      <c r="E28" s="66"/>
      <c r="F28" s="55"/>
      <c r="G28" s="27"/>
      <c r="H28" s="55"/>
      <c r="I28" s="27"/>
    </row>
    <row r="29" spans="1:9" ht="15.75">
      <c r="A29" s="53">
        <f>+A27+1</f>
        <v>3</v>
      </c>
      <c r="B29" s="54"/>
      <c r="C29" s="155" t="s">
        <v>344</v>
      </c>
      <c r="D29" s="155"/>
      <c r="E29" s="155"/>
      <c r="F29" s="55"/>
      <c r="G29" s="27"/>
      <c r="H29" s="55"/>
      <c r="I29" s="27">
        <v>361400</v>
      </c>
    </row>
    <row r="30" spans="1:9" s="79" customFormat="1" ht="19.5" customHeight="1">
      <c r="A30" s="53"/>
      <c r="B30" s="54"/>
      <c r="C30" s="155"/>
      <c r="D30" s="156"/>
      <c r="E30" s="156"/>
      <c r="F30" s="55"/>
      <c r="G30" s="27"/>
      <c r="H30" s="55"/>
      <c r="I30" s="27"/>
    </row>
    <row r="31" spans="1:9" ht="15.75">
      <c r="A31" s="76" t="str">
        <f>+'inc stmt'!C23</f>
        <v>Production - Direct</v>
      </c>
      <c r="B31" s="76"/>
      <c r="C31" s="77"/>
      <c r="D31" s="77"/>
      <c r="E31" s="76" t="str">
        <f>+'inc stmt'!P23</f>
        <v>S-5</v>
      </c>
      <c r="F31" s="75" t="s">
        <v>10</v>
      </c>
      <c r="G31" s="78">
        <v>0</v>
      </c>
      <c r="H31" s="75" t="s">
        <v>10</v>
      </c>
      <c r="I31" s="78">
        <v>807896</v>
      </c>
    </row>
    <row r="32" spans="1:9" ht="15.75">
      <c r="A32" s="53">
        <v>1</v>
      </c>
      <c r="B32" s="54"/>
      <c r="C32" s="167" t="s">
        <v>360</v>
      </c>
      <c r="D32" s="154"/>
      <c r="E32" s="154"/>
      <c r="F32" s="55" t="s">
        <v>10</v>
      </c>
      <c r="G32" s="27"/>
      <c r="H32" s="55" t="s">
        <v>10</v>
      </c>
      <c r="I32" s="27">
        <v>807896</v>
      </c>
    </row>
    <row r="33" spans="1:9" s="79" customFormat="1" ht="19.5" customHeight="1">
      <c r="A33" s="53"/>
      <c r="B33" s="54"/>
      <c r="C33" s="155"/>
      <c r="D33" s="156"/>
      <c r="E33" s="156"/>
      <c r="F33" s="27"/>
      <c r="G33" s="27"/>
      <c r="H33" s="55"/>
      <c r="I33" s="27"/>
    </row>
    <row r="34" spans="1:9" ht="15.75">
      <c r="A34" s="76" t="str">
        <f>+'inc stmt'!C24</f>
        <v>Production - Power Pool</v>
      </c>
      <c r="B34" s="76"/>
      <c r="C34" s="77"/>
      <c r="D34" s="77"/>
      <c r="E34" s="76" t="str">
        <f>+'inc stmt'!P24</f>
        <v>S-6</v>
      </c>
      <c r="F34" s="75" t="s">
        <v>10</v>
      </c>
      <c r="G34" s="78">
        <v>0</v>
      </c>
      <c r="H34" s="75" t="s">
        <v>10</v>
      </c>
      <c r="I34" s="78">
        <v>0</v>
      </c>
    </row>
    <row r="35" spans="1:9" ht="15.75">
      <c r="A35" s="53">
        <v>1</v>
      </c>
      <c r="B35" s="54"/>
      <c r="C35" s="167" t="s">
        <v>227</v>
      </c>
      <c r="D35" s="154"/>
      <c r="E35" s="154"/>
      <c r="F35" s="55" t="s">
        <v>10</v>
      </c>
      <c r="G35" s="27"/>
      <c r="H35" s="55" t="s">
        <v>10</v>
      </c>
      <c r="I35" s="27"/>
    </row>
    <row r="36" spans="1:9" s="79" customFormat="1" ht="19.5" customHeight="1">
      <c r="A36" s="53"/>
      <c r="B36" s="54"/>
      <c r="C36" s="155"/>
      <c r="D36" s="156"/>
      <c r="E36" s="156"/>
      <c r="F36" s="27"/>
      <c r="G36" s="27"/>
      <c r="H36" s="55"/>
      <c r="I36" s="27"/>
    </row>
    <row r="37" spans="1:9" ht="15.75" customHeight="1">
      <c r="A37" s="76" t="str">
        <f>+'inc stmt'!C25</f>
        <v>Transmission</v>
      </c>
      <c r="B37" s="76"/>
      <c r="C37" s="77"/>
      <c r="D37" s="77"/>
      <c r="E37" s="76" t="str">
        <f>+'inc stmt'!P25</f>
        <v>S-7</v>
      </c>
      <c r="F37" s="75" t="s">
        <v>10</v>
      </c>
      <c r="G37" s="78">
        <v>-12701252</v>
      </c>
      <c r="H37" s="75" t="s">
        <v>10</v>
      </c>
      <c r="I37" s="78">
        <v>0</v>
      </c>
    </row>
    <row r="38" spans="1:9" ht="15.75">
      <c r="A38" s="53">
        <v>1</v>
      </c>
      <c r="B38" s="54"/>
      <c r="C38" s="167" t="s">
        <v>313</v>
      </c>
      <c r="D38" s="154"/>
      <c r="E38" s="154"/>
      <c r="F38" s="55" t="s">
        <v>10</v>
      </c>
      <c r="G38" s="27">
        <v>-198452</v>
      </c>
      <c r="H38" s="55" t="s">
        <v>10</v>
      </c>
      <c r="I38" s="27"/>
    </row>
    <row r="39" spans="1:9" s="79" customFormat="1" ht="19.5" customHeight="1">
      <c r="A39" s="53"/>
      <c r="B39" s="54"/>
      <c r="C39" s="66"/>
      <c r="D39" s="67"/>
      <c r="E39" s="67"/>
      <c r="F39" s="55"/>
      <c r="G39" s="27"/>
      <c r="H39" s="55"/>
      <c r="I39" s="27"/>
    </row>
    <row r="40" spans="1:9" ht="15.75" customHeight="1">
      <c r="A40" s="53">
        <f>+A38+1</f>
        <v>2</v>
      </c>
      <c r="B40" s="54"/>
      <c r="C40" s="155" t="s">
        <v>325</v>
      </c>
      <c r="D40" s="160"/>
      <c r="E40" s="160"/>
      <c r="F40" s="55"/>
      <c r="G40" s="27">
        <v>-12502800</v>
      </c>
      <c r="H40" s="55"/>
      <c r="I40" s="27"/>
    </row>
    <row r="41" spans="1:9" ht="15.75">
      <c r="A41" s="53"/>
      <c r="B41" s="54"/>
      <c r="C41" s="155"/>
      <c r="D41" s="156"/>
      <c r="E41" s="156"/>
      <c r="F41" s="55"/>
      <c r="G41" s="27"/>
      <c r="H41" s="55"/>
      <c r="I41" s="27"/>
    </row>
    <row r="42" spans="1:9" s="79" customFormat="1" ht="19.5" customHeight="1">
      <c r="A42" s="76" t="str">
        <f>+'inc stmt'!C26</f>
        <v>Distribution Missouri</v>
      </c>
      <c r="B42" s="76"/>
      <c r="C42" s="77"/>
      <c r="D42" s="77"/>
      <c r="E42" s="76" t="str">
        <f>+'inc stmt'!P26</f>
        <v>S-8</v>
      </c>
      <c r="F42" s="75" t="s">
        <v>10</v>
      </c>
      <c r="G42" s="78">
        <v>0</v>
      </c>
      <c r="H42" s="75" t="s">
        <v>10</v>
      </c>
      <c r="I42" s="78">
        <v>443783</v>
      </c>
    </row>
    <row r="43" spans="1:9" ht="31.5" customHeight="1">
      <c r="A43" s="53">
        <v>1</v>
      </c>
      <c r="B43" s="54"/>
      <c r="C43" s="167" t="s">
        <v>345</v>
      </c>
      <c r="D43" s="154"/>
      <c r="E43" s="154"/>
      <c r="F43" s="55" t="s">
        <v>10</v>
      </c>
      <c r="G43" s="27"/>
      <c r="H43" s="55" t="s">
        <v>10</v>
      </c>
      <c r="I43" s="27">
        <v>443783</v>
      </c>
    </row>
    <row r="44" spans="1:9" ht="15.75" customHeight="1">
      <c r="A44" s="53"/>
      <c r="B44" s="54"/>
      <c r="C44" s="155"/>
      <c r="D44" s="156"/>
      <c r="E44" s="156"/>
      <c r="F44" s="55"/>
      <c r="G44" s="27"/>
      <c r="H44" s="55"/>
      <c r="I44" s="27"/>
    </row>
    <row r="45" spans="1:9" ht="15.75">
      <c r="A45" s="76" t="str">
        <f>+'inc stmt'!C28</f>
        <v>Customer Accounting - Missouri</v>
      </c>
      <c r="B45" s="76"/>
      <c r="C45" s="77"/>
      <c r="D45" s="77"/>
      <c r="E45" s="76" t="str">
        <f>+'inc stmt'!P28</f>
        <v>S-9</v>
      </c>
      <c r="F45" s="75" t="s">
        <v>10</v>
      </c>
      <c r="G45" s="78">
        <v>0</v>
      </c>
      <c r="H45" s="75" t="s">
        <v>10</v>
      </c>
      <c r="I45" s="78">
        <v>6006826.8432</v>
      </c>
    </row>
    <row r="46" spans="1:9" ht="15.75" customHeight="1">
      <c r="A46" s="53">
        <v>1</v>
      </c>
      <c r="B46" s="54"/>
      <c r="C46" s="167" t="s">
        <v>361</v>
      </c>
      <c r="D46" s="154"/>
      <c r="E46" s="154"/>
      <c r="F46" s="55" t="s">
        <v>10</v>
      </c>
      <c r="G46" s="27"/>
      <c r="H46" s="55" t="s">
        <v>10</v>
      </c>
      <c r="I46" s="27">
        <v>4620088</v>
      </c>
    </row>
    <row r="47" spans="1:9" ht="15.75" customHeight="1">
      <c r="A47" s="53"/>
      <c r="B47" s="54"/>
      <c r="C47" s="155"/>
      <c r="D47" s="156"/>
      <c r="E47" s="156"/>
      <c r="F47" s="55"/>
      <c r="G47" s="27"/>
      <c r="H47" s="55"/>
      <c r="I47" s="27"/>
    </row>
    <row r="48" spans="1:9" ht="15.75" customHeight="1">
      <c r="A48" s="53">
        <f>+A46+1</f>
        <v>2</v>
      </c>
      <c r="B48" s="54"/>
      <c r="C48" s="155" t="s">
        <v>362</v>
      </c>
      <c r="D48" s="156"/>
      <c r="E48" s="156"/>
      <c r="F48" s="55"/>
      <c r="G48" s="27"/>
      <c r="H48" s="55"/>
      <c r="I48" s="27">
        <v>1397435.18</v>
      </c>
    </row>
    <row r="49" spans="1:9" ht="15.75">
      <c r="A49" s="53"/>
      <c r="B49" s="54"/>
      <c r="C49" s="155"/>
      <c r="D49" s="156"/>
      <c r="E49" s="156"/>
      <c r="F49" s="55"/>
      <c r="G49" s="27"/>
      <c r="H49" s="55"/>
      <c r="I49" s="27"/>
    </row>
    <row r="50" spans="1:9" s="79" customFormat="1" ht="15.75" customHeight="1">
      <c r="A50" s="53">
        <f>+A48+1</f>
        <v>3</v>
      </c>
      <c r="B50" s="54"/>
      <c r="C50" s="155" t="s">
        <v>363</v>
      </c>
      <c r="D50" s="156"/>
      <c r="E50" s="156"/>
      <c r="F50" s="55"/>
      <c r="G50" s="27"/>
      <c r="H50" s="55"/>
      <c r="I50" s="27">
        <v>9.6632</v>
      </c>
    </row>
    <row r="51" spans="1:9" ht="15.75" customHeight="1">
      <c r="A51" s="53"/>
      <c r="B51" s="54"/>
      <c r="C51" s="66"/>
      <c r="D51" s="67"/>
      <c r="E51" s="67"/>
      <c r="F51" s="55"/>
      <c r="G51" s="27"/>
      <c r="H51" s="55"/>
      <c r="I51" s="27"/>
    </row>
    <row r="52" spans="1:9" ht="15.75">
      <c r="A52" s="53">
        <f>+A50+1</f>
        <v>4</v>
      </c>
      <c r="B52" s="54"/>
      <c r="C52" s="155" t="s">
        <v>364</v>
      </c>
      <c r="D52" s="156"/>
      <c r="E52" s="156"/>
      <c r="F52" s="55"/>
      <c r="G52" s="27"/>
      <c r="H52" s="55"/>
      <c r="I52" s="27">
        <v>-10706</v>
      </c>
    </row>
    <row r="53" spans="1:9" s="79" customFormat="1" ht="19.5" customHeight="1">
      <c r="A53" s="53"/>
      <c r="B53" s="54"/>
      <c r="C53" s="155"/>
      <c r="D53" s="156"/>
      <c r="E53" s="156"/>
      <c r="F53" s="55"/>
      <c r="G53" s="27"/>
      <c r="H53" s="55"/>
      <c r="I53" s="27"/>
    </row>
    <row r="54" spans="1:9" ht="15.75" customHeight="1">
      <c r="A54" s="76" t="str">
        <f>+'inc stmt'!C30</f>
        <v>Customer Service and Information - MO</v>
      </c>
      <c r="B54" s="76"/>
      <c r="C54" s="77"/>
      <c r="D54" s="77"/>
      <c r="E54" s="76" t="str">
        <f>+'inc stmt'!P30</f>
        <v>S-10</v>
      </c>
      <c r="F54" s="75" t="s">
        <v>10</v>
      </c>
      <c r="G54" s="78">
        <v>0</v>
      </c>
      <c r="H54" s="75" t="s">
        <v>10</v>
      </c>
      <c r="I54" s="78">
        <v>-1367087</v>
      </c>
    </row>
    <row r="55" spans="1:9" ht="31.5" customHeight="1">
      <c r="A55" s="53">
        <v>1</v>
      </c>
      <c r="B55" s="54"/>
      <c r="C55" s="202" t="s">
        <v>321</v>
      </c>
      <c r="D55" s="203"/>
      <c r="E55" s="203"/>
      <c r="F55" s="55" t="s">
        <v>10</v>
      </c>
      <c r="G55" s="27"/>
      <c r="H55" s="55" t="s">
        <v>10</v>
      </c>
      <c r="I55" s="27">
        <v>-1367087</v>
      </c>
    </row>
    <row r="56" spans="1:9" s="79" customFormat="1" ht="19.5" customHeight="1">
      <c r="A56" s="53"/>
      <c r="B56" s="54"/>
      <c r="C56" s="146"/>
      <c r="D56" s="146"/>
      <c r="E56" s="146"/>
      <c r="F56" s="55"/>
      <c r="G56" s="27"/>
      <c r="H56" s="55"/>
      <c r="I56" s="27"/>
    </row>
    <row r="57" spans="1:9" ht="15.75" customHeight="1">
      <c r="A57" s="76" t="str">
        <f>+'inc stmt'!C32</f>
        <v>Sales - MO</v>
      </c>
      <c r="B57" s="76"/>
      <c r="C57" s="77"/>
      <c r="D57" s="77"/>
      <c r="E57" s="76" t="str">
        <f>+'inc stmt'!P32</f>
        <v>S-11</v>
      </c>
      <c r="F57" s="75" t="s">
        <v>10</v>
      </c>
      <c r="G57" s="78">
        <v>0</v>
      </c>
      <c r="H57" s="75" t="s">
        <v>10</v>
      </c>
      <c r="I57" s="78">
        <v>0</v>
      </c>
    </row>
    <row r="58" spans="1:9" ht="15.75">
      <c r="A58" s="53">
        <v>1</v>
      </c>
      <c r="B58" s="54"/>
      <c r="C58" s="167" t="s">
        <v>227</v>
      </c>
      <c r="D58" s="154"/>
      <c r="E58" s="154"/>
      <c r="F58" s="55" t="s">
        <v>10</v>
      </c>
      <c r="G58" s="27"/>
      <c r="H58" s="55" t="s">
        <v>10</v>
      </c>
      <c r="I58" s="27"/>
    </row>
    <row r="59" spans="1:9" s="79" customFormat="1" ht="19.5" customHeight="1">
      <c r="A59" s="53"/>
      <c r="B59" s="54"/>
      <c r="C59" s="155"/>
      <c r="D59" s="156"/>
      <c r="E59" s="156"/>
      <c r="F59" s="27"/>
      <c r="G59" s="27"/>
      <c r="H59" s="55"/>
      <c r="I59" s="27"/>
    </row>
    <row r="60" spans="1:9" ht="15.75" customHeight="1">
      <c r="A60" s="76" t="str">
        <f>+'inc stmt'!C34</f>
        <v>Administrative &amp; General - Direct MO</v>
      </c>
      <c r="B60" s="76"/>
      <c r="C60" s="77"/>
      <c r="D60" s="77"/>
      <c r="E60" s="76" t="str">
        <f>+'inc stmt'!P34</f>
        <v>S-12</v>
      </c>
      <c r="F60" s="75" t="s">
        <v>10</v>
      </c>
      <c r="G60" s="78">
        <v>0</v>
      </c>
      <c r="H60" s="75" t="s">
        <v>10</v>
      </c>
      <c r="I60" s="78">
        <v>-484735</v>
      </c>
    </row>
    <row r="61" spans="1:9" ht="15.75">
      <c r="A61" s="53">
        <v>1</v>
      </c>
      <c r="B61" s="54"/>
      <c r="C61" s="167" t="s">
        <v>365</v>
      </c>
      <c r="D61" s="154"/>
      <c r="E61" s="154"/>
      <c r="F61" s="55" t="s">
        <v>10</v>
      </c>
      <c r="G61" s="27"/>
      <c r="H61" s="55" t="s">
        <v>10</v>
      </c>
      <c r="I61" s="27">
        <v>-250000</v>
      </c>
    </row>
    <row r="62" spans="1:9" s="79" customFormat="1" ht="19.5" customHeight="1">
      <c r="A62" s="53"/>
      <c r="B62" s="54"/>
      <c r="C62" s="66"/>
      <c r="D62" s="67"/>
      <c r="E62" s="67"/>
      <c r="F62" s="55"/>
      <c r="G62" s="27"/>
      <c r="H62" s="55"/>
      <c r="I62" s="27"/>
    </row>
    <row r="63" spans="1:9" ht="31.5" customHeight="1">
      <c r="A63" s="53">
        <f>+A61+1</f>
        <v>2</v>
      </c>
      <c r="B63" s="54"/>
      <c r="C63" s="200" t="s">
        <v>321</v>
      </c>
      <c r="D63" s="201"/>
      <c r="E63" s="201"/>
      <c r="F63" s="55"/>
      <c r="G63" s="27"/>
      <c r="H63" s="55"/>
      <c r="I63" s="27">
        <v>-234735</v>
      </c>
    </row>
    <row r="64" spans="1:9" ht="16.5" customHeight="1">
      <c r="A64" s="53"/>
      <c r="B64" s="54"/>
      <c r="C64" s="146"/>
      <c r="D64" s="146"/>
      <c r="E64" s="146"/>
      <c r="F64" s="55"/>
      <c r="G64" s="27"/>
      <c r="H64" s="55"/>
      <c r="I64" s="27"/>
    </row>
    <row r="65" spans="1:9" s="79" customFormat="1" ht="19.5" customHeight="1">
      <c r="A65" s="76" t="str">
        <f>+'inc stmt'!C36</f>
        <v>Administrative &amp; General - System General</v>
      </c>
      <c r="B65" s="76"/>
      <c r="C65" s="77"/>
      <c r="D65" s="77"/>
      <c r="E65" s="76" t="str">
        <f>+'inc stmt'!P36</f>
        <v>S-13</v>
      </c>
      <c r="F65" s="75" t="s">
        <v>10</v>
      </c>
      <c r="G65" s="78">
        <v>-22428413</v>
      </c>
      <c r="H65" s="75" t="s">
        <v>10</v>
      </c>
      <c r="I65" s="78">
        <v>0</v>
      </c>
    </row>
    <row r="66" spans="1:9" ht="15.75" customHeight="1">
      <c r="A66" s="53">
        <v>1</v>
      </c>
      <c r="B66" s="54"/>
      <c r="C66" s="167" t="s">
        <v>366</v>
      </c>
      <c r="D66" s="154"/>
      <c r="E66" s="154"/>
      <c r="F66" s="55" t="s">
        <v>10</v>
      </c>
      <c r="G66" s="27">
        <v>-619417</v>
      </c>
      <c r="H66" s="55" t="s">
        <v>10</v>
      </c>
      <c r="I66" s="27"/>
    </row>
    <row r="67" spans="1:9" ht="15.75">
      <c r="A67" s="53"/>
      <c r="B67" s="54"/>
      <c r="C67" s="66"/>
      <c r="D67" s="67"/>
      <c r="E67" s="67"/>
      <c r="F67" s="55"/>
      <c r="G67" s="27"/>
      <c r="H67" s="55"/>
      <c r="I67" s="27"/>
    </row>
    <row r="68" spans="1:9" s="79" customFormat="1" ht="15.75" customHeight="1">
      <c r="A68" s="53">
        <f>+A66+1</f>
        <v>2</v>
      </c>
      <c r="B68" s="54"/>
      <c r="C68" s="155" t="s">
        <v>322</v>
      </c>
      <c r="D68" s="160"/>
      <c r="E68" s="160"/>
      <c r="F68" s="55"/>
      <c r="G68" s="27">
        <v>-12946175</v>
      </c>
      <c r="H68" s="55"/>
      <c r="I68" s="27"/>
    </row>
    <row r="69" spans="1:9" ht="15.75" customHeight="1">
      <c r="A69" s="53"/>
      <c r="B69" s="54"/>
      <c r="C69" s="66"/>
      <c r="D69" s="145"/>
      <c r="E69" s="145"/>
      <c r="F69" s="55"/>
      <c r="G69" s="27"/>
      <c r="H69" s="55"/>
      <c r="I69" s="27"/>
    </row>
    <row r="70" spans="1:9" ht="15.75" customHeight="1">
      <c r="A70" s="53">
        <f>+A68+1</f>
        <v>3</v>
      </c>
      <c r="B70" s="54"/>
      <c r="C70" s="155" t="s">
        <v>323</v>
      </c>
      <c r="D70" s="160"/>
      <c r="E70" s="160"/>
      <c r="F70" s="55"/>
      <c r="G70" s="27">
        <v>-3327718</v>
      </c>
      <c r="H70" s="55"/>
      <c r="I70" s="27"/>
    </row>
    <row r="71" spans="1:9" ht="15.75" customHeight="1">
      <c r="A71" s="53"/>
      <c r="B71" s="54"/>
      <c r="C71" s="66"/>
      <c r="D71" s="145"/>
      <c r="E71" s="145"/>
      <c r="F71" s="55"/>
      <c r="G71" s="27"/>
      <c r="H71" s="55"/>
      <c r="I71" s="27"/>
    </row>
    <row r="72" spans="1:9" ht="15.75" customHeight="1">
      <c r="A72" s="53">
        <f>+A70+1</f>
        <v>4</v>
      </c>
      <c r="B72" s="54"/>
      <c r="C72" s="155" t="s">
        <v>324</v>
      </c>
      <c r="D72" s="160"/>
      <c r="E72" s="160"/>
      <c r="F72" s="55"/>
      <c r="G72" s="27">
        <v>-5535103</v>
      </c>
      <c r="H72" s="55"/>
      <c r="I72" s="27"/>
    </row>
    <row r="73" spans="1:9" ht="15.75">
      <c r="A73" s="53"/>
      <c r="B73" s="54"/>
      <c r="C73" s="155"/>
      <c r="D73" s="156"/>
      <c r="E73" s="156"/>
      <c r="F73" s="55"/>
      <c r="G73" s="27"/>
      <c r="H73" s="55"/>
      <c r="I73" s="27"/>
    </row>
    <row r="74" spans="1:9" s="79" customFormat="1" ht="19.5" customHeight="1">
      <c r="A74" s="76" t="str">
        <f>+'inc stmt'!C40</f>
        <v>Plant Depreciation - Power Pool</v>
      </c>
      <c r="B74" s="76"/>
      <c r="C74" s="77"/>
      <c r="D74" s="77"/>
      <c r="E74" s="76" t="str">
        <f>+'inc stmt'!P40</f>
        <v>S-14</v>
      </c>
      <c r="F74" s="75" t="s">
        <v>10</v>
      </c>
      <c r="G74" s="78">
        <v>0</v>
      </c>
      <c r="H74" s="75" t="s">
        <v>10</v>
      </c>
      <c r="I74" s="78">
        <v>0</v>
      </c>
    </row>
    <row r="75" spans="1:9" ht="15.75" customHeight="1">
      <c r="A75" s="53">
        <v>1</v>
      </c>
      <c r="B75" s="54"/>
      <c r="C75" s="167" t="s">
        <v>317</v>
      </c>
      <c r="D75" s="199"/>
      <c r="E75" s="199"/>
      <c r="F75" s="55" t="s">
        <v>10</v>
      </c>
      <c r="G75" s="27"/>
      <c r="H75" s="55" t="s">
        <v>10</v>
      </c>
      <c r="I75" s="27"/>
    </row>
    <row r="76" spans="1:9" ht="15.75" customHeight="1">
      <c r="A76" s="53"/>
      <c r="B76" s="54"/>
      <c r="C76" s="145"/>
      <c r="D76" s="145"/>
      <c r="E76" s="145"/>
      <c r="F76" s="55"/>
      <c r="G76" s="27"/>
      <c r="H76" s="55"/>
      <c r="I76" s="27"/>
    </row>
    <row r="77" spans="1:9" s="79" customFormat="1" ht="19.5" customHeight="1">
      <c r="A77" s="76" t="str">
        <f>+'inc stmt'!C41</f>
        <v>Plant Depreciation - Nuclear</v>
      </c>
      <c r="B77" s="76"/>
      <c r="C77" s="77"/>
      <c r="D77" s="77"/>
      <c r="E77" s="76" t="str">
        <f>+'inc stmt'!P41</f>
        <v>S-15</v>
      </c>
      <c r="F77" s="75" t="s">
        <v>10</v>
      </c>
      <c r="G77" s="78">
        <v>0</v>
      </c>
      <c r="H77" s="75" t="s">
        <v>10</v>
      </c>
      <c r="I77" s="78">
        <v>0</v>
      </c>
    </row>
    <row r="78" spans="1:9" ht="15.75">
      <c r="A78" s="53">
        <v>1</v>
      </c>
      <c r="B78" s="54"/>
      <c r="C78" s="167" t="s">
        <v>317</v>
      </c>
      <c r="D78" s="154"/>
      <c r="E78" s="154"/>
      <c r="F78" s="55" t="s">
        <v>10</v>
      </c>
      <c r="G78" s="27"/>
      <c r="H78" s="55" t="s">
        <v>10</v>
      </c>
      <c r="I78" s="27"/>
    </row>
    <row r="79" spans="1:9" ht="15.75">
      <c r="A79" s="53"/>
      <c r="B79" s="54"/>
      <c r="C79" s="155"/>
      <c r="D79" s="156"/>
      <c r="E79" s="156"/>
      <c r="F79" s="27"/>
      <c r="G79" s="27"/>
      <c r="H79" s="55"/>
      <c r="I79" s="27"/>
    </row>
    <row r="80" spans="1:9" s="79" customFormat="1" ht="19.5" customHeight="1">
      <c r="A80" s="76" t="str">
        <f>+'inc stmt'!C42</f>
        <v>Nuclear Decommissioning - Direct</v>
      </c>
      <c r="B80" s="76"/>
      <c r="C80" s="77"/>
      <c r="D80" s="77"/>
      <c r="E80" s="76" t="str">
        <f>+'inc stmt'!P42</f>
        <v>S-16</v>
      </c>
      <c r="F80" s="75" t="s">
        <v>10</v>
      </c>
      <c r="G80" s="78">
        <v>0</v>
      </c>
      <c r="H80" s="75" t="s">
        <v>10</v>
      </c>
      <c r="I80" s="78">
        <v>-568816</v>
      </c>
    </row>
    <row r="81" spans="1:9" ht="15.75">
      <c r="A81" s="53">
        <v>1</v>
      </c>
      <c r="B81" s="54"/>
      <c r="C81" s="167" t="s">
        <v>367</v>
      </c>
      <c r="D81" s="154"/>
      <c r="E81" s="154"/>
      <c r="F81" s="55" t="s">
        <v>10</v>
      </c>
      <c r="G81" s="27"/>
      <c r="H81" s="55" t="s">
        <v>10</v>
      </c>
      <c r="I81" s="27">
        <v>-568816</v>
      </c>
    </row>
    <row r="82" spans="1:9" ht="15.75">
      <c r="A82" s="53"/>
      <c r="B82" s="54"/>
      <c r="C82" s="66"/>
      <c r="D82" s="67"/>
      <c r="E82" s="67"/>
      <c r="F82" s="55"/>
      <c r="G82" s="27"/>
      <c r="H82" s="55"/>
      <c r="I82" s="27"/>
    </row>
    <row r="83" spans="1:9" s="79" customFormat="1" ht="19.5" customHeight="1">
      <c r="A83" s="76" t="str">
        <f>+'inc stmt'!C43</f>
        <v>Post Operational Callaway</v>
      </c>
      <c r="B83" s="76"/>
      <c r="C83" s="77"/>
      <c r="D83" s="77"/>
      <c r="E83" s="76" t="str">
        <f>+'inc stmt'!P43</f>
        <v>S-17</v>
      </c>
      <c r="F83" s="75" t="s">
        <v>10</v>
      </c>
      <c r="G83" s="78">
        <v>0</v>
      </c>
      <c r="H83" s="75" t="s">
        <v>10</v>
      </c>
      <c r="I83" s="78">
        <v>0</v>
      </c>
    </row>
    <row r="84" spans="1:9" ht="15.75">
      <c r="A84" s="53">
        <v>1</v>
      </c>
      <c r="B84" s="54"/>
      <c r="C84" s="167" t="s">
        <v>317</v>
      </c>
      <c r="D84" s="154"/>
      <c r="E84" s="154"/>
      <c r="F84" s="55" t="s">
        <v>10</v>
      </c>
      <c r="G84" s="27"/>
      <c r="H84" s="55" t="s">
        <v>10</v>
      </c>
      <c r="I84" s="27"/>
    </row>
    <row r="85" spans="1:9" ht="15.75">
      <c r="A85" s="53"/>
      <c r="B85" s="54"/>
      <c r="C85" s="155"/>
      <c r="D85" s="156"/>
      <c r="E85" s="156"/>
      <c r="F85" s="27"/>
      <c r="G85" s="27"/>
      <c r="H85" s="55"/>
      <c r="I85" s="27"/>
    </row>
    <row r="86" spans="1:9" s="79" customFormat="1" ht="19.5" customHeight="1">
      <c r="A86" s="76" t="str">
        <f>+'inc stmt'!C45</f>
        <v>Missouri Distribution</v>
      </c>
      <c r="B86" s="76"/>
      <c r="C86" s="77"/>
      <c r="D86" s="77"/>
      <c r="E86" s="76" t="str">
        <f>+'inc stmt'!P45</f>
        <v>S-18</v>
      </c>
      <c r="F86" s="75" t="s">
        <v>10</v>
      </c>
      <c r="G86" s="78">
        <v>0</v>
      </c>
      <c r="H86" s="75" t="s">
        <v>10</v>
      </c>
      <c r="I86" s="78">
        <v>49489</v>
      </c>
    </row>
    <row r="87" spans="1:9" ht="15.75">
      <c r="A87" s="53">
        <v>1</v>
      </c>
      <c r="B87" s="54"/>
      <c r="C87" s="167" t="s">
        <v>320</v>
      </c>
      <c r="D87" s="154"/>
      <c r="E87" s="154"/>
      <c r="F87" s="55" t="s">
        <v>10</v>
      </c>
      <c r="G87" s="27"/>
      <c r="H87" s="55" t="s">
        <v>10</v>
      </c>
      <c r="I87" s="27">
        <v>49489</v>
      </c>
    </row>
    <row r="88" spans="1:9" ht="15.75">
      <c r="A88" s="53"/>
      <c r="B88" s="54"/>
      <c r="C88" s="66"/>
      <c r="D88" s="67"/>
      <c r="E88" s="67"/>
      <c r="F88" s="55"/>
      <c r="G88" s="27"/>
      <c r="H88" s="55"/>
      <c r="I88" s="27"/>
    </row>
    <row r="89" spans="1:9" s="79" customFormat="1" ht="19.5" customHeight="1">
      <c r="A89" s="76" t="str">
        <f>+'inc stmt'!C47</f>
        <v>Plant Depreciation - System General</v>
      </c>
      <c r="B89" s="76"/>
      <c r="C89" s="77"/>
      <c r="D89" s="77"/>
      <c r="E89" s="76" t="str">
        <f>+'inc stmt'!P47</f>
        <v>S-19</v>
      </c>
      <c r="F89" s="75" t="s">
        <v>10</v>
      </c>
      <c r="G89" s="78">
        <v>0</v>
      </c>
      <c r="H89" s="75" t="s">
        <v>10</v>
      </c>
      <c r="I89" s="78">
        <v>0</v>
      </c>
    </row>
    <row r="90" spans="1:9" ht="15.75">
      <c r="A90" s="53">
        <v>1</v>
      </c>
      <c r="B90" s="54"/>
      <c r="C90" s="167" t="s">
        <v>184</v>
      </c>
      <c r="D90" s="154"/>
      <c r="E90" s="154"/>
      <c r="F90" s="55" t="s">
        <v>10</v>
      </c>
      <c r="G90" s="27"/>
      <c r="H90" s="55" t="s">
        <v>10</v>
      </c>
      <c r="I90" s="27"/>
    </row>
    <row r="91" spans="1:9" ht="15.75">
      <c r="A91" s="53"/>
      <c r="B91" s="54"/>
      <c r="C91" s="155"/>
      <c r="D91" s="156"/>
      <c r="E91" s="156"/>
      <c r="F91" s="27"/>
      <c r="G91" s="27"/>
      <c r="H91" s="55"/>
      <c r="I91" s="27"/>
    </row>
    <row r="92" spans="1:9" ht="15.75" customHeight="1">
      <c r="A92" s="76" t="str">
        <f>+'inc stmt'!C48</f>
        <v>(Gain)/loss on sale of property</v>
      </c>
      <c r="B92" s="76"/>
      <c r="C92" s="77"/>
      <c r="D92" s="77"/>
      <c r="E92" s="76" t="str">
        <f>+'inc stmt'!P48</f>
        <v>S-20</v>
      </c>
      <c r="F92" s="75" t="s">
        <v>10</v>
      </c>
      <c r="G92" s="78">
        <v>0</v>
      </c>
      <c r="H92" s="75" t="s">
        <v>10</v>
      </c>
      <c r="I92" s="78">
        <v>0</v>
      </c>
    </row>
    <row r="93" spans="1:9" ht="15.75">
      <c r="A93" s="53">
        <v>1</v>
      </c>
      <c r="B93" s="54"/>
      <c r="C93" s="167" t="s">
        <v>317</v>
      </c>
      <c r="D93" s="154"/>
      <c r="E93" s="154"/>
      <c r="F93" s="55" t="s">
        <v>10</v>
      </c>
      <c r="G93" s="27"/>
      <c r="H93" s="55" t="s">
        <v>10</v>
      </c>
      <c r="I93" s="27"/>
    </row>
    <row r="94" spans="1:9" ht="15.75" customHeight="1">
      <c r="A94" s="53"/>
      <c r="B94" s="54"/>
      <c r="C94" s="155"/>
      <c r="D94" s="156"/>
      <c r="E94" s="156"/>
      <c r="F94" s="27"/>
      <c r="G94" s="27"/>
      <c r="H94" s="55"/>
      <c r="I94" s="27"/>
    </row>
    <row r="95" spans="1:9" ht="15.75">
      <c r="A95" s="76" t="str">
        <f>+'inc stmt'!C49</f>
        <v>SO2 Options - Variable</v>
      </c>
      <c r="B95" s="76"/>
      <c r="C95" s="77"/>
      <c r="D95" s="77"/>
      <c r="E95" s="76" t="str">
        <f>+'inc stmt'!P49</f>
        <v>S-21</v>
      </c>
      <c r="F95" s="75" t="s">
        <v>10</v>
      </c>
      <c r="G95" s="78">
        <v>467999</v>
      </c>
      <c r="H95" s="75" t="s">
        <v>10</v>
      </c>
      <c r="I95" s="78">
        <v>0</v>
      </c>
    </row>
    <row r="96" spans="1:9" s="79" customFormat="1" ht="15.75" customHeight="1">
      <c r="A96" s="53">
        <v>1</v>
      </c>
      <c r="B96" s="54"/>
      <c r="C96" s="167" t="s">
        <v>368</v>
      </c>
      <c r="D96" s="154"/>
      <c r="E96" s="154"/>
      <c r="F96" s="55" t="s">
        <v>10</v>
      </c>
      <c r="G96" s="27">
        <v>467999</v>
      </c>
      <c r="H96" s="55" t="s">
        <v>10</v>
      </c>
      <c r="I96" s="27"/>
    </row>
    <row r="97" spans="1:9" ht="15.75" customHeight="1">
      <c r="A97" s="53"/>
      <c r="B97" s="54"/>
      <c r="C97" s="155"/>
      <c r="D97" s="156"/>
      <c r="E97" s="156"/>
      <c r="F97" s="27"/>
      <c r="G97" s="27"/>
      <c r="H97" s="55"/>
      <c r="I97" s="27"/>
    </row>
    <row r="98" spans="1:9" ht="15.75">
      <c r="A98" s="76" t="str">
        <f>+'inc stmt'!C50</f>
        <v>Merger Costs - Direct</v>
      </c>
      <c r="B98" s="76"/>
      <c r="C98" s="77"/>
      <c r="D98" s="77"/>
      <c r="E98" s="76" t="str">
        <f>+'inc stmt'!P50</f>
        <v>S-22</v>
      </c>
      <c r="F98" s="75" t="s">
        <v>10</v>
      </c>
      <c r="G98" s="78">
        <v>0</v>
      </c>
      <c r="H98" s="75" t="s">
        <v>10</v>
      </c>
      <c r="I98" s="78">
        <v>0</v>
      </c>
    </row>
    <row r="99" spans="1:9" s="79" customFormat="1" ht="15.75" customHeight="1">
      <c r="A99" s="53">
        <v>1</v>
      </c>
      <c r="B99" s="54"/>
      <c r="C99" s="167" t="s">
        <v>184</v>
      </c>
      <c r="D99" s="154"/>
      <c r="E99" s="154"/>
      <c r="F99" s="55" t="s">
        <v>10</v>
      </c>
      <c r="G99" s="27"/>
      <c r="H99" s="55" t="s">
        <v>10</v>
      </c>
      <c r="I99" s="27"/>
    </row>
    <row r="100" spans="1:9" ht="15.75">
      <c r="A100" s="53"/>
      <c r="B100" s="54"/>
      <c r="C100" s="155"/>
      <c r="D100" s="156"/>
      <c r="E100" s="156"/>
      <c r="F100" s="27"/>
      <c r="G100" s="27"/>
      <c r="H100" s="55"/>
      <c r="I100" s="27"/>
    </row>
    <row r="101" spans="1:9" ht="15.75">
      <c r="A101" s="76" t="str">
        <f>+'inc stmt'!C53</f>
        <v>Taxes Other - Direct</v>
      </c>
      <c r="B101" s="76"/>
      <c r="C101" s="77"/>
      <c r="D101" s="77"/>
      <c r="E101" s="76" t="str">
        <f>+'inc stmt'!P53</f>
        <v>S-23</v>
      </c>
      <c r="F101" s="75" t="s">
        <v>10</v>
      </c>
      <c r="G101" s="78">
        <v>0</v>
      </c>
      <c r="H101" s="75" t="s">
        <v>10</v>
      </c>
      <c r="I101" s="78">
        <v>-5649559</v>
      </c>
    </row>
    <row r="102" spans="1:9" s="79" customFormat="1" ht="15.75" customHeight="1">
      <c r="A102" s="53">
        <v>1</v>
      </c>
      <c r="B102" s="54"/>
      <c r="C102" s="167" t="s">
        <v>369</v>
      </c>
      <c r="D102" s="154"/>
      <c r="E102" s="154"/>
      <c r="F102" s="55" t="s">
        <v>10</v>
      </c>
      <c r="G102" s="27"/>
      <c r="H102" s="55" t="s">
        <v>10</v>
      </c>
      <c r="I102" s="27">
        <v>-4448416</v>
      </c>
    </row>
    <row r="103" spans="1:9" ht="15.75">
      <c r="A103" s="53"/>
      <c r="B103" s="54"/>
      <c r="C103" s="155"/>
      <c r="D103" s="156"/>
      <c r="E103" s="156"/>
      <c r="F103" s="55"/>
      <c r="G103" s="27"/>
      <c r="H103" s="55"/>
      <c r="I103" s="27"/>
    </row>
    <row r="104" spans="1:9" ht="15.75">
      <c r="A104" s="53">
        <f>+A102+1</f>
        <v>2</v>
      </c>
      <c r="B104" s="54"/>
      <c r="C104" s="155" t="s">
        <v>370</v>
      </c>
      <c r="D104" s="156"/>
      <c r="E104" s="156"/>
      <c r="F104" s="55"/>
      <c r="G104" s="27"/>
      <c r="H104" s="55"/>
      <c r="I104" s="27">
        <v>-1183719</v>
      </c>
    </row>
    <row r="105" spans="1:9" s="79" customFormat="1" ht="19.5" customHeight="1">
      <c r="A105" s="53"/>
      <c r="B105" s="54"/>
      <c r="C105" s="155"/>
      <c r="D105" s="156"/>
      <c r="E105" s="156"/>
      <c r="F105" s="55"/>
      <c r="G105" s="27"/>
      <c r="H105" s="55"/>
      <c r="I105" s="27"/>
    </row>
    <row r="106" spans="1:9" ht="15.75" customHeight="1">
      <c r="A106" s="53">
        <f>+A104+1</f>
        <v>3</v>
      </c>
      <c r="B106" s="54"/>
      <c r="C106" s="155" t="s">
        <v>371</v>
      </c>
      <c r="D106" s="156"/>
      <c r="E106" s="156"/>
      <c r="F106" s="55"/>
      <c r="G106" s="27"/>
      <c r="H106" s="55"/>
      <c r="I106" s="27">
        <v>-17424</v>
      </c>
    </row>
    <row r="107" spans="1:9" ht="15.75">
      <c r="A107" s="53"/>
      <c r="B107" s="54"/>
      <c r="C107" s="155"/>
      <c r="D107" s="156"/>
      <c r="E107" s="156"/>
      <c r="F107" s="27"/>
      <c r="G107" s="27"/>
      <c r="H107" s="55"/>
      <c r="I107" s="27"/>
    </row>
    <row r="108" spans="1:9" s="79" customFormat="1" ht="19.5" customHeight="1">
      <c r="A108" s="76" t="str">
        <f>+'inc stmt'!C54</f>
        <v>Taxes Other - Power Pool</v>
      </c>
      <c r="B108" s="76"/>
      <c r="C108" s="77"/>
      <c r="D108" s="77"/>
      <c r="E108" s="76" t="str">
        <f>+'inc stmt'!P54</f>
        <v>S-24</v>
      </c>
      <c r="F108" s="75" t="s">
        <v>10</v>
      </c>
      <c r="G108" s="78">
        <v>-90060</v>
      </c>
      <c r="H108" s="75" t="s">
        <v>10</v>
      </c>
      <c r="I108" s="78">
        <v>0</v>
      </c>
    </row>
    <row r="109" spans="1:9" ht="15.75" customHeight="1">
      <c r="A109" s="53">
        <v>1</v>
      </c>
      <c r="B109" s="54"/>
      <c r="C109" s="155" t="s">
        <v>371</v>
      </c>
      <c r="D109" s="156"/>
      <c r="E109" s="156"/>
      <c r="F109" s="55" t="s">
        <v>10</v>
      </c>
      <c r="G109" s="27">
        <v>-90060</v>
      </c>
      <c r="H109" s="55" t="s">
        <v>10</v>
      </c>
      <c r="I109" s="27"/>
    </row>
    <row r="110" spans="1:9" ht="15.75">
      <c r="A110" s="53"/>
      <c r="B110" s="54"/>
      <c r="C110" s="155"/>
      <c r="D110" s="156"/>
      <c r="E110" s="156"/>
      <c r="F110" s="27"/>
      <c r="G110" s="27"/>
      <c r="H110" s="55"/>
      <c r="I110" s="27"/>
    </row>
    <row r="111" spans="1:9" ht="15.75">
      <c r="A111" s="76" t="str">
        <f>+'inc stmt'!C55</f>
        <v>Taxes Other - Variable</v>
      </c>
      <c r="B111" s="76"/>
      <c r="C111" s="77"/>
      <c r="D111" s="77"/>
      <c r="E111" s="76" t="str">
        <f>+'inc stmt'!P55</f>
        <v>S-25</v>
      </c>
      <c r="F111" s="75" t="s">
        <v>10</v>
      </c>
      <c r="G111" s="78">
        <v>0</v>
      </c>
      <c r="H111" s="75" t="s">
        <v>10</v>
      </c>
      <c r="I111" s="78">
        <v>0</v>
      </c>
    </row>
    <row r="112" spans="1:9" ht="15.75">
      <c r="A112" s="53">
        <v>1</v>
      </c>
      <c r="B112" s="54"/>
      <c r="C112" s="167" t="s">
        <v>317</v>
      </c>
      <c r="D112" s="154"/>
      <c r="E112" s="154"/>
      <c r="F112" s="55" t="s">
        <v>10</v>
      </c>
      <c r="G112" s="27"/>
      <c r="H112" s="55" t="s">
        <v>10</v>
      </c>
      <c r="I112" s="27"/>
    </row>
    <row r="113" spans="1:9" ht="15.75">
      <c r="A113" s="53"/>
      <c r="B113" s="54"/>
      <c r="C113" s="155"/>
      <c r="D113" s="156"/>
      <c r="E113" s="156"/>
      <c r="F113" s="27"/>
      <c r="G113" s="27"/>
      <c r="H113" s="55"/>
      <c r="I113" s="27"/>
    </row>
    <row r="114" spans="1:9" ht="15.75">
      <c r="A114" s="76" t="str">
        <f>+'inc stmt'!C56</f>
        <v>Taxes Other - Sys Gen'l &amp; Labor Related</v>
      </c>
      <c r="B114" s="76"/>
      <c r="C114" s="77"/>
      <c r="D114" s="77"/>
      <c r="E114" s="76" t="str">
        <f>+'inc stmt'!P56</f>
        <v>S-26</v>
      </c>
      <c r="F114" s="75" t="s">
        <v>10</v>
      </c>
      <c r="G114" s="78">
        <v>0</v>
      </c>
      <c r="H114" s="75" t="s">
        <v>10</v>
      </c>
      <c r="I114" s="78">
        <v>0</v>
      </c>
    </row>
    <row r="115" spans="1:9" ht="15.75">
      <c r="A115" s="53">
        <v>1</v>
      </c>
      <c r="B115" s="54"/>
      <c r="C115" s="167" t="s">
        <v>317</v>
      </c>
      <c r="D115" s="154"/>
      <c r="E115" s="154"/>
      <c r="F115" s="55" t="s">
        <v>10</v>
      </c>
      <c r="G115" s="27"/>
      <c r="H115" s="55" t="s">
        <v>10</v>
      </c>
      <c r="I115" s="27"/>
    </row>
    <row r="116" spans="1:9" ht="15.75">
      <c r="A116" s="53"/>
      <c r="B116" s="54"/>
      <c r="C116" s="155"/>
      <c r="D116" s="156"/>
      <c r="E116" s="156"/>
      <c r="F116" s="27"/>
      <c r="G116" s="27"/>
      <c r="H116" s="55"/>
      <c r="I116" s="27"/>
    </row>
    <row r="117" spans="1:9" ht="15.75">
      <c r="A117" s="76" t="str">
        <f>+'inc stmt'!C65</f>
        <v>Current Income Tax</v>
      </c>
      <c r="B117" s="76"/>
      <c r="C117" s="77"/>
      <c r="D117" s="77"/>
      <c r="E117" s="76" t="str">
        <f>+'inc stmt'!P65</f>
        <v>S-27</v>
      </c>
      <c r="F117" s="75" t="s">
        <v>10</v>
      </c>
      <c r="G117" s="78">
        <v>0</v>
      </c>
      <c r="H117" s="75" t="s">
        <v>10</v>
      </c>
      <c r="I117" s="78">
        <v>206520727</v>
      </c>
    </row>
    <row r="118" spans="1:9" ht="15.75">
      <c r="A118" s="53">
        <v>1</v>
      </c>
      <c r="B118" s="54"/>
      <c r="C118" s="167" t="s">
        <v>372</v>
      </c>
      <c r="D118" s="154"/>
      <c r="E118" s="154"/>
      <c r="F118" s="55" t="s">
        <v>10</v>
      </c>
      <c r="G118" s="27"/>
      <c r="H118" s="55" t="s">
        <v>10</v>
      </c>
      <c r="I118" s="27">
        <v>206520727</v>
      </c>
    </row>
    <row r="119" spans="1:9" ht="15.75">
      <c r="A119" s="53"/>
      <c r="B119" s="54"/>
      <c r="C119" s="155"/>
      <c r="D119" s="156"/>
      <c r="E119" s="156"/>
      <c r="F119" s="27"/>
      <c r="G119" s="27"/>
      <c r="H119" s="55"/>
      <c r="I119" s="27"/>
    </row>
    <row r="120" spans="1:9" ht="15.75">
      <c r="A120" s="76" t="str">
        <f>+'inc stmt'!C70</f>
        <v>Net Plant</v>
      </c>
      <c r="B120" s="76"/>
      <c r="C120" s="77"/>
      <c r="D120" s="77"/>
      <c r="E120" s="76" t="str">
        <f>+'inc stmt'!P70</f>
        <v>S-28</v>
      </c>
      <c r="F120" s="75" t="s">
        <v>10</v>
      </c>
      <c r="G120" s="78">
        <v>2327537</v>
      </c>
      <c r="H120" s="75" t="s">
        <v>10</v>
      </c>
      <c r="I120" s="78">
        <v>0</v>
      </c>
    </row>
    <row r="121" spans="1:9" ht="15.75">
      <c r="A121" s="53">
        <v>1</v>
      </c>
      <c r="B121" s="54"/>
      <c r="C121" s="167" t="s">
        <v>373</v>
      </c>
      <c r="D121" s="154"/>
      <c r="E121" s="154"/>
      <c r="F121" s="55" t="s">
        <v>10</v>
      </c>
      <c r="G121" s="27">
        <v>-127000</v>
      </c>
      <c r="H121" s="55" t="s">
        <v>10</v>
      </c>
      <c r="I121" s="27"/>
    </row>
    <row r="122" spans="1:9" ht="15.75">
      <c r="A122" s="53"/>
      <c r="B122" s="54"/>
      <c r="C122" s="66"/>
      <c r="D122" s="67"/>
      <c r="E122" s="67"/>
      <c r="F122" s="55"/>
      <c r="G122" s="27"/>
      <c r="H122" s="55"/>
      <c r="I122" s="27"/>
    </row>
    <row r="123" spans="1:9" ht="15.75">
      <c r="A123" s="53">
        <f>+A121+1</f>
        <v>2</v>
      </c>
      <c r="B123" s="54"/>
      <c r="C123" s="155" t="s">
        <v>374</v>
      </c>
      <c r="D123" s="156"/>
      <c r="E123" s="156"/>
      <c r="F123" s="55"/>
      <c r="G123" s="27">
        <v>2454537</v>
      </c>
      <c r="H123" s="55"/>
      <c r="I123" s="27"/>
    </row>
    <row r="124" spans="1:9" ht="15.75">
      <c r="A124" s="53"/>
      <c r="B124" s="54"/>
      <c r="C124" s="155"/>
      <c r="D124" s="156"/>
      <c r="E124" s="156"/>
      <c r="F124" s="27"/>
      <c r="G124" s="27"/>
      <c r="H124" s="55"/>
      <c r="I124" s="27"/>
    </row>
    <row r="125" spans="1:9" ht="15.75">
      <c r="A125" s="76" t="str">
        <f>+'inc stmt'!C72</f>
        <v>Direct</v>
      </c>
      <c r="B125" s="76"/>
      <c r="C125" s="77"/>
      <c r="D125" s="77"/>
      <c r="E125" s="76" t="str">
        <f>+'inc stmt'!P72</f>
        <v>S-29</v>
      </c>
      <c r="F125" s="75" t="s">
        <v>10</v>
      </c>
      <c r="G125" s="78">
        <v>0</v>
      </c>
      <c r="H125" s="75" t="s">
        <v>10</v>
      </c>
      <c r="I125" s="78">
        <v>190000</v>
      </c>
    </row>
    <row r="126" spans="1:9" ht="15.75">
      <c r="A126" s="53">
        <v>1</v>
      </c>
      <c r="B126" s="54"/>
      <c r="C126" s="167" t="s">
        <v>375</v>
      </c>
      <c r="D126" s="154"/>
      <c r="E126" s="154"/>
      <c r="F126" s="55" t="s">
        <v>10</v>
      </c>
      <c r="G126" s="27"/>
      <c r="H126" s="55" t="s">
        <v>10</v>
      </c>
      <c r="I126" s="27">
        <v>190000</v>
      </c>
    </row>
    <row r="127" spans="1:9" ht="15.75">
      <c r="A127" s="53"/>
      <c r="B127" s="54"/>
      <c r="C127" s="155"/>
      <c r="D127" s="156"/>
      <c r="E127" s="156"/>
      <c r="F127" s="27"/>
      <c r="G127" s="27"/>
      <c r="H127" s="55"/>
      <c r="I127" s="27"/>
    </row>
    <row r="128" spans="1:9" ht="15.75">
      <c r="A128" s="53"/>
      <c r="B128" s="54"/>
      <c r="C128" s="66"/>
      <c r="D128" s="67"/>
      <c r="E128" s="67"/>
      <c r="F128" s="27"/>
      <c r="G128" s="27"/>
      <c r="H128" s="55"/>
      <c r="I128" s="27"/>
    </row>
  </sheetData>
  <mergeCells count="79">
    <mergeCell ref="C73:E73"/>
    <mergeCell ref="C75:E75"/>
    <mergeCell ref="C68:E68"/>
    <mergeCell ref="C50:E50"/>
    <mergeCell ref="C63:E63"/>
    <mergeCell ref="C70:E70"/>
    <mergeCell ref="C55:E55"/>
    <mergeCell ref="C127:E127"/>
    <mergeCell ref="C97:E97"/>
    <mergeCell ref="C99:E99"/>
    <mergeCell ref="C102:E102"/>
    <mergeCell ref="C105:E105"/>
    <mergeCell ref="C106:E106"/>
    <mergeCell ref="C103:E103"/>
    <mergeCell ref="C104:E104"/>
    <mergeCell ref="C126:E126"/>
    <mergeCell ref="A1:I1"/>
    <mergeCell ref="A2:I2"/>
    <mergeCell ref="A3:I3"/>
    <mergeCell ref="A4:I4"/>
    <mergeCell ref="A7:I7"/>
    <mergeCell ref="A6:I6"/>
    <mergeCell ref="A5:I5"/>
    <mergeCell ref="C48:E48"/>
    <mergeCell ref="C43:E43"/>
    <mergeCell ref="C17:E17"/>
    <mergeCell ref="C20:E20"/>
    <mergeCell ref="C30:E30"/>
    <mergeCell ref="C36:E36"/>
    <mergeCell ref="C38:E38"/>
    <mergeCell ref="C9:E9"/>
    <mergeCell ref="C35:E35"/>
    <mergeCell ref="C47:E47"/>
    <mergeCell ref="C123:E123"/>
    <mergeCell ref="C12:E12"/>
    <mergeCell ref="C32:E32"/>
    <mergeCell ref="C33:E33"/>
    <mergeCell ref="C25:E25"/>
    <mergeCell ref="C14:E14"/>
    <mergeCell ref="C19:E19"/>
    <mergeCell ref="C22:E22"/>
    <mergeCell ref="C27:E27"/>
    <mergeCell ref="C16:E16"/>
    <mergeCell ref="C91:E91"/>
    <mergeCell ref="C72:E72"/>
    <mergeCell ref="C40:E40"/>
    <mergeCell ref="C46:E46"/>
    <mergeCell ref="C41:E41"/>
    <mergeCell ref="C44:E44"/>
    <mergeCell ref="C29:E29"/>
    <mergeCell ref="C110:E110"/>
    <mergeCell ref="C112:E112"/>
    <mergeCell ref="C124:E124"/>
    <mergeCell ref="C113:E113"/>
    <mergeCell ref="C115:E115"/>
    <mergeCell ref="C116:E116"/>
    <mergeCell ref="C118:E118"/>
    <mergeCell ref="C119:E119"/>
    <mergeCell ref="C121:E121"/>
    <mergeCell ref="C107:E107"/>
    <mergeCell ref="C109:E109"/>
    <mergeCell ref="C58:E58"/>
    <mergeCell ref="C96:E96"/>
    <mergeCell ref="C87:E87"/>
    <mergeCell ref="C84:E84"/>
    <mergeCell ref="C85:E85"/>
    <mergeCell ref="C59:E59"/>
    <mergeCell ref="C93:E93"/>
    <mergeCell ref="C78:E78"/>
    <mergeCell ref="C100:E100"/>
    <mergeCell ref="C53:E53"/>
    <mergeCell ref="C52:E52"/>
    <mergeCell ref="C49:E49"/>
    <mergeCell ref="C61:E61"/>
    <mergeCell ref="C66:E66"/>
    <mergeCell ref="C81:E81"/>
    <mergeCell ref="C90:E90"/>
    <mergeCell ref="C94:E94"/>
    <mergeCell ref="C79:E79"/>
  </mergeCells>
  <printOptions horizontalCentered="1"/>
  <pageMargins left="0.5" right="0.5" top="0.5" bottom="0.75" header="0.5" footer="0.5"/>
  <pageSetup fitToHeight="0" fitToWidth="3" horizontalDpi="300" verticalDpi="300" orientation="portrait" scale="84" r:id="rId1"/>
  <headerFooter alignWithMargins="0">
    <oddFooter>&amp;R&amp;"Times New Roman,Regular"Accounting Schedule 8 - &amp;P</oddFooter>
  </headerFooter>
  <rowBreaks count="3" manualBreakCount="3">
    <brk id="44" max="8" man="1"/>
    <brk id="76" max="8" man="1"/>
    <brk id="110" max="8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Q47"/>
  <sheetViews>
    <sheetView zoomScale="75" zoomScaleNormal="75" workbookViewId="0" topLeftCell="A37">
      <selection activeCell="C48" sqref="C48:D58"/>
    </sheetView>
  </sheetViews>
  <sheetFormatPr defaultColWidth="9.77734375" defaultRowHeight="15"/>
  <cols>
    <col min="1" max="1" width="4.77734375" style="27" customWidth="1"/>
    <col min="2" max="2" width="1.77734375" style="27" customWidth="1"/>
    <col min="3" max="3" width="26.5546875" style="27" customWidth="1"/>
    <col min="4" max="4" width="3.77734375" style="27" customWidth="1"/>
    <col min="5" max="5" width="7.77734375" style="27" customWidth="1"/>
    <col min="6" max="6" width="1.99609375" style="27" customWidth="1"/>
    <col min="7" max="7" width="11.77734375" style="27" customWidth="1"/>
    <col min="8" max="8" width="1.4375" style="27" customWidth="1"/>
    <col min="9" max="9" width="1.99609375" style="27" customWidth="1"/>
    <col min="10" max="10" width="10.99609375" style="27" bestFit="1" customWidth="1"/>
    <col min="11" max="11" width="1.4375" style="27" customWidth="1"/>
    <col min="12" max="12" width="1.99609375" style="27" customWidth="1"/>
    <col min="13" max="13" width="10.88671875" style="27" bestFit="1" customWidth="1"/>
    <col min="14" max="14" width="1.4375" style="27" customWidth="1"/>
    <col min="15" max="15" width="1.99609375" style="27" customWidth="1"/>
    <col min="16" max="16" width="10.99609375" style="27" bestFit="1" customWidth="1"/>
    <col min="17" max="18" width="9.77734375" style="27" customWidth="1"/>
    <col min="19" max="19" width="11.99609375" style="27" customWidth="1"/>
    <col min="20" max="16384" width="9.77734375" style="27" customWidth="1"/>
  </cols>
  <sheetData>
    <row r="1" spans="1:17" ht="15.75">
      <c r="A1" s="169" t="s">
        <v>107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26"/>
    </row>
    <row r="2" spans="1:17" ht="15.75">
      <c r="A2" s="169" t="s">
        <v>133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26"/>
    </row>
    <row r="3" spans="1:17" ht="15.75">
      <c r="A3" s="170" t="str">
        <f>'rev req'!A3:S3</f>
        <v>Union Electric Company d/b/a Ameren UE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26"/>
    </row>
    <row r="4" spans="1:17" ht="15.75">
      <c r="A4" s="170" t="str">
        <f>'rev req'!A4:S4</f>
        <v>Case No. EM-96-149</v>
      </c>
      <c r="B4" s="170"/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26"/>
    </row>
    <row r="5" spans="1:17" ht="15.75">
      <c r="A5" s="170" t="str">
        <f>'rev req'!A5:S5</f>
        <v>For Year Ending June 30, 2001</v>
      </c>
      <c r="B5" s="170"/>
      <c r="C5" s="170"/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170"/>
      <c r="P5" s="170"/>
      <c r="Q5" s="26"/>
    </row>
    <row r="6" spans="1:17" ht="27.75" customHeight="1">
      <c r="A6" s="171" t="s">
        <v>126</v>
      </c>
      <c r="B6" s="171"/>
      <c r="C6" s="171"/>
      <c r="D6" s="171"/>
      <c r="E6" s="171"/>
      <c r="F6" s="171"/>
      <c r="G6" s="171"/>
      <c r="H6" s="171"/>
      <c r="I6" s="171"/>
      <c r="J6" s="171"/>
      <c r="K6" s="171"/>
      <c r="L6" s="171"/>
      <c r="M6" s="171"/>
      <c r="N6" s="171"/>
      <c r="O6" s="171"/>
      <c r="P6" s="171"/>
      <c r="Q6" s="26"/>
    </row>
    <row r="7" spans="1:17" ht="15.75">
      <c r="A7" s="170"/>
      <c r="B7" s="170"/>
      <c r="C7" s="170"/>
      <c r="D7" s="170"/>
      <c r="E7" s="170"/>
      <c r="F7" s="170"/>
      <c r="G7" s="170"/>
      <c r="H7" s="170"/>
      <c r="I7" s="170"/>
      <c r="J7" s="170"/>
      <c r="K7" s="170"/>
      <c r="L7" s="170"/>
      <c r="M7" s="170"/>
      <c r="N7" s="170"/>
      <c r="O7" s="170"/>
      <c r="P7" s="170"/>
      <c r="Q7" s="26"/>
    </row>
    <row r="8" spans="1:17" ht="9.75" customHeight="1">
      <c r="A8" s="170"/>
      <c r="B8" s="170"/>
      <c r="C8" s="170"/>
      <c r="D8" s="170"/>
      <c r="E8" s="170"/>
      <c r="F8" s="170"/>
      <c r="G8" s="170"/>
      <c r="H8" s="170"/>
      <c r="I8" s="170"/>
      <c r="J8" s="170"/>
      <c r="K8" s="170"/>
      <c r="L8" s="170"/>
      <c r="M8" s="170"/>
      <c r="N8" s="170"/>
      <c r="O8" s="170"/>
      <c r="P8" s="170"/>
      <c r="Q8" s="26"/>
    </row>
    <row r="9" spans="1:17" ht="15.75">
      <c r="A9" s="26"/>
      <c r="B9" s="26"/>
      <c r="C9" s="204" t="s">
        <v>26</v>
      </c>
      <c r="D9" s="205"/>
      <c r="E9" s="206"/>
      <c r="F9" s="26"/>
      <c r="G9" s="196" t="s">
        <v>46</v>
      </c>
      <c r="H9" s="26"/>
      <c r="I9" s="26"/>
      <c r="J9" s="5">
        <f>'rev req'!M13</f>
        <v>0.103735</v>
      </c>
      <c r="K9" s="13"/>
      <c r="L9" s="13"/>
      <c r="M9" s="5">
        <f>'rev req'!P13</f>
        <v>0.11224500000000001</v>
      </c>
      <c r="N9" s="13"/>
      <c r="O9" s="13"/>
      <c r="P9" s="5">
        <f>'rev req'!S13</f>
        <v>0.124495</v>
      </c>
      <c r="Q9" s="26"/>
    </row>
    <row r="10" spans="1:17" ht="15.75">
      <c r="A10" s="26"/>
      <c r="B10" s="26"/>
      <c r="C10" s="207"/>
      <c r="D10" s="208"/>
      <c r="E10" s="209"/>
      <c r="F10" s="26"/>
      <c r="G10" s="198"/>
      <c r="H10" s="26"/>
      <c r="I10" s="26"/>
      <c r="J10" s="6" t="s">
        <v>83</v>
      </c>
      <c r="K10" s="26"/>
      <c r="L10" s="26"/>
      <c r="M10" s="6" t="s">
        <v>83</v>
      </c>
      <c r="N10" s="26"/>
      <c r="O10" s="26"/>
      <c r="P10" s="6" t="s">
        <v>83</v>
      </c>
      <c r="Q10" s="26"/>
    </row>
    <row r="11" spans="1:17" ht="15.75">
      <c r="A11" s="7" t="s">
        <v>3</v>
      </c>
      <c r="B11" s="9"/>
      <c r="C11" s="188" t="s">
        <v>4</v>
      </c>
      <c r="D11" s="188"/>
      <c r="E11" s="188"/>
      <c r="F11" s="43"/>
      <c r="G11" s="42" t="s">
        <v>5</v>
      </c>
      <c r="H11" s="43"/>
      <c r="I11" s="43"/>
      <c r="J11" s="42" t="s">
        <v>6</v>
      </c>
      <c r="K11" s="43"/>
      <c r="L11" s="43"/>
      <c r="M11" s="42" t="s">
        <v>7</v>
      </c>
      <c r="N11" s="43"/>
      <c r="O11" s="43"/>
      <c r="P11" s="42" t="s">
        <v>41</v>
      </c>
      <c r="Q11" s="26"/>
    </row>
    <row r="12" spans="1:17" ht="15.75">
      <c r="A12" s="10">
        <v>1</v>
      </c>
      <c r="B12" s="26"/>
      <c r="C12" s="172" t="s">
        <v>109</v>
      </c>
      <c r="D12" s="172"/>
      <c r="E12" s="172"/>
      <c r="F12" s="2" t="s">
        <v>10</v>
      </c>
      <c r="G12" s="26">
        <v>447962608</v>
      </c>
      <c r="H12" s="26"/>
      <c r="I12" s="2" t="s">
        <v>10</v>
      </c>
      <c r="J12" s="26">
        <v>398977492</v>
      </c>
      <c r="K12" s="26"/>
      <c r="L12" s="2" t="s">
        <v>10</v>
      </c>
      <c r="M12" s="26">
        <v>431707992</v>
      </c>
      <c r="N12" s="26"/>
      <c r="O12" s="2" t="s">
        <v>10</v>
      </c>
      <c r="P12" s="26">
        <v>478822990</v>
      </c>
      <c r="Q12" s="26"/>
    </row>
    <row r="13" spans="1:17" ht="15.75">
      <c r="A13" s="10">
        <f aca="true" t="shared" si="0" ref="A13:A22">A12+1</f>
        <v>2</v>
      </c>
      <c r="B13" s="26"/>
      <c r="C13" s="172" t="s">
        <v>31</v>
      </c>
      <c r="D13" s="172"/>
      <c r="E13" s="172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</row>
    <row r="14" spans="1:17" ht="15.75">
      <c r="A14" s="10">
        <f t="shared" si="0"/>
        <v>3</v>
      </c>
      <c r="B14" s="26"/>
      <c r="C14" s="168" t="s">
        <v>75</v>
      </c>
      <c r="D14" s="168"/>
      <c r="E14" s="168"/>
      <c r="F14" s="26"/>
      <c r="G14" s="26">
        <v>238046727</v>
      </c>
      <c r="H14" s="26"/>
      <c r="I14" s="26"/>
      <c r="J14" s="26">
        <v>207525232</v>
      </c>
      <c r="K14" s="26"/>
      <c r="L14" s="26"/>
      <c r="M14" s="26">
        <v>227918852</v>
      </c>
      <c r="N14" s="26"/>
      <c r="O14" s="26"/>
      <c r="P14" s="26">
        <v>257275119</v>
      </c>
      <c r="Q14" s="26"/>
    </row>
    <row r="15" spans="1:17" ht="15.75">
      <c r="A15" s="10">
        <f t="shared" si="0"/>
        <v>4</v>
      </c>
      <c r="B15" s="26"/>
      <c r="C15" s="168" t="s">
        <v>84</v>
      </c>
      <c r="D15" s="168"/>
      <c r="E15" s="168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</row>
    <row r="16" spans="1:17" ht="15.75">
      <c r="A16" s="10">
        <f t="shared" si="0"/>
        <v>5</v>
      </c>
      <c r="B16" s="26"/>
      <c r="C16" s="177" t="s">
        <v>111</v>
      </c>
      <c r="D16" s="177"/>
      <c r="E16" s="177"/>
      <c r="F16" s="26"/>
      <c r="G16" s="26">
        <v>-14757526</v>
      </c>
      <c r="H16" s="26"/>
      <c r="I16" s="26"/>
      <c r="J16" s="26">
        <v>-14757526</v>
      </c>
      <c r="K16" s="26"/>
      <c r="L16" s="26"/>
      <c r="M16" s="26">
        <v>-14757526</v>
      </c>
      <c r="N16" s="26"/>
      <c r="O16" s="26"/>
      <c r="P16" s="26">
        <v>-14757526</v>
      </c>
      <c r="Q16" s="26"/>
    </row>
    <row r="17" spans="1:17" ht="15.75">
      <c r="A17" s="10">
        <f>A16+1</f>
        <v>6</v>
      </c>
      <c r="B17" s="26"/>
      <c r="C17" s="177" t="s">
        <v>80</v>
      </c>
      <c r="D17" s="177"/>
      <c r="E17" s="177"/>
      <c r="F17" s="26"/>
      <c r="G17" s="26"/>
      <c r="H17" s="26"/>
      <c r="I17" s="26"/>
      <c r="J17" s="26">
        <v>0</v>
      </c>
      <c r="K17" s="26"/>
      <c r="L17" s="26"/>
      <c r="M17" s="26">
        <v>0</v>
      </c>
      <c r="N17" s="26"/>
      <c r="O17" s="26"/>
      <c r="P17" s="26">
        <v>0</v>
      </c>
      <c r="Q17" s="26"/>
    </row>
    <row r="18" spans="1:17" ht="15.75">
      <c r="A18" s="10">
        <f t="shared" si="0"/>
        <v>7</v>
      </c>
      <c r="B18" s="26"/>
      <c r="C18" s="172" t="s">
        <v>85</v>
      </c>
      <c r="D18" s="172"/>
      <c r="E18" s="172"/>
      <c r="F18" s="37" t="s">
        <v>10</v>
      </c>
      <c r="G18" s="36">
        <v>671251809</v>
      </c>
      <c r="H18" s="26"/>
      <c r="I18" s="37" t="s">
        <v>10</v>
      </c>
      <c r="J18" s="36">
        <v>591745198</v>
      </c>
      <c r="K18" s="26"/>
      <c r="L18" s="37" t="s">
        <v>10</v>
      </c>
      <c r="M18" s="36">
        <v>644869318</v>
      </c>
      <c r="N18" s="26"/>
      <c r="O18" s="37" t="s">
        <v>10</v>
      </c>
      <c r="P18" s="36">
        <v>721340583</v>
      </c>
      <c r="Q18" s="26"/>
    </row>
    <row r="19" spans="1:17" ht="27.75" customHeight="1">
      <c r="A19" s="10">
        <f t="shared" si="0"/>
        <v>8</v>
      </c>
      <c r="B19" s="26"/>
      <c r="C19" s="172" t="s">
        <v>356</v>
      </c>
      <c r="D19" s="172"/>
      <c r="E19" s="172"/>
      <c r="F19" s="2" t="s">
        <v>10</v>
      </c>
      <c r="G19" s="26">
        <v>94192216.535517</v>
      </c>
      <c r="H19" s="26"/>
      <c r="I19" s="2" t="s">
        <v>10</v>
      </c>
      <c r="J19" s="26">
        <v>94192216.535517</v>
      </c>
      <c r="K19" s="26"/>
      <c r="L19" s="2" t="s">
        <v>10</v>
      </c>
      <c r="M19" s="26">
        <v>94192216.535517</v>
      </c>
      <c r="N19" s="26"/>
      <c r="O19" s="2" t="s">
        <v>10</v>
      </c>
      <c r="P19" s="26">
        <v>94192216.535517</v>
      </c>
      <c r="Q19" s="26"/>
    </row>
    <row r="20" spans="1:17" ht="21.75" customHeight="1">
      <c r="A20" s="10">
        <f>A19+1</f>
        <v>9</v>
      </c>
      <c r="B20" s="26"/>
      <c r="C20" s="172" t="s">
        <v>86</v>
      </c>
      <c r="D20" s="172"/>
      <c r="E20" s="172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</row>
    <row r="21" spans="1:17" ht="15.75">
      <c r="A21" s="10">
        <f t="shared" si="0"/>
        <v>10</v>
      </c>
      <c r="B21" s="26"/>
      <c r="C21" s="40" t="s">
        <v>87</v>
      </c>
      <c r="D21" s="10" t="s">
        <v>36</v>
      </c>
      <c r="E21" s="118">
        <v>0.024305</v>
      </c>
      <c r="F21" s="2" t="s">
        <v>10</v>
      </c>
      <c r="G21" s="26">
        <v>93480001</v>
      </c>
      <c r="H21" s="26"/>
      <c r="I21" s="2" t="s">
        <v>10</v>
      </c>
      <c r="J21" s="26">
        <v>93480001</v>
      </c>
      <c r="K21" s="26"/>
      <c r="L21" s="2" t="s">
        <v>10</v>
      </c>
      <c r="M21" s="26">
        <v>93480001</v>
      </c>
      <c r="N21" s="26"/>
      <c r="O21" s="2" t="s">
        <v>10</v>
      </c>
      <c r="P21" s="26">
        <v>93480001</v>
      </c>
      <c r="Q21" s="26"/>
    </row>
    <row r="22" spans="1:17" ht="15.75">
      <c r="A22" s="10">
        <f t="shared" si="0"/>
        <v>11</v>
      </c>
      <c r="B22" s="26"/>
      <c r="C22" s="168" t="s">
        <v>251</v>
      </c>
      <c r="D22" s="168"/>
      <c r="E22" s="168"/>
      <c r="F22" s="26"/>
      <c r="G22" s="26">
        <v>51866994.58399499</v>
      </c>
      <c r="H22" s="26"/>
      <c r="I22" s="26"/>
      <c r="J22" s="26">
        <v>51866994.58399499</v>
      </c>
      <c r="K22" s="26"/>
      <c r="L22" s="26"/>
      <c r="M22" s="26">
        <v>51866994.58399499</v>
      </c>
      <c r="N22" s="26"/>
      <c r="O22" s="26"/>
      <c r="P22" s="26">
        <v>51866994.58399499</v>
      </c>
      <c r="Q22" s="26"/>
    </row>
    <row r="23" spans="1:17" ht="15.75">
      <c r="A23" s="10">
        <f>A22+1</f>
        <v>12</v>
      </c>
      <c r="B23" s="26"/>
      <c r="C23" s="177" t="s">
        <v>88</v>
      </c>
      <c r="D23" s="177"/>
      <c r="E23" s="177"/>
      <c r="F23" s="37" t="s">
        <v>10</v>
      </c>
      <c r="G23" s="36">
        <v>145346995.58399498</v>
      </c>
      <c r="H23" s="26"/>
      <c r="I23" s="37" t="s">
        <v>10</v>
      </c>
      <c r="J23" s="36">
        <v>145346995.58399498</v>
      </c>
      <c r="K23" s="26"/>
      <c r="L23" s="37" t="s">
        <v>10</v>
      </c>
      <c r="M23" s="36">
        <v>145346995.58399498</v>
      </c>
      <c r="N23" s="26"/>
      <c r="O23" s="37" t="s">
        <v>10</v>
      </c>
      <c r="P23" s="36">
        <v>145346995.58399498</v>
      </c>
      <c r="Q23" s="26"/>
    </row>
    <row r="24" spans="1:17" ht="7.5" customHeight="1">
      <c r="A24" s="10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</row>
    <row r="25" spans="1:17" ht="4.5" customHeight="1">
      <c r="A25" s="10"/>
      <c r="B25" s="26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26"/>
    </row>
    <row r="26" spans="1:17" ht="16.5" customHeight="1">
      <c r="A26" s="10">
        <f>A23+1</f>
        <v>13</v>
      </c>
      <c r="B26" s="26"/>
      <c r="C26" s="172" t="s">
        <v>89</v>
      </c>
      <c r="D26" s="172"/>
      <c r="E26" s="172"/>
      <c r="F26" s="24" t="s">
        <v>10</v>
      </c>
      <c r="G26" s="30">
        <v>620097029.951522</v>
      </c>
      <c r="H26" s="30"/>
      <c r="I26" s="24" t="s">
        <v>10</v>
      </c>
      <c r="J26" s="30">
        <v>540590418.951522</v>
      </c>
      <c r="K26" s="30"/>
      <c r="L26" s="24" t="s">
        <v>10</v>
      </c>
      <c r="M26" s="30">
        <v>593714538.951522</v>
      </c>
      <c r="N26" s="30"/>
      <c r="O26" s="24" t="s">
        <v>10</v>
      </c>
      <c r="P26" s="30">
        <v>670185803.951522</v>
      </c>
      <c r="Q26" s="26"/>
    </row>
    <row r="27" spans="1:17" ht="4.5" customHeight="1">
      <c r="A27" s="10"/>
      <c r="B27" s="26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26"/>
    </row>
    <row r="28" spans="1:17" ht="15.75">
      <c r="A28" s="10">
        <f>A26+1</f>
        <v>14</v>
      </c>
      <c r="B28" s="26"/>
      <c r="C28" s="172" t="s">
        <v>90</v>
      </c>
      <c r="D28" s="172"/>
      <c r="E28" s="172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</row>
    <row r="29" spans="1:17" ht="15.75">
      <c r="A29" s="10">
        <f aca="true" t="shared" si="1" ref="A29:A40">A28+1</f>
        <v>15</v>
      </c>
      <c r="B29" s="26"/>
      <c r="C29" s="168" t="s">
        <v>89</v>
      </c>
      <c r="D29" s="168"/>
      <c r="E29" s="168"/>
      <c r="F29" s="2" t="s">
        <v>10</v>
      </c>
      <c r="G29" s="26">
        <v>620097029.951522</v>
      </c>
      <c r="H29" s="26"/>
      <c r="I29" s="2" t="s">
        <v>10</v>
      </c>
      <c r="J29" s="26">
        <v>540590418.951522</v>
      </c>
      <c r="K29" s="26"/>
      <c r="L29" s="2" t="s">
        <v>10</v>
      </c>
      <c r="M29" s="26">
        <v>593714538.951522</v>
      </c>
      <c r="N29" s="26"/>
      <c r="O29" s="2" t="s">
        <v>10</v>
      </c>
      <c r="P29" s="26">
        <v>670185803.951522</v>
      </c>
      <c r="Q29" s="26"/>
    </row>
    <row r="30" spans="1:17" ht="15.75">
      <c r="A30" s="10">
        <f t="shared" si="1"/>
        <v>16</v>
      </c>
      <c r="B30" s="26"/>
      <c r="C30" s="40" t="s">
        <v>91</v>
      </c>
      <c r="D30" s="10" t="s">
        <v>36</v>
      </c>
      <c r="E30" s="23">
        <v>1</v>
      </c>
      <c r="F30" s="26"/>
      <c r="G30" s="26">
        <v>32327333</v>
      </c>
      <c r="H30" s="26"/>
      <c r="I30" s="26"/>
      <c r="J30" s="26">
        <v>28182439</v>
      </c>
      <c r="K30" s="26"/>
      <c r="L30" s="26"/>
      <c r="M30" s="26">
        <v>30951943</v>
      </c>
      <c r="N30" s="26"/>
      <c r="O30" s="26"/>
      <c r="P30" s="26">
        <v>34938596</v>
      </c>
      <c r="Q30" s="26"/>
    </row>
    <row r="31" spans="1:17" ht="15.75">
      <c r="A31" s="10">
        <f t="shared" si="1"/>
        <v>17</v>
      </c>
      <c r="B31" s="26"/>
      <c r="C31" s="168" t="s">
        <v>92</v>
      </c>
      <c r="D31" s="168"/>
      <c r="E31" s="168"/>
      <c r="F31" s="37" t="s">
        <v>10</v>
      </c>
      <c r="G31" s="36">
        <v>587769696.951522</v>
      </c>
      <c r="H31" s="26"/>
      <c r="I31" s="37" t="s">
        <v>10</v>
      </c>
      <c r="J31" s="36">
        <v>512407979.951522</v>
      </c>
      <c r="K31" s="26"/>
      <c r="L31" s="37" t="s">
        <v>10</v>
      </c>
      <c r="M31" s="36">
        <v>562762595.951522</v>
      </c>
      <c r="N31" s="26"/>
      <c r="O31" s="37" t="s">
        <v>10</v>
      </c>
      <c r="P31" s="36">
        <v>635247207.951522</v>
      </c>
      <c r="Q31" s="26"/>
    </row>
    <row r="32" spans="1:17" ht="21" customHeight="1">
      <c r="A32" s="10">
        <f t="shared" si="1"/>
        <v>18</v>
      </c>
      <c r="B32" s="26"/>
      <c r="C32" s="40" t="s">
        <v>93</v>
      </c>
      <c r="D32" s="10" t="s">
        <v>36</v>
      </c>
      <c r="E32" s="23">
        <v>0.35</v>
      </c>
      <c r="F32" s="2" t="s">
        <v>10</v>
      </c>
      <c r="G32" s="26">
        <v>205719394</v>
      </c>
      <c r="H32" s="26"/>
      <c r="I32" s="2" t="s">
        <v>10</v>
      </c>
      <c r="J32" s="26">
        <v>179342793</v>
      </c>
      <c r="K32" s="26"/>
      <c r="L32" s="2" t="s">
        <v>10</v>
      </c>
      <c r="M32" s="26">
        <v>196966909</v>
      </c>
      <c r="N32" s="26"/>
      <c r="O32" s="2" t="s">
        <v>10</v>
      </c>
      <c r="P32" s="26">
        <v>222336523</v>
      </c>
      <c r="Q32" s="26"/>
    </row>
    <row r="33" spans="1:17" ht="21" customHeight="1">
      <c r="A33" s="10">
        <f>A32+1</f>
        <v>19</v>
      </c>
      <c r="B33" s="26"/>
      <c r="C33" s="172" t="s">
        <v>94</v>
      </c>
      <c r="D33" s="172"/>
      <c r="E33" s="172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</row>
    <row r="34" spans="1:17" ht="15.75">
      <c r="A34" s="10">
        <f t="shared" si="1"/>
        <v>20</v>
      </c>
      <c r="B34" s="26"/>
      <c r="C34" s="168" t="s">
        <v>89</v>
      </c>
      <c r="D34" s="168"/>
      <c r="E34" s="168"/>
      <c r="F34" s="2" t="s">
        <v>10</v>
      </c>
      <c r="G34" s="26">
        <v>620097029.951522</v>
      </c>
      <c r="H34" s="26"/>
      <c r="I34" s="2" t="s">
        <v>10</v>
      </c>
      <c r="J34" s="26">
        <v>540590418.951522</v>
      </c>
      <c r="K34" s="26"/>
      <c r="L34" s="2" t="s">
        <v>10</v>
      </c>
      <c r="M34" s="26">
        <v>593714538.951522</v>
      </c>
      <c r="N34" s="26"/>
      <c r="O34" s="2" t="s">
        <v>10</v>
      </c>
      <c r="P34" s="26">
        <v>670185803.951522</v>
      </c>
      <c r="Q34" s="26"/>
    </row>
    <row r="35" spans="1:17" ht="15.75">
      <c r="A35" s="10">
        <f t="shared" si="1"/>
        <v>21</v>
      </c>
      <c r="B35" s="26"/>
      <c r="C35" s="40" t="s">
        <v>95</v>
      </c>
      <c r="D35" s="10" t="s">
        <v>36</v>
      </c>
      <c r="E35" s="23">
        <v>0.5</v>
      </c>
      <c r="F35" s="26"/>
      <c r="G35" s="26">
        <v>102859697</v>
      </c>
      <c r="H35" s="26"/>
      <c r="I35" s="26"/>
      <c r="J35" s="26">
        <v>89671396.5</v>
      </c>
      <c r="K35" s="26"/>
      <c r="L35" s="26"/>
      <c r="M35" s="26">
        <v>98483454.5</v>
      </c>
      <c r="N35" s="26"/>
      <c r="O35" s="26"/>
      <c r="P35" s="26">
        <v>111168261.5</v>
      </c>
      <c r="Q35" s="26"/>
    </row>
    <row r="36" spans="1:17" ht="15.75">
      <c r="A36" s="10">
        <f t="shared" si="1"/>
        <v>22</v>
      </c>
      <c r="B36" s="26"/>
      <c r="C36" s="168" t="s">
        <v>96</v>
      </c>
      <c r="D36" s="168"/>
      <c r="E36" s="168"/>
      <c r="F36" s="37" t="s">
        <v>10</v>
      </c>
      <c r="G36" s="36">
        <v>517237332.951522</v>
      </c>
      <c r="H36" s="26"/>
      <c r="I36" s="37" t="s">
        <v>10</v>
      </c>
      <c r="J36" s="36">
        <v>450919022.451522</v>
      </c>
      <c r="K36" s="26"/>
      <c r="L36" s="37" t="s">
        <v>10</v>
      </c>
      <c r="M36" s="36">
        <v>495231084.451522</v>
      </c>
      <c r="N36" s="26"/>
      <c r="O36" s="37" t="s">
        <v>10</v>
      </c>
      <c r="P36" s="36">
        <v>559017542.451522</v>
      </c>
      <c r="Q36" s="26"/>
    </row>
    <row r="37" spans="1:17" ht="21" customHeight="1">
      <c r="A37" s="10">
        <f t="shared" si="1"/>
        <v>23</v>
      </c>
      <c r="B37" s="26"/>
      <c r="C37" s="40" t="s">
        <v>97</v>
      </c>
      <c r="D37" s="10" t="s">
        <v>36</v>
      </c>
      <c r="E37" s="23">
        <v>0.0625</v>
      </c>
      <c r="F37" s="2" t="s">
        <v>10</v>
      </c>
      <c r="G37" s="26">
        <v>32327333</v>
      </c>
      <c r="H37" s="26"/>
      <c r="I37" s="2" t="s">
        <v>10</v>
      </c>
      <c r="J37" s="26">
        <v>28182439</v>
      </c>
      <c r="K37" s="26"/>
      <c r="L37" s="2" t="s">
        <v>10</v>
      </c>
      <c r="M37" s="26">
        <v>30951943</v>
      </c>
      <c r="N37" s="26"/>
      <c r="O37" s="2" t="s">
        <v>10</v>
      </c>
      <c r="P37" s="26">
        <v>34938596</v>
      </c>
      <c r="Q37" s="26"/>
    </row>
    <row r="38" spans="1:17" ht="21" customHeight="1">
      <c r="A38" s="10">
        <f t="shared" si="1"/>
        <v>24</v>
      </c>
      <c r="B38" s="26"/>
      <c r="C38" s="172" t="s">
        <v>98</v>
      </c>
      <c r="D38" s="172"/>
      <c r="E38" s="172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</row>
    <row r="39" spans="1:17" ht="15.75">
      <c r="A39" s="10">
        <f t="shared" si="1"/>
        <v>25</v>
      </c>
      <c r="B39" s="26"/>
      <c r="C39" s="168" t="s">
        <v>93</v>
      </c>
      <c r="D39" s="168"/>
      <c r="E39" s="168"/>
      <c r="F39" s="2" t="s">
        <v>10</v>
      </c>
      <c r="G39" s="26">
        <v>205719394</v>
      </c>
      <c r="H39" s="26"/>
      <c r="I39" s="2" t="s">
        <v>10</v>
      </c>
      <c r="J39" s="26">
        <v>179342793</v>
      </c>
      <c r="K39" s="26"/>
      <c r="L39" s="2" t="s">
        <v>10</v>
      </c>
      <c r="M39" s="26">
        <v>196966909</v>
      </c>
      <c r="N39" s="26"/>
      <c r="O39" s="2" t="s">
        <v>10</v>
      </c>
      <c r="P39" s="26">
        <v>222336523</v>
      </c>
      <c r="Q39" s="26"/>
    </row>
    <row r="40" spans="1:17" ht="15.75">
      <c r="A40" s="10">
        <f t="shared" si="1"/>
        <v>26</v>
      </c>
      <c r="B40" s="26"/>
      <c r="C40" s="168" t="s">
        <v>99</v>
      </c>
      <c r="D40" s="168"/>
      <c r="E40" s="168"/>
      <c r="F40" s="26"/>
      <c r="G40" s="26">
        <v>32327333</v>
      </c>
      <c r="H40" s="26"/>
      <c r="I40" s="26"/>
      <c r="J40" s="26">
        <v>28182439</v>
      </c>
      <c r="K40" s="26"/>
      <c r="L40" s="26"/>
      <c r="M40" s="26">
        <v>30951943</v>
      </c>
      <c r="N40" s="26"/>
      <c r="O40" s="26"/>
      <c r="P40" s="26">
        <v>34938596</v>
      </c>
      <c r="Q40" s="26"/>
    </row>
    <row r="41" spans="1:17" ht="7.5" customHeight="1">
      <c r="A41" s="10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</row>
    <row r="42" spans="1:17" ht="4.5" customHeight="1">
      <c r="A42" s="10"/>
      <c r="B42" s="26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6"/>
    </row>
    <row r="43" spans="1:17" ht="4.5" customHeight="1" thickBot="1">
      <c r="A43" s="10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</row>
    <row r="44" spans="1:17" ht="30" customHeight="1" thickBot="1" thickTop="1">
      <c r="A44" s="65">
        <f>A40+1</f>
        <v>27</v>
      </c>
      <c r="B44" s="26"/>
      <c r="C44" s="49" t="s">
        <v>110</v>
      </c>
      <c r="D44" s="35"/>
      <c r="E44" s="35"/>
      <c r="F44" s="33" t="s">
        <v>10</v>
      </c>
      <c r="G44" s="34">
        <v>238046727</v>
      </c>
      <c r="H44" s="34"/>
      <c r="I44" s="33" t="s">
        <v>10</v>
      </c>
      <c r="J44" s="34">
        <v>207525232</v>
      </c>
      <c r="K44" s="34"/>
      <c r="L44" s="33" t="s">
        <v>10</v>
      </c>
      <c r="M44" s="34">
        <v>227918852</v>
      </c>
      <c r="N44" s="34"/>
      <c r="O44" s="33" t="s">
        <v>10</v>
      </c>
      <c r="P44" s="34">
        <v>257275119</v>
      </c>
      <c r="Q44" s="26"/>
    </row>
    <row r="45" spans="1:17" ht="4.5" customHeight="1" thickTop="1">
      <c r="A45" s="10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</row>
    <row r="46" spans="1:17" ht="4.5" customHeight="1">
      <c r="A46" s="10"/>
      <c r="B46" s="26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6"/>
    </row>
    <row r="47" spans="1:17" ht="15.75">
      <c r="A47" s="10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</row>
  </sheetData>
  <mergeCells count="32">
    <mergeCell ref="A4:P4"/>
    <mergeCell ref="A5:P5"/>
    <mergeCell ref="A6:P6"/>
    <mergeCell ref="A1:P1"/>
    <mergeCell ref="A2:P2"/>
    <mergeCell ref="A3:P3"/>
    <mergeCell ref="A7:P7"/>
    <mergeCell ref="A8:P8"/>
    <mergeCell ref="C9:E10"/>
    <mergeCell ref="G9:G10"/>
    <mergeCell ref="C19:E19"/>
    <mergeCell ref="C20:E20"/>
    <mergeCell ref="C11:E11"/>
    <mergeCell ref="C12:E12"/>
    <mergeCell ref="C13:E13"/>
    <mergeCell ref="C18:E18"/>
    <mergeCell ref="C14:E14"/>
    <mergeCell ref="C15:E15"/>
    <mergeCell ref="C33:E33"/>
    <mergeCell ref="C38:E38"/>
    <mergeCell ref="C22:E22"/>
    <mergeCell ref="C26:E26"/>
    <mergeCell ref="C39:E39"/>
    <mergeCell ref="C40:E40"/>
    <mergeCell ref="C16:E16"/>
    <mergeCell ref="C17:E17"/>
    <mergeCell ref="C23:E23"/>
    <mergeCell ref="C29:E29"/>
    <mergeCell ref="C31:E31"/>
    <mergeCell ref="C34:E34"/>
    <mergeCell ref="C36:E36"/>
    <mergeCell ref="C28:E28"/>
  </mergeCells>
  <printOptions horizontalCentered="1"/>
  <pageMargins left="0.5" right="0.5" top="0.5" bottom="0.75" header="0.5" footer="0.5"/>
  <pageSetup fitToHeight="1" fitToWidth="1" horizontalDpi="300" verticalDpi="300" orientation="portrait" scale="73" r:id="rId1"/>
  <headerFooter alignWithMargins="0">
    <oddFooter>&amp;R&amp;"Times New Roman,Regular"Accounting Schedule 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8"/>
  <sheetViews>
    <sheetView zoomScale="75" zoomScaleNormal="75" workbookViewId="0" topLeftCell="A25">
      <selection activeCell="K17" sqref="K17"/>
    </sheetView>
  </sheetViews>
  <sheetFormatPr defaultColWidth="8.88671875" defaultRowHeight="15"/>
  <cols>
    <col min="1" max="1" width="4.4453125" style="27" customWidth="1"/>
    <col min="2" max="2" width="29.4453125" style="27" customWidth="1"/>
    <col min="3" max="3" width="2.77734375" style="27" customWidth="1"/>
    <col min="4" max="4" width="2.6640625" style="27" customWidth="1"/>
    <col min="5" max="5" width="16.10546875" style="27" customWidth="1"/>
    <col min="6" max="6" width="3.5546875" style="27" customWidth="1"/>
    <col min="7" max="7" width="2.6640625" style="27" customWidth="1"/>
    <col min="8" max="8" width="16.21484375" style="27" customWidth="1"/>
    <col min="9" max="16384" width="8.88671875" style="27" customWidth="1"/>
  </cols>
  <sheetData>
    <row r="1" spans="1:8" ht="15.75">
      <c r="A1" s="101" t="s">
        <v>197</v>
      </c>
      <c r="B1" s="101"/>
      <c r="C1" s="101"/>
      <c r="D1" s="101"/>
      <c r="E1" s="101"/>
      <c r="F1" s="101"/>
      <c r="G1" s="101"/>
      <c r="H1" s="101"/>
    </row>
    <row r="2" spans="1:8" ht="15.75">
      <c r="A2" s="101" t="s">
        <v>198</v>
      </c>
      <c r="B2" s="101"/>
      <c r="C2" s="101"/>
      <c r="D2" s="101"/>
      <c r="E2" s="101"/>
      <c r="F2" s="101"/>
      <c r="G2" s="101"/>
      <c r="H2" s="101"/>
    </row>
    <row r="3" spans="1:8" ht="15.75">
      <c r="A3" s="101" t="s">
        <v>199</v>
      </c>
      <c r="B3" s="101"/>
      <c r="C3" s="101"/>
      <c r="D3" s="101"/>
      <c r="E3" s="101"/>
      <c r="F3" s="101"/>
      <c r="G3" s="101"/>
      <c r="H3" s="101"/>
    </row>
    <row r="4" spans="1:8" ht="15.75">
      <c r="A4" s="102"/>
      <c r="B4" s="102"/>
      <c r="C4" s="102"/>
      <c r="D4" s="102"/>
      <c r="E4" s="102"/>
      <c r="F4" s="102"/>
      <c r="G4" s="102"/>
      <c r="H4" s="102"/>
    </row>
    <row r="5" spans="1:8" ht="15.75">
      <c r="A5" s="101" t="s">
        <v>195</v>
      </c>
      <c r="B5" s="101"/>
      <c r="C5" s="101"/>
      <c r="D5" s="101"/>
      <c r="E5" s="101"/>
      <c r="F5" s="101"/>
      <c r="G5" s="101"/>
      <c r="H5" s="101"/>
    </row>
    <row r="6" spans="1:8" ht="15.75">
      <c r="A6" s="101" t="s">
        <v>196</v>
      </c>
      <c r="B6" s="101"/>
      <c r="C6" s="101"/>
      <c r="D6" s="101"/>
      <c r="E6" s="101"/>
      <c r="F6" s="101"/>
      <c r="G6" s="101"/>
      <c r="H6" s="101"/>
    </row>
    <row r="7" spans="1:8" ht="15.75">
      <c r="A7" s="102"/>
      <c r="B7" s="102"/>
      <c r="C7" s="102"/>
      <c r="D7" s="102"/>
      <c r="E7" s="102"/>
      <c r="F7" s="102"/>
      <c r="G7" s="102"/>
      <c r="H7" s="102"/>
    </row>
    <row r="8" spans="1:8" ht="15.75">
      <c r="A8" s="102"/>
      <c r="B8" s="102"/>
      <c r="C8" s="102"/>
      <c r="D8" s="101" t="s">
        <v>200</v>
      </c>
      <c r="E8" s="101"/>
      <c r="F8" s="102"/>
      <c r="G8" s="101" t="s">
        <v>202</v>
      </c>
      <c r="H8" s="101"/>
    </row>
    <row r="9" spans="1:8" ht="15.75">
      <c r="A9" s="102"/>
      <c r="B9" s="102"/>
      <c r="C9" s="102"/>
      <c r="D9" s="103" t="s">
        <v>201</v>
      </c>
      <c r="E9" s="103"/>
      <c r="F9" s="102"/>
      <c r="G9" s="103" t="s">
        <v>203</v>
      </c>
      <c r="H9" s="103"/>
    </row>
    <row r="10" spans="1:8" ht="15.75">
      <c r="A10" s="102" t="s">
        <v>255</v>
      </c>
      <c r="B10" s="102"/>
      <c r="C10" s="102"/>
      <c r="D10" s="102" t="s">
        <v>10</v>
      </c>
      <c r="E10" s="102">
        <v>2270732.342</v>
      </c>
      <c r="F10" s="102"/>
      <c r="G10" s="102" t="s">
        <v>10</v>
      </c>
      <c r="H10" s="102">
        <v>2079516.092</v>
      </c>
    </row>
    <row r="12" ht="15.75">
      <c r="A12" s="27" t="s">
        <v>256</v>
      </c>
    </row>
    <row r="13" ht="15.75">
      <c r="A13" s="96" t="s">
        <v>257</v>
      </c>
    </row>
    <row r="14" spans="1:8" ht="15.75">
      <c r="A14" s="39" t="s">
        <v>151</v>
      </c>
      <c r="E14" s="27">
        <v>508677.088</v>
      </c>
      <c r="H14" s="27">
        <v>450180.988</v>
      </c>
    </row>
    <row r="15" spans="1:8" ht="15.75">
      <c r="A15" s="39" t="s">
        <v>152</v>
      </c>
      <c r="E15" s="27">
        <v>-5258.834</v>
      </c>
      <c r="H15" s="27">
        <v>-4450.938</v>
      </c>
    </row>
    <row r="16" spans="1:8" ht="15.75">
      <c r="A16" s="39" t="s">
        <v>153</v>
      </c>
      <c r="E16" s="27">
        <v>136829.536</v>
      </c>
      <c r="H16" s="27">
        <v>123905.029</v>
      </c>
    </row>
    <row r="17" spans="1:8" ht="15.75">
      <c r="A17" s="40" t="s">
        <v>258</v>
      </c>
      <c r="E17" s="100">
        <v>640247.79</v>
      </c>
      <c r="H17" s="100">
        <v>569635.079</v>
      </c>
    </row>
    <row r="18" spans="1:8" ht="22.5" customHeight="1">
      <c r="A18" s="40" t="s">
        <v>154</v>
      </c>
      <c r="E18" s="27">
        <v>17439.893</v>
      </c>
      <c r="H18" s="27">
        <v>15792.573</v>
      </c>
    </row>
    <row r="19" spans="1:8" ht="22.5" customHeight="1">
      <c r="A19" s="40" t="s">
        <v>156</v>
      </c>
      <c r="E19" s="27">
        <v>111698.232</v>
      </c>
      <c r="H19" s="27">
        <v>104926.423</v>
      </c>
    </row>
    <row r="20" spans="1:8" ht="23.25" customHeight="1">
      <c r="A20" s="40" t="s">
        <v>260</v>
      </c>
      <c r="E20" s="27">
        <v>58460.6148432</v>
      </c>
      <c r="H20" s="27">
        <v>53934.451</v>
      </c>
    </row>
    <row r="21" spans="1:8" ht="23.25" customHeight="1">
      <c r="A21" s="40" t="s">
        <v>261</v>
      </c>
      <c r="E21" s="27">
        <v>5183.949</v>
      </c>
      <c r="H21" s="27">
        <v>3398.394</v>
      </c>
    </row>
    <row r="22" spans="1:8" ht="23.25" customHeight="1">
      <c r="A22" s="40" t="s">
        <v>157</v>
      </c>
      <c r="E22" s="27">
        <v>1614.971</v>
      </c>
      <c r="H22" s="27">
        <v>1467.409</v>
      </c>
    </row>
    <row r="23" ht="23.25" customHeight="1">
      <c r="A23" s="40" t="s">
        <v>262</v>
      </c>
    </row>
    <row r="24" spans="1:8" ht="16.5" customHeight="1">
      <c r="A24" s="39" t="s">
        <v>259</v>
      </c>
      <c r="E24" s="27">
        <v>2905.784</v>
      </c>
      <c r="H24" s="27">
        <v>2434.957</v>
      </c>
    </row>
    <row r="25" spans="1:8" ht="15.75">
      <c r="A25" s="39" t="s">
        <v>155</v>
      </c>
      <c r="E25" s="99">
        <v>242964.756</v>
      </c>
      <c r="H25" s="99">
        <v>220123.639</v>
      </c>
    </row>
    <row r="26" spans="1:8" ht="15.75">
      <c r="A26" s="40" t="s">
        <v>263</v>
      </c>
      <c r="E26" s="27">
        <v>245870.54</v>
      </c>
      <c r="H26" s="27">
        <v>222558.596</v>
      </c>
    </row>
    <row r="27" spans="1:8" ht="22.5" customHeight="1">
      <c r="A27" s="25" t="s">
        <v>68</v>
      </c>
      <c r="E27" s="130">
        <v>1080515.9898432</v>
      </c>
      <c r="H27" s="130">
        <v>971712.9249999999</v>
      </c>
    </row>
    <row r="28" ht="22.5" customHeight="1">
      <c r="A28" s="25" t="s">
        <v>158</v>
      </c>
    </row>
    <row r="29" spans="1:8" ht="15.75">
      <c r="A29" s="39" t="s">
        <v>245</v>
      </c>
      <c r="E29" s="27">
        <v>73880.208</v>
      </c>
      <c r="H29" s="27">
        <v>66901.705</v>
      </c>
    </row>
    <row r="30" spans="1:8" ht="15.75">
      <c r="A30" s="39" t="s">
        <v>190</v>
      </c>
      <c r="E30" s="27">
        <v>65079.148</v>
      </c>
      <c r="H30" s="27">
        <v>59186.752</v>
      </c>
    </row>
    <row r="31" spans="1:8" ht="15.75">
      <c r="A31" s="39" t="s">
        <v>268</v>
      </c>
      <c r="E31" s="27">
        <v>6783</v>
      </c>
      <c r="H31" s="27">
        <v>6214.184</v>
      </c>
    </row>
    <row r="32" spans="1:8" ht="15.75">
      <c r="A32" s="39" t="s">
        <v>240</v>
      </c>
      <c r="E32" s="27">
        <v>3687.468</v>
      </c>
      <c r="H32" s="27">
        <v>3594.426</v>
      </c>
    </row>
    <row r="33" spans="1:8" ht="15.75">
      <c r="A33" s="39" t="s">
        <v>269</v>
      </c>
      <c r="E33" s="27">
        <v>104334.16</v>
      </c>
      <c r="H33" s="27">
        <v>97934.184</v>
      </c>
    </row>
    <row r="34" spans="1:8" ht="15.75">
      <c r="A34" s="39" t="s">
        <v>160</v>
      </c>
      <c r="E34" s="27">
        <v>9437.182</v>
      </c>
      <c r="H34" s="27">
        <v>8549.993</v>
      </c>
    </row>
    <row r="35" spans="1:8" ht="15.75">
      <c r="A35" s="129" t="s">
        <v>238</v>
      </c>
      <c r="E35" s="27">
        <v>0.777</v>
      </c>
      <c r="H35" s="27">
        <v>0.72</v>
      </c>
    </row>
    <row r="36" spans="1:8" ht="15.75">
      <c r="A36" s="39" t="s">
        <v>239</v>
      </c>
      <c r="E36" s="27">
        <v>0</v>
      </c>
      <c r="H36" s="27">
        <v>0</v>
      </c>
    </row>
    <row r="37" spans="1:8" ht="15.75">
      <c r="A37" s="39" t="s">
        <v>270</v>
      </c>
      <c r="E37" s="27">
        <v>4520.79</v>
      </c>
      <c r="H37" s="27">
        <v>4520.79</v>
      </c>
    </row>
    <row r="38" spans="1:8" ht="15.75">
      <c r="A38" s="25" t="s">
        <v>162</v>
      </c>
      <c r="E38" s="130">
        <v>267722.73299999995</v>
      </c>
      <c r="H38" s="130">
        <v>246902.754</v>
      </c>
    </row>
    <row r="39" ht="22.5" customHeight="1">
      <c r="A39" s="25" t="s">
        <v>264</v>
      </c>
    </row>
    <row r="40" spans="1:8" ht="15.75">
      <c r="A40" s="40" t="s">
        <v>193</v>
      </c>
      <c r="E40" s="27">
        <v>126348.165</v>
      </c>
      <c r="H40" s="27">
        <v>121899.749</v>
      </c>
    </row>
    <row r="41" spans="1:8" ht="15.75">
      <c r="A41" s="40" t="s">
        <v>245</v>
      </c>
      <c r="E41" s="27">
        <v>51151.596</v>
      </c>
      <c r="H41" s="27">
        <v>46319.97</v>
      </c>
    </row>
    <row r="42" spans="1:8" ht="15.75">
      <c r="A42" s="40" t="s">
        <v>242</v>
      </c>
      <c r="E42" s="27">
        <v>1863.147</v>
      </c>
      <c r="H42" s="27">
        <v>1647.568</v>
      </c>
    </row>
    <row r="43" spans="1:8" ht="15.75">
      <c r="A43" s="40" t="s">
        <v>265</v>
      </c>
      <c r="E43" s="27">
        <v>21833.924</v>
      </c>
      <c r="H43" s="27">
        <v>19781.317</v>
      </c>
    </row>
    <row r="44" spans="1:8" ht="15.75">
      <c r="A44" s="25" t="s">
        <v>266</v>
      </c>
      <c r="E44" s="130">
        <v>201196.832</v>
      </c>
      <c r="H44" s="130">
        <v>189648.604</v>
      </c>
    </row>
    <row r="45" spans="1:8" ht="22.5" customHeight="1">
      <c r="A45" s="27" t="s">
        <v>267</v>
      </c>
      <c r="E45" s="55" t="s">
        <v>253</v>
      </c>
      <c r="H45" s="55">
        <v>223289.201</v>
      </c>
    </row>
    <row r="46" spans="1:8" ht="22.5" customHeight="1" thickBot="1">
      <c r="A46" s="27" t="s">
        <v>81</v>
      </c>
      <c r="E46" s="131" t="s">
        <v>253</v>
      </c>
      <c r="H46" s="131">
        <v>447962.6079999999</v>
      </c>
    </row>
    <row r="47" ht="16.5" thickTop="1"/>
    <row r="48" spans="1:2" ht="15.75">
      <c r="A48" s="102" t="s">
        <v>253</v>
      </c>
      <c r="B48" s="102" t="s">
        <v>254</v>
      </c>
    </row>
  </sheetData>
  <printOptions horizontalCentered="1"/>
  <pageMargins left="0.75" right="0.75" top="0.25" bottom="1" header="0.5" footer="0.5"/>
  <pageSetup fitToHeight="1" fitToWidth="1" horizontalDpi="600" verticalDpi="600" orientation="portrait" scale="80" r:id="rId1"/>
  <headerFooter alignWithMargins="0">
    <oddFooter>&amp;R&amp;"Times New Roman,Regular"Schedule 1
Page 2 of 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zoomScale="75" zoomScaleNormal="75" workbookViewId="0" topLeftCell="A1">
      <selection activeCell="A1" sqref="A1:G22"/>
    </sheetView>
  </sheetViews>
  <sheetFormatPr defaultColWidth="8.88671875" defaultRowHeight="15"/>
  <cols>
    <col min="1" max="1" width="4.4453125" style="27" customWidth="1"/>
    <col min="2" max="2" width="29.4453125" style="27" customWidth="1"/>
    <col min="3" max="3" width="2.77734375" style="27" customWidth="1"/>
    <col min="4" max="4" width="2.6640625" style="27" customWidth="1"/>
    <col min="5" max="5" width="16.10546875" style="27" customWidth="1"/>
    <col min="6" max="6" width="3.5546875" style="27" customWidth="1"/>
    <col min="7" max="7" width="17.99609375" style="27" customWidth="1"/>
    <col min="8" max="16384" width="8.88671875" style="27" customWidth="1"/>
  </cols>
  <sheetData>
    <row r="1" spans="1:7" ht="15.75">
      <c r="A1" s="101" t="s">
        <v>197</v>
      </c>
      <c r="B1" s="101"/>
      <c r="C1" s="101"/>
      <c r="D1" s="101"/>
      <c r="E1" s="101"/>
      <c r="F1" s="101"/>
      <c r="G1" s="101"/>
    </row>
    <row r="2" spans="1:7" ht="15.75">
      <c r="A2" s="101" t="s">
        <v>198</v>
      </c>
      <c r="B2" s="101"/>
      <c r="C2" s="101"/>
      <c r="D2" s="101"/>
      <c r="E2" s="101"/>
      <c r="F2" s="101"/>
      <c r="G2" s="101"/>
    </row>
    <row r="3" spans="1:7" ht="15.75">
      <c r="A3" s="101"/>
      <c r="B3" s="101"/>
      <c r="C3" s="101"/>
      <c r="D3" s="101"/>
      <c r="E3" s="101"/>
      <c r="F3" s="101"/>
      <c r="G3" s="101"/>
    </row>
    <row r="4" spans="1:7" ht="15.75">
      <c r="A4" s="101" t="s">
        <v>195</v>
      </c>
      <c r="B4" s="101"/>
      <c r="C4" s="101"/>
      <c r="D4" s="101"/>
      <c r="E4" s="101"/>
      <c r="F4" s="101"/>
      <c r="G4" s="101"/>
    </row>
    <row r="5" spans="1:7" ht="15.75">
      <c r="A5" s="101" t="s">
        <v>196</v>
      </c>
      <c r="B5" s="101"/>
      <c r="C5" s="101"/>
      <c r="D5" s="101"/>
      <c r="E5" s="101"/>
      <c r="F5" s="101"/>
      <c r="G5" s="101"/>
    </row>
    <row r="6" spans="1:7" ht="15.75">
      <c r="A6" s="102"/>
      <c r="B6" s="102"/>
      <c r="C6" s="102"/>
      <c r="D6" s="102"/>
      <c r="E6" s="102"/>
      <c r="F6" s="102"/>
      <c r="G6" s="102"/>
    </row>
    <row r="7" spans="1:7" ht="15.75">
      <c r="A7" s="132" t="s">
        <v>272</v>
      </c>
      <c r="B7" s="101"/>
      <c r="C7" s="101"/>
      <c r="D7" s="101"/>
      <c r="E7" s="101"/>
      <c r="F7" s="101"/>
      <c r="G7" s="101"/>
    </row>
    <row r="8" spans="1:7" ht="15.75">
      <c r="A8" s="102"/>
      <c r="B8" s="102"/>
      <c r="C8" s="102"/>
      <c r="D8" s="102"/>
      <c r="E8" s="102"/>
      <c r="F8" s="102"/>
      <c r="G8" s="102"/>
    </row>
    <row r="9" spans="1:7" ht="15.75">
      <c r="A9" s="102"/>
      <c r="B9" s="102"/>
      <c r="C9" s="102"/>
      <c r="D9" s="102"/>
      <c r="E9" s="102"/>
      <c r="F9" s="102"/>
      <c r="G9" s="102"/>
    </row>
    <row r="10" spans="1:7" ht="15.75">
      <c r="A10" s="102"/>
      <c r="B10" s="102"/>
      <c r="C10" s="102"/>
      <c r="D10" s="101" t="s">
        <v>200</v>
      </c>
      <c r="E10" s="101"/>
      <c r="F10" s="102"/>
      <c r="G10" s="101" t="s">
        <v>202</v>
      </c>
    </row>
    <row r="11" spans="1:7" ht="15.75">
      <c r="A11" s="102"/>
      <c r="B11" s="102"/>
      <c r="C11" s="102"/>
      <c r="D11" s="103" t="s">
        <v>201</v>
      </c>
      <c r="E11" s="103"/>
      <c r="F11" s="102"/>
      <c r="G11" s="103" t="s">
        <v>203</v>
      </c>
    </row>
    <row r="12" spans="1:7" ht="19.5" customHeight="1">
      <c r="A12" s="27" t="s">
        <v>187</v>
      </c>
      <c r="E12" s="98">
        <v>1</v>
      </c>
      <c r="F12" s="97"/>
      <c r="G12" s="98">
        <v>0.905543</v>
      </c>
    </row>
    <row r="13" spans="1:7" ht="19.5" customHeight="1">
      <c r="A13" s="27" t="s">
        <v>242</v>
      </c>
      <c r="E13" s="98">
        <v>0.999999</v>
      </c>
      <c r="F13" s="97"/>
      <c r="G13" s="98">
        <v>0.884293</v>
      </c>
    </row>
    <row r="14" spans="1:7" ht="19.5" customHeight="1">
      <c r="A14" s="27" t="s">
        <v>190</v>
      </c>
      <c r="E14" s="98">
        <v>1</v>
      </c>
      <c r="F14" s="97"/>
      <c r="G14" s="98">
        <v>0.909458</v>
      </c>
    </row>
    <row r="15" spans="1:7" ht="19.5" customHeight="1">
      <c r="A15" s="27" t="s">
        <v>156</v>
      </c>
      <c r="E15" s="98">
        <v>1.000001</v>
      </c>
      <c r="F15" s="97"/>
      <c r="G15" s="98">
        <v>0.944772</v>
      </c>
    </row>
    <row r="16" spans="1:7" ht="19.5" customHeight="1">
      <c r="A16" s="27" t="s">
        <v>273</v>
      </c>
      <c r="E16" s="98">
        <v>1</v>
      </c>
      <c r="F16" s="97"/>
      <c r="G16" s="98">
        <v>0.994776</v>
      </c>
    </row>
    <row r="17" spans="1:7" ht="19.5" customHeight="1">
      <c r="A17" s="27" t="s">
        <v>191</v>
      </c>
      <c r="E17" s="98">
        <v>1</v>
      </c>
      <c r="F17" s="97"/>
      <c r="G17" s="98">
        <v>0.90599</v>
      </c>
    </row>
    <row r="18" spans="1:7" ht="19.5" customHeight="1">
      <c r="A18" s="27" t="s">
        <v>192</v>
      </c>
      <c r="E18" s="98">
        <v>1</v>
      </c>
      <c r="F18" s="97"/>
      <c r="G18" s="98">
        <v>0.926989</v>
      </c>
    </row>
    <row r="19" spans="1:7" ht="19.5" customHeight="1">
      <c r="A19" s="27" t="s">
        <v>255</v>
      </c>
      <c r="E19" s="98">
        <v>1.000001</v>
      </c>
      <c r="F19" s="97"/>
      <c r="G19" s="98">
        <v>0.915365</v>
      </c>
    </row>
    <row r="20" spans="1:7" ht="19.5" customHeight="1">
      <c r="A20" s="27" t="s">
        <v>274</v>
      </c>
      <c r="E20" s="98">
        <v>0.9999990000000001</v>
      </c>
      <c r="F20" s="97"/>
      <c r="G20" s="98">
        <v>0.900104</v>
      </c>
    </row>
    <row r="21" spans="1:7" ht="19.5" customHeight="1">
      <c r="A21" s="27" t="s">
        <v>275</v>
      </c>
      <c r="E21" s="98">
        <v>1</v>
      </c>
      <c r="F21" s="97"/>
      <c r="G21" s="98">
        <v>0.974768</v>
      </c>
    </row>
    <row r="22" spans="1:7" ht="19.5" customHeight="1">
      <c r="A22" s="27" t="s">
        <v>194</v>
      </c>
      <c r="E22" s="98">
        <v>1</v>
      </c>
      <c r="F22" s="97"/>
      <c r="G22" s="98">
        <v>0.9186</v>
      </c>
    </row>
  </sheetData>
  <printOptions horizontalCentered="1"/>
  <pageMargins left="0.75" right="0.75" top="1" bottom="1" header="0.5" footer="0.5"/>
  <pageSetup fitToHeight="1" fitToWidth="1" horizontalDpi="600" verticalDpi="600" orientation="portrait" scale="92" r:id="rId1"/>
  <headerFooter alignWithMargins="0">
    <oddFooter>&amp;R&amp;"Times New Roman,Regular"Schedule 1
Page 3 of 5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3"/>
  <sheetViews>
    <sheetView zoomScale="75" zoomScaleNormal="75" workbookViewId="0" topLeftCell="A1">
      <selection activeCell="A1" sqref="A1:D23"/>
    </sheetView>
  </sheetViews>
  <sheetFormatPr defaultColWidth="8.88671875" defaultRowHeight="15"/>
  <cols>
    <col min="1" max="1" width="53.6640625" style="27" customWidth="1"/>
    <col min="2" max="2" width="8.88671875" style="27" customWidth="1"/>
    <col min="3" max="3" width="2.5546875" style="27" customWidth="1"/>
    <col min="4" max="4" width="13.5546875" style="27" customWidth="1"/>
    <col min="5" max="16384" width="8.88671875" style="27" customWidth="1"/>
  </cols>
  <sheetData>
    <row r="1" spans="1:4" ht="15.75">
      <c r="A1" s="137" t="s">
        <v>197</v>
      </c>
      <c r="B1" s="137"/>
      <c r="C1" s="137"/>
      <c r="D1" s="137"/>
    </row>
    <row r="2" spans="1:4" ht="15.75">
      <c r="A2" s="137" t="s">
        <v>276</v>
      </c>
      <c r="B2" s="137"/>
      <c r="C2" s="137"/>
      <c r="D2" s="137"/>
    </row>
    <row r="4" spans="1:4" ht="15.75">
      <c r="A4" s="137" t="s">
        <v>277</v>
      </c>
      <c r="B4" s="137"/>
      <c r="C4" s="137"/>
      <c r="D4" s="137"/>
    </row>
    <row r="5" spans="1:4" ht="15.75">
      <c r="A5" s="137" t="s">
        <v>278</v>
      </c>
      <c r="B5" s="137"/>
      <c r="C5" s="137"/>
      <c r="D5" s="137"/>
    </row>
    <row r="6" spans="1:4" ht="15.75">
      <c r="A6" s="137" t="s">
        <v>199</v>
      </c>
      <c r="B6" s="137"/>
      <c r="C6" s="137"/>
      <c r="D6" s="137"/>
    </row>
    <row r="8" spans="1:4" ht="15.75">
      <c r="A8" s="137" t="s">
        <v>279</v>
      </c>
      <c r="B8" s="137"/>
      <c r="C8" s="137"/>
      <c r="D8" s="137"/>
    </row>
    <row r="11" spans="1:4" ht="31.5" customHeight="1">
      <c r="A11" s="27" t="s">
        <v>280</v>
      </c>
      <c r="C11" s="55" t="s">
        <v>10</v>
      </c>
      <c r="D11" s="102">
        <v>3846123.88350926</v>
      </c>
    </row>
    <row r="12" spans="1:4" ht="31.5" customHeight="1">
      <c r="A12" s="27" t="s">
        <v>281</v>
      </c>
      <c r="D12" s="133">
        <v>0.11647</v>
      </c>
    </row>
    <row r="13" spans="1:4" ht="31.5" customHeight="1">
      <c r="A13" s="27" t="s">
        <v>282</v>
      </c>
      <c r="D13" s="133">
        <v>0.14689</v>
      </c>
    </row>
    <row r="14" ht="31.5" customHeight="1">
      <c r="A14" s="135" t="s">
        <v>283</v>
      </c>
    </row>
    <row r="15" spans="1:4" ht="31.5" customHeight="1">
      <c r="A15" s="136" t="s">
        <v>340</v>
      </c>
      <c r="D15" s="27">
        <v>16365.25030980078</v>
      </c>
    </row>
    <row r="16" spans="1:4" ht="31.5" customHeight="1">
      <c r="A16" s="96" t="s">
        <v>284</v>
      </c>
      <c r="D16" s="27">
        <v>26562</v>
      </c>
    </row>
    <row r="17" ht="31.5" customHeight="1">
      <c r="A17" s="135" t="s">
        <v>339</v>
      </c>
    </row>
    <row r="18" spans="1:4" ht="31.5" customHeight="1">
      <c r="A18" s="136" t="s">
        <v>341</v>
      </c>
      <c r="D18" s="27">
        <v>14629.154400000003</v>
      </c>
    </row>
    <row r="19" spans="1:4" ht="31.5" customHeight="1">
      <c r="A19" s="96" t="s">
        <v>285</v>
      </c>
      <c r="D19" s="27">
        <v>23744</v>
      </c>
    </row>
    <row r="20" ht="31.5" customHeight="1">
      <c r="A20" s="135" t="s">
        <v>286</v>
      </c>
    </row>
    <row r="21" spans="1:4" ht="31.5" customHeight="1">
      <c r="A21" s="136" t="s">
        <v>342</v>
      </c>
      <c r="D21" s="27">
        <v>0</v>
      </c>
    </row>
    <row r="22" spans="1:4" ht="31.5" customHeight="1">
      <c r="A22" s="96" t="s">
        <v>287</v>
      </c>
      <c r="D22" s="99">
        <v>0</v>
      </c>
    </row>
    <row r="23" spans="1:4" ht="31.5" customHeight="1" thickBot="1">
      <c r="A23" s="27" t="s">
        <v>288</v>
      </c>
      <c r="C23" s="55" t="s">
        <v>10</v>
      </c>
      <c r="D23" s="134">
        <v>50306</v>
      </c>
    </row>
    <row r="24" ht="16.5" thickTop="1"/>
  </sheetData>
  <printOptions horizontalCentered="1"/>
  <pageMargins left="0.75" right="0.75" top="1" bottom="1" header="0.5" footer="0.5"/>
  <pageSetup fitToHeight="1" fitToWidth="1" horizontalDpi="600" verticalDpi="600" orientation="portrait" scale="90" r:id="rId1"/>
  <headerFooter alignWithMargins="0">
    <oddFooter>&amp;R&amp;"Times New Roman,Regular"Schedule 1
Page 4 of 5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zoomScale="75" zoomScaleNormal="75" workbookViewId="0" topLeftCell="A1">
      <selection activeCell="A1" sqref="A1:J31"/>
    </sheetView>
  </sheetViews>
  <sheetFormatPr defaultColWidth="8.88671875" defaultRowHeight="15"/>
  <cols>
    <col min="1" max="1" width="32.4453125" style="27" customWidth="1"/>
    <col min="2" max="2" width="2.21484375" style="27" customWidth="1"/>
    <col min="3" max="3" width="2.10546875" style="27" customWidth="1"/>
    <col min="4" max="4" width="11.77734375" style="27" customWidth="1"/>
    <col min="5" max="5" width="2.21484375" style="27" customWidth="1"/>
    <col min="6" max="6" width="10.21484375" style="27" customWidth="1"/>
    <col min="7" max="7" width="2.21484375" style="27" customWidth="1"/>
    <col min="8" max="8" width="8.88671875" style="27" customWidth="1"/>
    <col min="9" max="9" width="2.21484375" style="27" customWidth="1"/>
    <col min="10" max="16384" width="8.88671875" style="27" customWidth="1"/>
  </cols>
  <sheetData>
    <row r="1" spans="1:10" ht="15.75">
      <c r="A1" s="137" t="s">
        <v>197</v>
      </c>
      <c r="B1" s="137"/>
      <c r="C1" s="137"/>
      <c r="D1" s="137"/>
      <c r="E1" s="137"/>
      <c r="F1" s="137"/>
      <c r="G1" s="137"/>
      <c r="H1" s="137"/>
      <c r="I1" s="137"/>
      <c r="J1" s="137"/>
    </row>
    <row r="2" spans="1:10" ht="21" customHeight="1">
      <c r="A2" s="137" t="s">
        <v>289</v>
      </c>
      <c r="B2" s="137"/>
      <c r="C2" s="137"/>
      <c r="D2" s="137"/>
      <c r="E2" s="137"/>
      <c r="F2" s="137"/>
      <c r="G2" s="137"/>
      <c r="H2" s="137"/>
      <c r="I2" s="137"/>
      <c r="J2" s="137"/>
    </row>
    <row r="3" spans="1:10" ht="15.75">
      <c r="A3" s="137" t="s">
        <v>290</v>
      </c>
      <c r="B3" s="137"/>
      <c r="C3" s="137"/>
      <c r="D3" s="137"/>
      <c r="E3" s="137"/>
      <c r="F3" s="137"/>
      <c r="G3" s="137"/>
      <c r="H3" s="137"/>
      <c r="I3" s="137"/>
      <c r="J3" s="137"/>
    </row>
    <row r="4" spans="1:10" ht="15.75">
      <c r="A4" s="137" t="s">
        <v>291</v>
      </c>
      <c r="B4" s="137"/>
      <c r="C4" s="137"/>
      <c r="D4" s="137"/>
      <c r="E4" s="137"/>
      <c r="F4" s="137"/>
      <c r="G4" s="137"/>
      <c r="H4" s="137"/>
      <c r="I4" s="137"/>
      <c r="J4" s="137"/>
    </row>
    <row r="5" ht="21.75" customHeight="1"/>
    <row r="6" ht="15.75">
      <c r="A6" s="27" t="s">
        <v>301</v>
      </c>
    </row>
    <row r="7" spans="3:10" ht="15.75">
      <c r="C7" s="95" t="s">
        <v>292</v>
      </c>
      <c r="D7" s="95"/>
      <c r="E7" s="95"/>
      <c r="F7" s="95"/>
      <c r="H7" s="93" t="s">
        <v>295</v>
      </c>
      <c r="I7" s="93"/>
      <c r="J7" s="93" t="s">
        <v>296</v>
      </c>
    </row>
    <row r="8" spans="3:10" ht="15.75">
      <c r="C8" s="139"/>
      <c r="D8" s="138" t="s">
        <v>293</v>
      </c>
      <c r="F8" s="138" t="s">
        <v>294</v>
      </c>
      <c r="H8" s="94" t="s">
        <v>20</v>
      </c>
      <c r="I8" s="93"/>
      <c r="J8" s="94" t="s">
        <v>20</v>
      </c>
    </row>
    <row r="9" spans="1:10" ht="15.75">
      <c r="A9" s="27" t="s">
        <v>298</v>
      </c>
      <c r="C9" s="140" t="s">
        <v>10</v>
      </c>
      <c r="D9" s="27">
        <v>2429810015</v>
      </c>
      <c r="F9" s="98">
        <v>0.6006402124416668</v>
      </c>
      <c r="G9" s="98"/>
      <c r="H9" s="142" t="s">
        <v>297</v>
      </c>
      <c r="I9" s="98"/>
      <c r="J9" s="142" t="s">
        <v>297</v>
      </c>
    </row>
    <row r="10" spans="1:10" ht="15.75">
      <c r="A10" s="27" t="s">
        <v>21</v>
      </c>
      <c r="D10" s="27">
        <v>155197000</v>
      </c>
      <c r="F10" s="98">
        <v>0.0383641348396983</v>
      </c>
      <c r="G10" s="98"/>
      <c r="H10" s="98">
        <v>0.05721</v>
      </c>
      <c r="I10" s="98"/>
      <c r="J10" s="98">
        <v>0.0021948121541791395</v>
      </c>
    </row>
    <row r="11" spans="1:10" ht="15.75">
      <c r="A11" s="27" t="s">
        <v>22</v>
      </c>
      <c r="C11" s="123"/>
      <c r="D11" s="99">
        <v>1460359853</v>
      </c>
      <c r="F11" s="98">
        <v>0.360995652718635</v>
      </c>
      <c r="G11" s="98"/>
      <c r="H11" s="98">
        <v>0.06949</v>
      </c>
      <c r="I11" s="98"/>
      <c r="J11" s="98">
        <v>0.025085587907417942</v>
      </c>
    </row>
    <row r="12" spans="1:10" ht="16.5" thickBot="1">
      <c r="A12" s="96" t="s">
        <v>299</v>
      </c>
      <c r="C12" s="140" t="s">
        <v>10</v>
      </c>
      <c r="D12" s="134">
        <v>4045366868</v>
      </c>
      <c r="F12" s="141">
        <v>1</v>
      </c>
      <c r="G12" s="98"/>
      <c r="H12" s="98"/>
      <c r="I12" s="98"/>
      <c r="J12" s="98"/>
    </row>
    <row r="13" spans="6:10" ht="16.5" thickTop="1">
      <c r="F13" s="98"/>
      <c r="G13" s="98"/>
      <c r="H13" s="98"/>
      <c r="I13" s="98"/>
      <c r="J13" s="98"/>
    </row>
    <row r="14" spans="1:10" ht="15.75">
      <c r="A14" s="27" t="s">
        <v>300</v>
      </c>
      <c r="J14" s="143">
        <v>0.02728040006159708</v>
      </c>
    </row>
    <row r="17" ht="15.75">
      <c r="A17" s="27" t="s">
        <v>302</v>
      </c>
    </row>
    <row r="18" spans="3:10" ht="15.75">
      <c r="C18" s="95" t="s">
        <v>292</v>
      </c>
      <c r="D18" s="95"/>
      <c r="E18" s="95"/>
      <c r="F18" s="95"/>
      <c r="H18" s="93" t="s">
        <v>295</v>
      </c>
      <c r="I18" s="93"/>
      <c r="J18" s="93" t="s">
        <v>296</v>
      </c>
    </row>
    <row r="19" spans="3:10" ht="15.75">
      <c r="C19" s="139"/>
      <c r="D19" s="138" t="s">
        <v>293</v>
      </c>
      <c r="F19" s="138" t="s">
        <v>294</v>
      </c>
      <c r="H19" s="94" t="s">
        <v>20</v>
      </c>
      <c r="I19" s="93"/>
      <c r="J19" s="94" t="s">
        <v>20</v>
      </c>
    </row>
    <row r="20" spans="1:10" ht="15.75">
      <c r="A20" s="27" t="s">
        <v>298</v>
      </c>
      <c r="C20" s="140" t="s">
        <v>10</v>
      </c>
      <c r="D20" s="27">
        <v>2557870169</v>
      </c>
      <c r="F20" s="98">
        <v>0.6244952282483094</v>
      </c>
      <c r="G20" s="98"/>
      <c r="H20" s="142" t="s">
        <v>297</v>
      </c>
      <c r="I20" s="98"/>
      <c r="J20" s="142" t="s">
        <v>297</v>
      </c>
    </row>
    <row r="21" spans="1:10" ht="15.75">
      <c r="A21" s="27" t="s">
        <v>21</v>
      </c>
      <c r="D21" s="27">
        <v>155197000</v>
      </c>
      <c r="F21" s="98">
        <v>0.03789081522317596</v>
      </c>
      <c r="G21" s="98"/>
      <c r="H21" s="98">
        <v>0.05721</v>
      </c>
      <c r="I21" s="98"/>
      <c r="J21" s="98">
        <v>0.0021677335389178967</v>
      </c>
    </row>
    <row r="22" spans="1:10" ht="15.75">
      <c r="A22" s="27" t="s">
        <v>22</v>
      </c>
      <c r="C22" s="123"/>
      <c r="D22" s="99">
        <v>1382833093</v>
      </c>
      <c r="F22" s="98">
        <v>0.3376139565285147</v>
      </c>
      <c r="G22" s="98"/>
      <c r="H22" s="98">
        <v>0.06967</v>
      </c>
      <c r="I22" s="98"/>
      <c r="J22" s="98">
        <v>0.02352156435134162</v>
      </c>
    </row>
    <row r="23" spans="1:10" ht="16.5" thickBot="1">
      <c r="A23" s="96" t="s">
        <v>299</v>
      </c>
      <c r="C23" s="140" t="s">
        <v>10</v>
      </c>
      <c r="D23" s="134">
        <v>4095900262</v>
      </c>
      <c r="F23" s="141">
        <v>1</v>
      </c>
      <c r="G23" s="98"/>
      <c r="H23" s="98"/>
      <c r="I23" s="98"/>
      <c r="J23" s="98"/>
    </row>
    <row r="24" spans="6:10" ht="16.5" thickTop="1">
      <c r="F24" s="98"/>
      <c r="G24" s="98"/>
      <c r="H24" s="98"/>
      <c r="I24" s="98"/>
      <c r="J24" s="98"/>
    </row>
    <row r="25" spans="1:10" ht="15.75">
      <c r="A25" s="27" t="s">
        <v>300</v>
      </c>
      <c r="J25" s="143">
        <v>0.02568929789025952</v>
      </c>
    </row>
    <row r="27" ht="15.75">
      <c r="A27" s="27" t="s">
        <v>300</v>
      </c>
    </row>
    <row r="28" spans="1:10" ht="15.75">
      <c r="A28" s="96" t="s">
        <v>303</v>
      </c>
      <c r="J28" s="144">
        <v>0.026484848975928302</v>
      </c>
    </row>
    <row r="30" ht="15.75">
      <c r="A30" s="27" t="s">
        <v>304</v>
      </c>
    </row>
    <row r="31" spans="1:10" ht="15.75">
      <c r="A31" s="96" t="s">
        <v>305</v>
      </c>
      <c r="J31" s="144">
        <v>0.61257</v>
      </c>
    </row>
  </sheetData>
  <printOptions/>
  <pageMargins left="0.75" right="0.75" top="1" bottom="1" header="0.5" footer="0.5"/>
  <pageSetup fitToHeight="1" fitToWidth="1" horizontalDpi="600" verticalDpi="600" orientation="portrait" scale="85" r:id="rId1"/>
  <headerFooter alignWithMargins="0">
    <oddFooter>&amp;R&amp;"Times New Roman,Regular"Schedule 1
Page 5 of 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S31"/>
  <sheetViews>
    <sheetView zoomScale="75" zoomScaleNormal="75" workbookViewId="0" topLeftCell="A1">
      <selection activeCell="G41" sqref="G41"/>
    </sheetView>
  </sheetViews>
  <sheetFormatPr defaultColWidth="9.77734375" defaultRowHeight="15"/>
  <cols>
    <col min="1" max="2" width="4.77734375" style="27" customWidth="1"/>
    <col min="3" max="3" width="8.77734375" style="27" customWidth="1"/>
    <col min="4" max="4" width="1.77734375" style="27" customWidth="1"/>
    <col min="5" max="5" width="9.77734375" style="27" customWidth="1"/>
    <col min="6" max="6" width="1.77734375" style="27" customWidth="1"/>
    <col min="7" max="7" width="8.77734375" style="27" customWidth="1"/>
    <col min="8" max="8" width="1.33203125" style="27" customWidth="1"/>
    <col min="9" max="9" width="8.3359375" style="27" customWidth="1"/>
    <col min="10" max="10" width="1.2265625" style="27" customWidth="1"/>
    <col min="11" max="11" width="8.5546875" style="27" customWidth="1"/>
    <col min="12" max="12" width="2.21484375" style="27" customWidth="1"/>
    <col min="13" max="13" width="11.77734375" style="27" customWidth="1"/>
    <col min="14" max="14" width="1.1171875" style="27" customWidth="1"/>
    <col min="15" max="15" width="2.21484375" style="27" customWidth="1"/>
    <col min="16" max="16" width="11.77734375" style="27" customWidth="1"/>
    <col min="17" max="17" width="1.1171875" style="27" customWidth="1"/>
    <col min="18" max="18" width="2.21484375" style="27" customWidth="1"/>
    <col min="19" max="19" width="11.99609375" style="27" customWidth="1"/>
    <col min="20" max="16384" width="9.77734375" style="27" customWidth="1"/>
  </cols>
  <sheetData>
    <row r="1" spans="1:19" ht="15.75">
      <c r="A1" s="169" t="s">
        <v>0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</row>
    <row r="2" spans="1:19" ht="15.75">
      <c r="A2" s="169" t="s">
        <v>148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</row>
    <row r="3" spans="1:19" ht="15.75">
      <c r="A3" s="170" t="s">
        <v>134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</row>
    <row r="4" spans="1:19" ht="15.75">
      <c r="A4" s="170" t="s">
        <v>319</v>
      </c>
      <c r="B4" s="170"/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170"/>
      <c r="S4" s="170"/>
    </row>
    <row r="5" spans="1:19" ht="15.75">
      <c r="A5" s="170" t="s">
        <v>186</v>
      </c>
      <c r="B5" s="170"/>
      <c r="C5" s="170"/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170"/>
      <c r="P5" s="170"/>
      <c r="Q5" s="170"/>
      <c r="R5" s="170"/>
      <c r="S5" s="170"/>
    </row>
    <row r="6" spans="1:19" ht="36" customHeight="1">
      <c r="A6" s="171" t="s">
        <v>1</v>
      </c>
      <c r="B6" s="171"/>
      <c r="C6" s="171"/>
      <c r="D6" s="171"/>
      <c r="E6" s="171"/>
      <c r="F6" s="171"/>
      <c r="G6" s="171"/>
      <c r="H6" s="171"/>
      <c r="I6" s="171"/>
      <c r="J6" s="171"/>
      <c r="K6" s="171"/>
      <c r="L6" s="171"/>
      <c r="M6" s="171"/>
      <c r="N6" s="171"/>
      <c r="O6" s="171"/>
      <c r="P6" s="171"/>
      <c r="Q6" s="171"/>
      <c r="R6" s="171"/>
      <c r="S6" s="171"/>
    </row>
    <row r="7" spans="1:19" ht="15.75">
      <c r="A7" s="170"/>
      <c r="B7" s="170"/>
      <c r="C7" s="170"/>
      <c r="D7" s="170"/>
      <c r="E7" s="170"/>
      <c r="F7" s="170"/>
      <c r="G7" s="170"/>
      <c r="H7" s="170"/>
      <c r="I7" s="170"/>
      <c r="J7" s="170"/>
      <c r="K7" s="170"/>
      <c r="L7" s="170"/>
      <c r="M7" s="170"/>
      <c r="N7" s="170"/>
      <c r="O7" s="170"/>
      <c r="P7" s="170"/>
      <c r="Q7" s="170"/>
      <c r="R7" s="170"/>
      <c r="S7" s="170"/>
    </row>
    <row r="8" spans="1:19" ht="15.75">
      <c r="A8" s="170"/>
      <c r="B8" s="170"/>
      <c r="C8" s="170"/>
      <c r="D8" s="170"/>
      <c r="E8" s="170"/>
      <c r="F8" s="170"/>
      <c r="G8" s="170"/>
      <c r="H8" s="170"/>
      <c r="I8" s="170"/>
      <c r="J8" s="170"/>
      <c r="K8" s="170"/>
      <c r="L8" s="170"/>
      <c r="M8" s="170"/>
      <c r="N8" s="170"/>
      <c r="O8" s="170"/>
      <c r="P8" s="170"/>
      <c r="Q8" s="170"/>
      <c r="R8" s="170"/>
      <c r="S8" s="170"/>
    </row>
    <row r="9" spans="1:19" ht="15.75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5">
        <v>0.1261</v>
      </c>
      <c r="N9" s="26"/>
      <c r="O9" s="26"/>
      <c r="P9" s="5">
        <v>0.14</v>
      </c>
      <c r="Q9" s="26"/>
      <c r="R9" s="26"/>
      <c r="S9" s="5">
        <v>0.16</v>
      </c>
    </row>
    <row r="10" spans="1:19" ht="15.75" customHeight="1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44" t="s">
        <v>2</v>
      </c>
      <c r="N10" s="26"/>
      <c r="O10" s="26"/>
      <c r="P10" s="44" t="s">
        <v>2</v>
      </c>
      <c r="Q10" s="26"/>
      <c r="R10" s="26"/>
      <c r="S10" s="44" t="s">
        <v>2</v>
      </c>
    </row>
    <row r="11" spans="1:19" ht="15.75">
      <c r="A11" s="7" t="s">
        <v>3</v>
      </c>
      <c r="B11" s="173" t="s">
        <v>4</v>
      </c>
      <c r="C11" s="173"/>
      <c r="D11" s="173"/>
      <c r="E11" s="173"/>
      <c r="F11" s="173"/>
      <c r="G11" s="173"/>
      <c r="H11" s="9"/>
      <c r="I11" s="9"/>
      <c r="J11" s="9"/>
      <c r="K11" s="9"/>
      <c r="L11" s="9"/>
      <c r="M11" s="7" t="s">
        <v>5</v>
      </c>
      <c r="N11" s="9"/>
      <c r="O11" s="9"/>
      <c r="P11" s="7" t="s">
        <v>6</v>
      </c>
      <c r="Q11" s="9"/>
      <c r="R11" s="9"/>
      <c r="S11" s="7" t="s">
        <v>7</v>
      </c>
    </row>
    <row r="12" spans="1:19" ht="18" customHeight="1">
      <c r="A12" s="10">
        <v>1</v>
      </c>
      <c r="B12" s="172" t="s">
        <v>8</v>
      </c>
      <c r="C12" s="172"/>
      <c r="D12" s="172"/>
      <c r="E12" s="172"/>
      <c r="F12" s="172"/>
      <c r="G12" s="174" t="s">
        <v>9</v>
      </c>
      <c r="H12" s="174"/>
      <c r="I12" s="174"/>
      <c r="J12" s="174"/>
      <c r="K12" s="174"/>
      <c r="L12" s="2" t="s">
        <v>10</v>
      </c>
      <c r="M12" s="26">
        <v>3846122254.7596235</v>
      </c>
      <c r="N12" s="26"/>
      <c r="O12" s="2" t="s">
        <v>10</v>
      </c>
      <c r="P12" s="26">
        <v>3846122254.7596235</v>
      </c>
      <c r="Q12" s="26"/>
      <c r="R12" s="2" t="s">
        <v>10</v>
      </c>
      <c r="S12" s="26">
        <v>3846122254.7596235</v>
      </c>
    </row>
    <row r="13" spans="1:19" ht="18" customHeight="1">
      <c r="A13" s="10">
        <f>A12+1</f>
        <v>2</v>
      </c>
      <c r="B13" s="172" t="s">
        <v>11</v>
      </c>
      <c r="C13" s="172"/>
      <c r="D13" s="172"/>
      <c r="E13" s="172"/>
      <c r="F13" s="172"/>
      <c r="G13" s="172"/>
      <c r="H13" s="172"/>
      <c r="I13" s="172"/>
      <c r="J13" s="172"/>
      <c r="K13" s="172"/>
      <c r="L13" s="26"/>
      <c r="M13" s="28">
        <v>0.103735</v>
      </c>
      <c r="N13" s="26"/>
      <c r="O13" s="26"/>
      <c r="P13" s="28">
        <v>0.11224500000000001</v>
      </c>
      <c r="Q13" s="26"/>
      <c r="R13" s="26"/>
      <c r="S13" s="28">
        <v>0.124495</v>
      </c>
    </row>
    <row r="14" spans="1:19" ht="27" customHeight="1">
      <c r="A14" s="10">
        <f aca="true" t="shared" si="0" ref="A14:A20">A13+1</f>
        <v>3</v>
      </c>
      <c r="B14" s="172" t="s">
        <v>12</v>
      </c>
      <c r="C14" s="172"/>
      <c r="D14" s="172"/>
      <c r="E14" s="172"/>
      <c r="F14" s="172"/>
      <c r="G14" s="172"/>
      <c r="H14" s="172"/>
      <c r="I14" s="172"/>
      <c r="J14" s="172"/>
      <c r="K14" s="172"/>
      <c r="L14" s="2" t="s">
        <v>10</v>
      </c>
      <c r="M14" s="31">
        <v>398977492</v>
      </c>
      <c r="N14" s="26"/>
      <c r="O14" s="2" t="s">
        <v>10</v>
      </c>
      <c r="P14" s="31">
        <v>431707992</v>
      </c>
      <c r="Q14" s="26"/>
      <c r="R14" s="2" t="s">
        <v>10</v>
      </c>
      <c r="S14" s="31">
        <v>478822990</v>
      </c>
    </row>
    <row r="15" spans="1:19" ht="18" customHeight="1">
      <c r="A15" s="10">
        <f t="shared" si="0"/>
        <v>4</v>
      </c>
      <c r="B15" s="172" t="s">
        <v>13</v>
      </c>
      <c r="C15" s="172"/>
      <c r="D15" s="172"/>
      <c r="E15" s="172"/>
      <c r="F15" s="172"/>
      <c r="G15" s="174" t="s">
        <v>105</v>
      </c>
      <c r="H15" s="174"/>
      <c r="I15" s="174"/>
      <c r="J15" s="174"/>
      <c r="K15" s="174"/>
      <c r="L15" s="26"/>
      <c r="M15" s="26">
        <v>447962608</v>
      </c>
      <c r="N15" s="26"/>
      <c r="O15" s="26"/>
      <c r="P15" s="26">
        <v>447962608</v>
      </c>
      <c r="Q15" s="26"/>
      <c r="R15" s="26"/>
      <c r="S15" s="26">
        <v>447962608</v>
      </c>
    </row>
    <row r="16" spans="1:19" ht="27" customHeight="1">
      <c r="A16" s="10">
        <f t="shared" si="0"/>
        <v>5</v>
      </c>
      <c r="B16" s="172" t="s">
        <v>14</v>
      </c>
      <c r="C16" s="172"/>
      <c r="D16" s="172"/>
      <c r="E16" s="172"/>
      <c r="F16" s="172"/>
      <c r="G16" s="172"/>
      <c r="H16" s="172"/>
      <c r="I16" s="172"/>
      <c r="J16" s="172"/>
      <c r="K16" s="172"/>
      <c r="L16" s="2" t="s">
        <v>10</v>
      </c>
      <c r="M16" s="31">
        <v>-48985116</v>
      </c>
      <c r="N16" s="26"/>
      <c r="O16" s="2" t="s">
        <v>10</v>
      </c>
      <c r="P16" s="31">
        <v>-16254616</v>
      </c>
      <c r="Q16" s="26"/>
      <c r="R16" s="2" t="s">
        <v>10</v>
      </c>
      <c r="S16" s="31">
        <v>30860382</v>
      </c>
    </row>
    <row r="17" spans="1:19" ht="36" customHeight="1">
      <c r="A17" s="10">
        <f t="shared" si="0"/>
        <v>6</v>
      </c>
      <c r="B17" s="172" t="s">
        <v>15</v>
      </c>
      <c r="C17" s="172"/>
      <c r="D17" s="172"/>
      <c r="E17" s="172"/>
      <c r="F17" s="172"/>
      <c r="G17" s="174" t="s">
        <v>106</v>
      </c>
      <c r="H17" s="174"/>
      <c r="I17" s="174"/>
      <c r="J17" s="174"/>
      <c r="K17" s="174"/>
      <c r="L17" s="26"/>
      <c r="M17" s="26"/>
      <c r="N17" s="26"/>
      <c r="O17" s="26"/>
      <c r="P17" s="26"/>
      <c r="Q17" s="26"/>
      <c r="R17" s="26"/>
      <c r="S17" s="26"/>
    </row>
    <row r="18" spans="1:19" ht="18" customHeight="1">
      <c r="A18" s="10">
        <f t="shared" si="0"/>
        <v>7</v>
      </c>
      <c r="B18" s="177" t="s">
        <v>16</v>
      </c>
      <c r="C18" s="177"/>
      <c r="D18" s="177"/>
      <c r="E18" s="177"/>
      <c r="F18" s="177"/>
      <c r="G18" s="177"/>
      <c r="H18" s="177"/>
      <c r="I18" s="177"/>
      <c r="J18" s="177"/>
      <c r="K18" s="177"/>
      <c r="L18" s="2" t="s">
        <v>10</v>
      </c>
      <c r="M18" s="26">
        <v>207525232</v>
      </c>
      <c r="N18" s="26"/>
      <c r="O18" s="2" t="s">
        <v>10</v>
      </c>
      <c r="P18" s="26">
        <v>227918852</v>
      </c>
      <c r="Q18" s="26"/>
      <c r="R18" s="2" t="s">
        <v>10</v>
      </c>
      <c r="S18" s="26">
        <v>257275119</v>
      </c>
    </row>
    <row r="19" spans="1:19" ht="18" customHeight="1">
      <c r="A19" s="10">
        <f t="shared" si="0"/>
        <v>8</v>
      </c>
      <c r="B19" s="177" t="s">
        <v>17</v>
      </c>
      <c r="C19" s="177"/>
      <c r="D19" s="177"/>
      <c r="E19" s="177"/>
      <c r="F19" s="177"/>
      <c r="G19" s="177"/>
      <c r="H19" s="177"/>
      <c r="I19" s="177"/>
      <c r="J19" s="177"/>
      <c r="K19" s="177"/>
      <c r="L19" s="26"/>
      <c r="M19" s="26">
        <v>238046727</v>
      </c>
      <c r="N19" s="26"/>
      <c r="O19" s="26"/>
      <c r="P19" s="26">
        <v>238046727</v>
      </c>
      <c r="Q19" s="26"/>
      <c r="R19" s="26"/>
      <c r="S19" s="26">
        <v>238046727</v>
      </c>
    </row>
    <row r="20" spans="1:19" ht="27" customHeight="1">
      <c r="A20" s="10">
        <f t="shared" si="0"/>
        <v>9</v>
      </c>
      <c r="B20" s="168" t="s">
        <v>18</v>
      </c>
      <c r="C20" s="168"/>
      <c r="D20" s="168"/>
      <c r="E20" s="168"/>
      <c r="F20" s="168"/>
      <c r="G20" s="168"/>
      <c r="H20" s="168"/>
      <c r="I20" s="168"/>
      <c r="J20" s="168"/>
      <c r="K20" s="168"/>
      <c r="L20" s="2" t="s">
        <v>10</v>
      </c>
      <c r="M20" s="31">
        <v>-30521495</v>
      </c>
      <c r="N20" s="26"/>
      <c r="O20" s="2" t="s">
        <v>10</v>
      </c>
      <c r="P20" s="31">
        <v>-10127875</v>
      </c>
      <c r="Q20" s="26"/>
      <c r="R20" s="2" t="s">
        <v>10</v>
      </c>
      <c r="S20" s="31">
        <v>19228392</v>
      </c>
    </row>
    <row r="21" spans="1:19" ht="7.5" customHeight="1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</row>
    <row r="22" spans="1:19" ht="4.5" customHeight="1" thickBot="1">
      <c r="A22" s="10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</row>
    <row r="23" spans="1:19" s="32" customFormat="1" ht="25.5" customHeight="1" thickBot="1" thickTop="1">
      <c r="A23" s="68">
        <f>A20+1</f>
        <v>10</v>
      </c>
      <c r="B23" s="176" t="s">
        <v>346</v>
      </c>
      <c r="C23" s="176"/>
      <c r="D23" s="176"/>
      <c r="E23" s="176"/>
      <c r="F23" s="176"/>
      <c r="G23" s="176"/>
      <c r="H23" s="176"/>
      <c r="I23" s="176"/>
      <c r="J23" s="176"/>
      <c r="K23" s="176"/>
      <c r="L23" s="153" t="s">
        <v>10</v>
      </c>
      <c r="M23" s="147">
        <v>-79506611</v>
      </c>
      <c r="N23" s="147"/>
      <c r="O23" s="153" t="s">
        <v>10</v>
      </c>
      <c r="P23" s="147">
        <v>-26382491</v>
      </c>
      <c r="Q23" s="147"/>
      <c r="R23" s="153" t="s">
        <v>10</v>
      </c>
      <c r="S23" s="147">
        <v>50088774</v>
      </c>
    </row>
    <row r="24" spans="1:19" ht="4.5" customHeight="1" thickTop="1">
      <c r="A24" s="26"/>
      <c r="B24" s="148"/>
      <c r="C24" s="148"/>
      <c r="D24" s="148"/>
      <c r="E24" s="148"/>
      <c r="F24" s="148"/>
      <c r="G24" s="148"/>
      <c r="H24" s="148"/>
      <c r="I24" s="148"/>
      <c r="J24" s="148"/>
      <c r="K24" s="148"/>
      <c r="L24" s="148"/>
      <c r="M24" s="148"/>
      <c r="N24" s="148"/>
      <c r="O24" s="148"/>
      <c r="P24" s="148"/>
      <c r="Q24" s="148"/>
      <c r="R24" s="148"/>
      <c r="S24" s="148"/>
    </row>
    <row r="25" spans="1:19" ht="9" customHeight="1">
      <c r="A25" s="26"/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</row>
    <row r="26" spans="1:19" ht="21" customHeight="1">
      <c r="A26" s="10">
        <f>A23+1</f>
        <v>11</v>
      </c>
      <c r="B26" s="124" t="s">
        <v>347</v>
      </c>
      <c r="C26" s="69"/>
      <c r="D26" s="69"/>
      <c r="E26" s="69"/>
      <c r="F26" s="69"/>
      <c r="G26" s="69"/>
      <c r="H26" s="69"/>
      <c r="I26" s="69"/>
      <c r="J26" s="69"/>
      <c r="K26" s="69"/>
      <c r="L26" s="2" t="s">
        <v>10</v>
      </c>
      <c r="M26" s="69">
        <v>26562060</v>
      </c>
      <c r="N26" s="69"/>
      <c r="O26" s="69"/>
      <c r="P26" s="69"/>
      <c r="Q26" s="69"/>
      <c r="R26" s="69"/>
      <c r="S26" s="69"/>
    </row>
    <row r="27" spans="1:19" ht="21" customHeight="1">
      <c r="A27" s="10">
        <f>A26+1</f>
        <v>12</v>
      </c>
      <c r="B27" s="124" t="s">
        <v>348</v>
      </c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2" t="s">
        <v>10</v>
      </c>
      <c r="P27" s="69">
        <v>23744241.900000002</v>
      </c>
      <c r="Q27" s="69"/>
      <c r="R27" s="69"/>
      <c r="S27" s="69"/>
    </row>
    <row r="28" spans="1:19" ht="21" customHeight="1">
      <c r="A28" s="10">
        <f>A27+1</f>
        <v>13</v>
      </c>
      <c r="B28" s="124" t="s">
        <v>349</v>
      </c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2" t="s">
        <v>10</v>
      </c>
      <c r="S28" s="69">
        <v>0</v>
      </c>
    </row>
    <row r="29" spans="1:19" ht="9" customHeight="1" thickBot="1">
      <c r="A29" s="26"/>
      <c r="B29" s="124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152"/>
      <c r="N29" s="69"/>
      <c r="O29" s="69"/>
      <c r="P29" s="152"/>
      <c r="Q29" s="69"/>
      <c r="R29" s="69"/>
      <c r="S29" s="152"/>
    </row>
    <row r="30" spans="1:19" ht="26.25" customHeight="1" thickBot="1" thickTop="1">
      <c r="A30" s="68">
        <f>A28+1</f>
        <v>14</v>
      </c>
      <c r="B30" s="175" t="s">
        <v>350</v>
      </c>
      <c r="C30" s="175"/>
      <c r="D30" s="175"/>
      <c r="E30" s="175"/>
      <c r="F30" s="175"/>
      <c r="G30" s="175"/>
      <c r="H30" s="175"/>
      <c r="I30" s="175"/>
      <c r="J30" s="175"/>
      <c r="K30" s="175"/>
      <c r="L30" s="149" t="s">
        <v>10</v>
      </c>
      <c r="M30" s="150">
        <v>26562060</v>
      </c>
      <c r="N30" s="151"/>
      <c r="O30" s="149" t="s">
        <v>10</v>
      </c>
      <c r="P30" s="150">
        <v>50306301.900000006</v>
      </c>
      <c r="Q30" s="151"/>
      <c r="R30" s="149" t="s">
        <v>10</v>
      </c>
      <c r="S30" s="150">
        <v>50306301.900000006</v>
      </c>
    </row>
    <row r="31" spans="1:19" ht="15.75" customHeight="1" thickTop="1">
      <c r="A31" s="26"/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</row>
  </sheetData>
  <mergeCells count="23">
    <mergeCell ref="B23:K23"/>
    <mergeCell ref="B18:K18"/>
    <mergeCell ref="B19:K19"/>
    <mergeCell ref="B30:K30"/>
    <mergeCell ref="B11:G11"/>
    <mergeCell ref="G17:K17"/>
    <mergeCell ref="B13:K13"/>
    <mergeCell ref="B15:F15"/>
    <mergeCell ref="B16:K16"/>
    <mergeCell ref="B12:F12"/>
    <mergeCell ref="G12:K12"/>
    <mergeCell ref="G15:K15"/>
    <mergeCell ref="B17:F17"/>
    <mergeCell ref="B20:K20"/>
    <mergeCell ref="A1:S1"/>
    <mergeCell ref="A2:S2"/>
    <mergeCell ref="A3:S3"/>
    <mergeCell ref="A4:S4"/>
    <mergeCell ref="A6:S6"/>
    <mergeCell ref="A5:S5"/>
    <mergeCell ref="A7:S7"/>
    <mergeCell ref="A8:S8"/>
    <mergeCell ref="B14:K14"/>
  </mergeCells>
  <printOptions horizontalCentered="1"/>
  <pageMargins left="0.5" right="0.5" top="0.5" bottom="0.75" header="0.5" footer="0.5"/>
  <pageSetup fitToHeight="1" fitToWidth="1" horizontalDpi="300" verticalDpi="300" orientation="portrait" scale="71" r:id="rId1"/>
  <headerFooter alignWithMargins="0">
    <oddFooter>&amp;R&amp;"Times New Roman,Regular"Accounting Schedule 1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M50"/>
  <sheetViews>
    <sheetView zoomScale="75" zoomScaleNormal="75" workbookViewId="0" topLeftCell="A27">
      <selection activeCell="M47" sqref="M47"/>
    </sheetView>
  </sheetViews>
  <sheetFormatPr defaultColWidth="9.77734375" defaultRowHeight="15"/>
  <cols>
    <col min="1" max="1" width="4.77734375" style="27" customWidth="1"/>
    <col min="2" max="2" width="1.77734375" style="27" customWidth="1"/>
    <col min="3" max="4" width="3.77734375" style="27" customWidth="1"/>
    <col min="5" max="5" width="17.77734375" style="27" customWidth="1"/>
    <col min="6" max="6" width="2.77734375" style="27" customWidth="1"/>
    <col min="7" max="7" width="7.6640625" style="27" customWidth="1"/>
    <col min="8" max="8" width="1.77734375" style="27" customWidth="1"/>
    <col min="9" max="9" width="10.88671875" style="27" bestFit="1" customWidth="1"/>
    <col min="10" max="10" width="9.77734375" style="27" customWidth="1"/>
    <col min="11" max="11" width="9.88671875" style="27" bestFit="1" customWidth="1"/>
    <col min="12" max="12" width="2.77734375" style="27" customWidth="1"/>
    <col min="13" max="13" width="11.77734375" style="27" customWidth="1"/>
    <col min="14" max="14" width="10.21484375" style="27" bestFit="1" customWidth="1"/>
    <col min="15" max="18" width="9.77734375" style="27" customWidth="1"/>
    <col min="19" max="19" width="11.99609375" style="27" customWidth="1"/>
    <col min="20" max="16384" width="9.77734375" style="27" customWidth="1"/>
  </cols>
  <sheetData>
    <row r="1" spans="1:13" ht="15.75">
      <c r="A1" s="169" t="s">
        <v>24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</row>
    <row r="2" spans="1:13" ht="15.75">
      <c r="A2" s="169" t="s">
        <v>148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</row>
    <row r="3" spans="1:13" ht="15.75">
      <c r="A3" s="170" t="str">
        <f>'rev req'!A3:S3</f>
        <v>Union Electric Company d/b/a Ameren UE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</row>
    <row r="4" spans="1:13" ht="15.75">
      <c r="A4" s="170" t="str">
        <f>'rev req'!A4:S4</f>
        <v>Case No. EM-96-149</v>
      </c>
      <c r="B4" s="170"/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</row>
    <row r="5" spans="1:13" ht="15.75">
      <c r="A5" s="170" t="str">
        <f>'rev req'!A5:S5</f>
        <v>For Year Ending June 30, 2001</v>
      </c>
      <c r="B5" s="170"/>
      <c r="C5" s="170"/>
      <c r="D5" s="170"/>
      <c r="E5" s="170"/>
      <c r="F5" s="170"/>
      <c r="G5" s="170"/>
      <c r="H5" s="170"/>
      <c r="I5" s="170"/>
      <c r="J5" s="170"/>
      <c r="K5" s="170"/>
      <c r="L5" s="170"/>
      <c r="M5" s="170"/>
    </row>
    <row r="6" spans="1:13" ht="28.5" customHeight="1">
      <c r="A6" s="171" t="s">
        <v>25</v>
      </c>
      <c r="B6" s="171"/>
      <c r="C6" s="171"/>
      <c r="D6" s="171"/>
      <c r="E6" s="171"/>
      <c r="F6" s="171"/>
      <c r="G6" s="171"/>
      <c r="H6" s="171"/>
      <c r="I6" s="171"/>
      <c r="J6" s="171"/>
      <c r="K6" s="171"/>
      <c r="L6" s="171"/>
      <c r="M6" s="171"/>
    </row>
    <row r="7" spans="1:13" ht="15.75">
      <c r="A7" s="4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ht="15.75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</row>
    <row r="9" spans="1:13" ht="19.5" customHeight="1">
      <c r="A9" s="26"/>
      <c r="B9" s="26"/>
      <c r="C9" s="178" t="s">
        <v>26</v>
      </c>
      <c r="D9" s="179"/>
      <c r="E9" s="179"/>
      <c r="F9" s="179"/>
      <c r="G9" s="179"/>
      <c r="H9" s="179"/>
      <c r="I9" s="179"/>
      <c r="J9" s="180"/>
      <c r="K9" s="26"/>
      <c r="L9" s="11" t="s">
        <v>19</v>
      </c>
      <c r="M9" s="12"/>
    </row>
    <row r="10" spans="1:13" ht="15.75">
      <c r="A10" s="7" t="s">
        <v>3</v>
      </c>
      <c r="B10" s="9"/>
      <c r="C10" s="181" t="s">
        <v>4</v>
      </c>
      <c r="D10" s="181"/>
      <c r="E10" s="181"/>
      <c r="F10" s="181"/>
      <c r="G10" s="181"/>
      <c r="H10" s="181"/>
      <c r="I10" s="181"/>
      <c r="J10" s="181"/>
      <c r="K10" s="9"/>
      <c r="L10" s="8" t="s">
        <v>5</v>
      </c>
      <c r="M10" s="8"/>
    </row>
    <row r="11" spans="1:13" ht="18" customHeight="1">
      <c r="A11" s="10">
        <v>1</v>
      </c>
      <c r="B11" s="26"/>
      <c r="C11" s="172" t="s">
        <v>27</v>
      </c>
      <c r="D11" s="172"/>
      <c r="E11" s="172"/>
      <c r="F11" s="172"/>
      <c r="G11" s="172"/>
      <c r="H11" s="172"/>
      <c r="I11" s="182" t="s">
        <v>101</v>
      </c>
      <c r="J11" s="182"/>
      <c r="K11" s="182"/>
      <c r="L11" s="2" t="s">
        <v>10</v>
      </c>
      <c r="M11" s="26">
        <v>8070981133.131845</v>
      </c>
    </row>
    <row r="12" spans="1:13" ht="18" customHeight="1">
      <c r="A12" s="10"/>
      <c r="B12" s="26"/>
      <c r="C12" s="172" t="s">
        <v>28</v>
      </c>
      <c r="D12" s="172"/>
      <c r="E12" s="172"/>
      <c r="F12" s="172"/>
      <c r="G12" s="172"/>
      <c r="H12" s="172"/>
      <c r="I12" s="172"/>
      <c r="J12" s="172"/>
      <c r="K12" s="172"/>
      <c r="L12" s="26"/>
      <c r="M12" s="26"/>
    </row>
    <row r="13" spans="1:13" ht="18" customHeight="1">
      <c r="A13" s="10">
        <f>A11+1</f>
        <v>2</v>
      </c>
      <c r="B13" s="26"/>
      <c r="C13" s="168" t="s">
        <v>29</v>
      </c>
      <c r="D13" s="168"/>
      <c r="E13" s="168"/>
      <c r="F13" s="168"/>
      <c r="G13" s="168"/>
      <c r="H13" s="168"/>
      <c r="I13" s="182" t="s">
        <v>185</v>
      </c>
      <c r="J13" s="182"/>
      <c r="K13" s="182"/>
      <c r="L13" s="26"/>
      <c r="M13" s="26">
        <v>3440994310.9671917</v>
      </c>
    </row>
    <row r="14" spans="1:13" ht="18" customHeight="1">
      <c r="A14" s="10">
        <f>A13+1</f>
        <v>3</v>
      </c>
      <c r="B14" s="26"/>
      <c r="C14" s="172" t="s">
        <v>30</v>
      </c>
      <c r="D14" s="172"/>
      <c r="E14" s="172"/>
      <c r="F14" s="172"/>
      <c r="G14" s="172"/>
      <c r="H14" s="172"/>
      <c r="I14" s="172"/>
      <c r="J14" s="172"/>
      <c r="K14" s="172"/>
      <c r="L14" s="37" t="s">
        <v>10</v>
      </c>
      <c r="M14" s="36">
        <v>4629986822.164654</v>
      </c>
    </row>
    <row r="15" spans="1:13" ht="24.75" customHeight="1">
      <c r="A15" s="10">
        <f aca="true" t="shared" si="0" ref="A15:A42">A14+1</f>
        <v>4</v>
      </c>
      <c r="B15" s="26"/>
      <c r="C15" s="172" t="s">
        <v>31</v>
      </c>
      <c r="D15" s="172"/>
      <c r="E15" s="172"/>
      <c r="F15" s="172"/>
      <c r="G15" s="172"/>
      <c r="H15" s="172"/>
      <c r="I15" s="172"/>
      <c r="J15" s="172"/>
      <c r="K15" s="172"/>
      <c r="L15" s="26"/>
      <c r="M15" s="26"/>
    </row>
    <row r="16" spans="1:13" ht="18" customHeight="1">
      <c r="A16" s="10">
        <f t="shared" si="0"/>
        <v>5</v>
      </c>
      <c r="B16" s="26"/>
      <c r="C16" s="40" t="s">
        <v>32</v>
      </c>
      <c r="D16" s="40"/>
      <c r="E16" s="40"/>
      <c r="F16" s="40"/>
      <c r="G16" s="40"/>
      <c r="H16" s="40"/>
      <c r="I16" s="2">
        <v>-26664000</v>
      </c>
      <c r="J16" s="40"/>
      <c r="K16" s="118"/>
      <c r="L16" s="2" t="s">
        <v>10</v>
      </c>
      <c r="M16" s="26">
        <v>-24000000</v>
      </c>
    </row>
    <row r="17" spans="1:13" ht="18" customHeight="1">
      <c r="A17" s="10">
        <f t="shared" si="0"/>
        <v>6</v>
      </c>
      <c r="B17" s="26"/>
      <c r="C17" s="168" t="s">
        <v>221</v>
      </c>
      <c r="D17" s="168"/>
      <c r="E17" s="168"/>
      <c r="F17" s="172"/>
      <c r="G17" s="172"/>
      <c r="H17" s="172"/>
      <c r="I17" s="172"/>
      <c r="J17" s="172"/>
      <c r="K17" s="172"/>
      <c r="L17" s="26"/>
      <c r="M17" s="26"/>
    </row>
    <row r="18" spans="1:13" ht="18" customHeight="1">
      <c r="A18" s="10">
        <f t="shared" si="0"/>
        <v>7</v>
      </c>
      <c r="B18" s="26"/>
      <c r="C18" s="40"/>
      <c r="D18" s="40" t="s">
        <v>222</v>
      </c>
      <c r="E18" s="40"/>
      <c r="F18" s="25"/>
      <c r="G18" s="25"/>
      <c r="H18" s="25"/>
      <c r="I18" s="2">
        <v>41205167</v>
      </c>
      <c r="J18" s="40" t="s">
        <v>36</v>
      </c>
      <c r="K18" s="118">
        <v>0.884293</v>
      </c>
      <c r="L18" s="26"/>
      <c r="M18" s="26">
        <v>36437440.741931</v>
      </c>
    </row>
    <row r="19" spans="1:13" ht="18" customHeight="1">
      <c r="A19" s="10">
        <f t="shared" si="0"/>
        <v>8</v>
      </c>
      <c r="B19" s="26"/>
      <c r="C19" s="40"/>
      <c r="D19" s="40" t="s">
        <v>223</v>
      </c>
      <c r="E19" s="40"/>
      <c r="F19" s="25"/>
      <c r="G19" s="25"/>
      <c r="H19" s="25"/>
      <c r="I19" s="2">
        <f>129909049-27395537</f>
        <v>102513512</v>
      </c>
      <c r="J19" s="40" t="s">
        <v>36</v>
      </c>
      <c r="K19" s="118">
        <v>0.905543</v>
      </c>
      <c r="L19" s="26"/>
      <c r="M19" s="26">
        <v>92830393.197016</v>
      </c>
    </row>
    <row r="20" spans="1:13" ht="18" customHeight="1">
      <c r="A20" s="10">
        <f t="shared" si="0"/>
        <v>9</v>
      </c>
      <c r="B20" s="26"/>
      <c r="C20" s="40"/>
      <c r="D20" s="40" t="s">
        <v>224</v>
      </c>
      <c r="E20" s="40"/>
      <c r="F20" s="25"/>
      <c r="G20" s="25"/>
      <c r="H20" s="25"/>
      <c r="I20" s="2">
        <v>18131233</v>
      </c>
      <c r="J20" s="40"/>
      <c r="K20" s="118"/>
      <c r="L20" s="26"/>
      <c r="M20" s="26">
        <v>17020150</v>
      </c>
    </row>
    <row r="21" spans="1:13" ht="18" customHeight="1">
      <c r="A21" s="10">
        <f t="shared" si="0"/>
        <v>10</v>
      </c>
      <c r="B21" s="26"/>
      <c r="C21" s="40" t="s">
        <v>132</v>
      </c>
      <c r="D21" s="40"/>
      <c r="E21" s="40"/>
      <c r="F21" s="25"/>
      <c r="G21" s="25"/>
      <c r="H21" s="25"/>
      <c r="I21" s="2">
        <v>12238754</v>
      </c>
      <c r="J21" s="40" t="s">
        <v>36</v>
      </c>
      <c r="K21" s="118">
        <v>0.900104</v>
      </c>
      <c r="L21" s="26"/>
      <c r="M21" s="26">
        <v>11016151.430416001</v>
      </c>
    </row>
    <row r="22" spans="1:13" ht="18" customHeight="1">
      <c r="A22" s="10">
        <f t="shared" si="0"/>
        <v>11</v>
      </c>
      <c r="B22" s="26"/>
      <c r="C22" s="184" t="s">
        <v>33</v>
      </c>
      <c r="D22" s="184"/>
      <c r="E22" s="184"/>
      <c r="F22" s="184"/>
      <c r="G22" s="184"/>
      <c r="H22" s="184"/>
      <c r="I22" s="184"/>
      <c r="J22" s="184"/>
      <c r="K22" s="184"/>
      <c r="L22" s="37" t="s">
        <v>10</v>
      </c>
      <c r="M22" s="36">
        <v>133304135.369363</v>
      </c>
    </row>
    <row r="23" spans="1:13" ht="24.75" customHeight="1">
      <c r="A23" s="10">
        <f t="shared" si="0"/>
        <v>12</v>
      </c>
      <c r="B23" s="26"/>
      <c r="C23" s="172" t="s">
        <v>34</v>
      </c>
      <c r="D23" s="172"/>
      <c r="E23" s="172"/>
      <c r="F23" s="172"/>
      <c r="G23" s="172"/>
      <c r="H23" s="172"/>
      <c r="I23" s="172"/>
      <c r="J23" s="172"/>
      <c r="K23" s="172"/>
      <c r="L23" s="26"/>
      <c r="M23" s="26"/>
    </row>
    <row r="24" spans="1:13" ht="18" customHeight="1">
      <c r="A24" s="10">
        <f t="shared" si="0"/>
        <v>13</v>
      </c>
      <c r="B24" s="26"/>
      <c r="C24" s="168" t="s">
        <v>35</v>
      </c>
      <c r="D24" s="168"/>
      <c r="E24" s="168"/>
      <c r="F24" s="10" t="s">
        <v>36</v>
      </c>
      <c r="G24" s="115">
        <v>0.128</v>
      </c>
      <c r="H24" s="26"/>
      <c r="I24" s="182"/>
      <c r="J24" s="182"/>
      <c r="K24" s="182"/>
      <c r="L24" s="2" t="s">
        <v>10</v>
      </c>
      <c r="M24" s="26">
        <v>11965440.128</v>
      </c>
    </row>
    <row r="25" spans="1:13" ht="18" customHeight="1">
      <c r="A25" s="10">
        <f t="shared" si="0"/>
        <v>14</v>
      </c>
      <c r="B25" s="26"/>
      <c r="C25" s="168" t="s">
        <v>206</v>
      </c>
      <c r="D25" s="168"/>
      <c r="E25" s="168"/>
      <c r="F25" s="10" t="s">
        <v>36</v>
      </c>
      <c r="G25" s="115">
        <v>0.2513</v>
      </c>
      <c r="H25" s="26"/>
      <c r="I25" s="182"/>
      <c r="J25" s="182"/>
      <c r="K25" s="182"/>
      <c r="L25" s="26"/>
      <c r="M25" s="26">
        <v>59821142.49510001</v>
      </c>
    </row>
    <row r="26" spans="1:13" ht="18" customHeight="1">
      <c r="A26" s="10">
        <f t="shared" si="0"/>
        <v>15</v>
      </c>
      <c r="B26" s="26"/>
      <c r="C26" s="40" t="s">
        <v>135</v>
      </c>
      <c r="D26" s="40"/>
      <c r="E26" s="40"/>
      <c r="F26" s="25"/>
      <c r="G26" s="25"/>
      <c r="H26" s="25"/>
      <c r="I26" s="2">
        <v>10137754</v>
      </c>
      <c r="J26" s="25"/>
      <c r="K26" s="25"/>
      <c r="L26" s="26"/>
      <c r="M26" s="26">
        <v>10057970</v>
      </c>
    </row>
    <row r="27" spans="1:13" ht="18" customHeight="1">
      <c r="A27" s="10">
        <f t="shared" si="0"/>
        <v>16</v>
      </c>
      <c r="B27" s="26"/>
      <c r="C27" s="168" t="s">
        <v>131</v>
      </c>
      <c r="D27" s="168"/>
      <c r="E27" s="168"/>
      <c r="F27" s="25"/>
      <c r="G27" s="25"/>
      <c r="H27" s="25"/>
      <c r="I27" s="2">
        <v>14709844</v>
      </c>
      <c r="J27" s="25"/>
      <c r="K27" s="25"/>
      <c r="L27" s="26"/>
      <c r="M27" s="26">
        <v>14709844</v>
      </c>
    </row>
    <row r="28" spans="1:13" ht="18" customHeight="1">
      <c r="A28" s="10">
        <f t="shared" si="0"/>
        <v>17</v>
      </c>
      <c r="B28" s="26"/>
      <c r="C28" s="168" t="s">
        <v>343</v>
      </c>
      <c r="D28" s="168"/>
      <c r="E28" s="168"/>
      <c r="F28" s="25"/>
      <c r="G28" s="25"/>
      <c r="H28" s="25"/>
      <c r="I28" s="2">
        <f>39606526</f>
        <v>39606526</v>
      </c>
      <c r="J28" s="25" t="s">
        <v>36</v>
      </c>
      <c r="K28" s="118">
        <v>0.90599</v>
      </c>
      <c r="L28" s="26"/>
      <c r="M28" s="26">
        <v>35883116.49074</v>
      </c>
    </row>
    <row r="29" spans="1:13" ht="18" customHeight="1">
      <c r="A29" s="10">
        <f t="shared" si="0"/>
        <v>18</v>
      </c>
      <c r="B29" s="26"/>
      <c r="C29" s="168" t="s">
        <v>84</v>
      </c>
      <c r="D29" s="168"/>
      <c r="E29" s="168"/>
      <c r="F29" s="25"/>
      <c r="G29" s="25"/>
      <c r="H29" s="25"/>
      <c r="I29" s="25"/>
      <c r="J29" s="25"/>
      <c r="K29" s="25"/>
      <c r="L29" s="26"/>
      <c r="M29" s="26"/>
    </row>
    <row r="30" spans="1:13" ht="18" customHeight="1">
      <c r="A30" s="10">
        <f t="shared" si="0"/>
        <v>19</v>
      </c>
      <c r="B30" s="26"/>
      <c r="C30" s="39" t="s">
        <v>241</v>
      </c>
      <c r="D30" s="40"/>
      <c r="E30" s="40"/>
      <c r="F30" s="25"/>
      <c r="G30" s="25"/>
      <c r="H30" s="25"/>
      <c r="I30" s="25"/>
      <c r="J30" s="25"/>
      <c r="K30" s="25"/>
      <c r="L30" s="26"/>
      <c r="M30" s="26"/>
    </row>
    <row r="31" spans="1:13" ht="18" customHeight="1">
      <c r="A31" s="10">
        <f t="shared" si="0"/>
        <v>20</v>
      </c>
      <c r="B31" s="26"/>
      <c r="C31" s="40"/>
      <c r="D31" s="40" t="s">
        <v>245</v>
      </c>
      <c r="E31" s="40"/>
      <c r="F31" s="25"/>
      <c r="G31" s="25"/>
      <c r="H31" s="25"/>
      <c r="I31" s="2">
        <f>-2716379-98106-5705000</f>
        <v>-8519485</v>
      </c>
      <c r="J31" s="40" t="s">
        <v>36</v>
      </c>
      <c r="K31" s="118">
        <v>0.905543</v>
      </c>
      <c r="L31" s="26"/>
      <c r="M31" s="26">
        <v>-7714760.005355</v>
      </c>
    </row>
    <row r="32" spans="1:13" ht="18" customHeight="1">
      <c r="A32" s="10">
        <f t="shared" si="0"/>
        <v>21</v>
      </c>
      <c r="B32" s="26"/>
      <c r="C32" s="40"/>
      <c r="D32" s="40" t="s">
        <v>242</v>
      </c>
      <c r="E32" s="40"/>
      <c r="F32" s="25"/>
      <c r="G32" s="25"/>
      <c r="H32" s="25"/>
      <c r="I32" s="2">
        <f>-1833531-92000-3457250</f>
        <v>-5382781</v>
      </c>
      <c r="J32" s="40" t="s">
        <v>36</v>
      </c>
      <c r="K32" s="118">
        <v>0.884293</v>
      </c>
      <c r="L32" s="26"/>
      <c r="M32" s="26">
        <v>-4759955.558833</v>
      </c>
    </row>
    <row r="33" spans="1:13" ht="18" customHeight="1">
      <c r="A33" s="10">
        <f t="shared" si="0"/>
        <v>22</v>
      </c>
      <c r="B33" s="26"/>
      <c r="C33" s="40"/>
      <c r="D33" s="40" t="s">
        <v>243</v>
      </c>
      <c r="E33" s="40"/>
      <c r="F33" s="25"/>
      <c r="G33" s="25"/>
      <c r="H33" s="25"/>
      <c r="I33" s="2">
        <f>-1893500-7724000-3633500-4000-3500+2959680</f>
        <v>-10298820</v>
      </c>
      <c r="J33" s="40" t="s">
        <v>36</v>
      </c>
      <c r="K33" s="118">
        <v>0.926989</v>
      </c>
      <c r="L33" s="26"/>
      <c r="M33" s="26">
        <v>-9546892.852979999</v>
      </c>
    </row>
    <row r="34" spans="1:13" ht="18" customHeight="1">
      <c r="A34" s="10">
        <f t="shared" si="0"/>
        <v>23</v>
      </c>
      <c r="B34" s="26"/>
      <c r="C34" s="40"/>
      <c r="D34" s="40" t="s">
        <v>244</v>
      </c>
      <c r="E34" s="40"/>
      <c r="F34" s="25"/>
      <c r="G34" s="25"/>
      <c r="H34" s="25"/>
      <c r="I34" s="2">
        <f>-15418412-4690500-17507329-4414000</f>
        <v>-42030241</v>
      </c>
      <c r="J34" s="40" t="s">
        <v>36</v>
      </c>
      <c r="K34" s="118">
        <v>0.90599</v>
      </c>
      <c r="L34" s="26"/>
      <c r="M34" s="26">
        <v>-38078978.04359</v>
      </c>
    </row>
    <row r="35" spans="1:13" ht="18" customHeight="1">
      <c r="A35" s="10">
        <f t="shared" si="0"/>
        <v>24</v>
      </c>
      <c r="B35" s="26"/>
      <c r="C35" s="39" t="s">
        <v>246</v>
      </c>
      <c r="D35" s="40"/>
      <c r="E35" s="40"/>
      <c r="F35" s="25"/>
      <c r="G35" s="25"/>
      <c r="H35" s="25"/>
      <c r="I35" s="25"/>
      <c r="J35" s="25"/>
      <c r="K35" s="25"/>
      <c r="L35" s="26"/>
      <c r="M35" s="26"/>
    </row>
    <row r="36" spans="1:13" ht="18" customHeight="1">
      <c r="A36" s="10">
        <f t="shared" si="0"/>
        <v>25</v>
      </c>
      <c r="B36" s="26"/>
      <c r="C36" s="40"/>
      <c r="D36" s="40" t="s">
        <v>245</v>
      </c>
      <c r="E36" s="40"/>
      <c r="F36" s="25"/>
      <c r="G36" s="25"/>
      <c r="H36" s="25"/>
      <c r="I36" s="2">
        <f>24156828+470950700+2136142+12473100+1166879+34386300+103185+910700+4782000+8559000+512371+1899000+27173000+148000+749000</f>
        <v>590106205</v>
      </c>
      <c r="J36" s="40" t="s">
        <v>36</v>
      </c>
      <c r="K36" s="118">
        <v>0.905543</v>
      </c>
      <c r="L36" s="26"/>
      <c r="M36" s="26">
        <v>534366543.194315</v>
      </c>
    </row>
    <row r="37" spans="1:13" ht="18" customHeight="1">
      <c r="A37" s="10">
        <f t="shared" si="0"/>
        <v>26</v>
      </c>
      <c r="B37" s="26"/>
      <c r="C37" s="40"/>
      <c r="D37" s="40" t="s">
        <v>242</v>
      </c>
      <c r="E37" s="40"/>
      <c r="F37" s="25"/>
      <c r="G37" s="25"/>
      <c r="H37" s="25"/>
      <c r="I37" s="2">
        <f>212250</f>
        <v>212250</v>
      </c>
      <c r="J37" s="40" t="s">
        <v>36</v>
      </c>
      <c r="K37" s="118">
        <v>0.884293</v>
      </c>
      <c r="L37" s="26"/>
      <c r="M37" s="26">
        <v>187691.18925</v>
      </c>
    </row>
    <row r="38" spans="1:13" ht="18" customHeight="1">
      <c r="A38" s="10">
        <f t="shared" si="0"/>
        <v>27</v>
      </c>
      <c r="B38" s="26"/>
      <c r="C38" s="40"/>
      <c r="D38" s="40" t="s">
        <v>156</v>
      </c>
      <c r="E38" s="40"/>
      <c r="F38" s="25"/>
      <c r="G38" s="25"/>
      <c r="H38" s="25"/>
      <c r="I38" s="2">
        <f>6023856+180175400+290978+13155500+54194924+377000+9042000</f>
        <v>263259658</v>
      </c>
      <c r="J38" s="40" t="s">
        <v>36</v>
      </c>
      <c r="K38" s="118">
        <v>0.944772</v>
      </c>
      <c r="L38" s="26"/>
      <c r="M38" s="26">
        <v>248720353.607976</v>
      </c>
    </row>
    <row r="39" spans="1:13" ht="18" customHeight="1">
      <c r="A39" s="10">
        <f t="shared" si="0"/>
        <v>28</v>
      </c>
      <c r="B39" s="26"/>
      <c r="C39" s="40"/>
      <c r="D39" s="40" t="s">
        <v>244</v>
      </c>
      <c r="E39" s="40"/>
      <c r="F39" s="25"/>
      <c r="G39" s="25"/>
      <c r="H39" s="25"/>
      <c r="I39" s="2">
        <f>57390800+4190400+54223+3620000</f>
        <v>65255423</v>
      </c>
      <c r="J39" s="40" t="s">
        <v>36</v>
      </c>
      <c r="K39" s="118">
        <v>0.90599</v>
      </c>
      <c r="L39" s="26"/>
      <c r="M39" s="26">
        <v>59120760.68377</v>
      </c>
    </row>
    <row r="40" spans="1:13" ht="18" customHeight="1">
      <c r="A40" s="10">
        <f t="shared" si="0"/>
        <v>29</v>
      </c>
      <c r="B40" s="26"/>
      <c r="C40" s="39" t="s">
        <v>247</v>
      </c>
      <c r="D40" s="40"/>
      <c r="E40" s="40"/>
      <c r="F40" s="25"/>
      <c r="G40" s="25"/>
      <c r="H40" s="25"/>
      <c r="I40" s="25"/>
      <c r="J40" s="25"/>
      <c r="K40" s="25"/>
      <c r="L40" s="26"/>
      <c r="M40" s="26"/>
    </row>
    <row r="41" spans="1:13" ht="18" customHeight="1">
      <c r="A41" s="10">
        <f t="shared" si="0"/>
        <v>30</v>
      </c>
      <c r="B41" s="26"/>
      <c r="C41" s="40"/>
      <c r="D41" s="40" t="s">
        <v>242</v>
      </c>
      <c r="E41" s="40"/>
      <c r="F41" s="25"/>
      <c r="G41" s="25"/>
      <c r="H41" s="25"/>
      <c r="I41" s="2">
        <v>992000</v>
      </c>
      <c r="J41" s="40" t="s">
        <v>36</v>
      </c>
      <c r="K41" s="118">
        <v>0.884293</v>
      </c>
      <c r="L41" s="26"/>
      <c r="M41" s="26">
        <v>877218.656</v>
      </c>
    </row>
    <row r="42" spans="1:13" ht="18" customHeight="1">
      <c r="A42" s="10">
        <f t="shared" si="0"/>
        <v>31</v>
      </c>
      <c r="B42" s="26"/>
      <c r="C42" s="40"/>
      <c r="D42" s="40" t="s">
        <v>244</v>
      </c>
      <c r="E42" s="40"/>
      <c r="F42" s="25"/>
      <c r="G42" s="25"/>
      <c r="H42" s="25"/>
      <c r="I42" s="2">
        <f>1721000</f>
        <v>1721000</v>
      </c>
      <c r="J42" s="40" t="s">
        <v>36</v>
      </c>
      <c r="K42" s="118">
        <v>0.90599</v>
      </c>
      <c r="L42" s="26"/>
      <c r="M42" s="26">
        <v>1559208.79</v>
      </c>
    </row>
    <row r="43" spans="1:13" ht="18" customHeight="1">
      <c r="A43" s="10">
        <f>A42+1</f>
        <v>32</v>
      </c>
      <c r="B43" s="26"/>
      <c r="C43" s="184" t="s">
        <v>37</v>
      </c>
      <c r="D43" s="184"/>
      <c r="E43" s="184"/>
      <c r="F43" s="184"/>
      <c r="G43" s="184"/>
      <c r="H43" s="184"/>
      <c r="I43" s="184"/>
      <c r="J43" s="184"/>
      <c r="K43" s="184"/>
      <c r="L43" s="37" t="s">
        <v>10</v>
      </c>
      <c r="M43" s="36">
        <v>917168702.774393</v>
      </c>
    </row>
    <row r="44" spans="1:13" ht="15.75">
      <c r="A44" s="26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</row>
    <row r="45" spans="1:13" ht="4.5" customHeight="1">
      <c r="A45" s="26"/>
      <c r="B45" s="26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</row>
    <row r="46" spans="1:13" ht="4.5" customHeight="1" thickBot="1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</row>
    <row r="47" spans="1:13" ht="25.5" customHeight="1" thickBot="1" thickTop="1">
      <c r="A47" s="65">
        <f>A43+1</f>
        <v>33</v>
      </c>
      <c r="B47" s="26"/>
      <c r="C47" s="183" t="s">
        <v>38</v>
      </c>
      <c r="D47" s="183"/>
      <c r="E47" s="183"/>
      <c r="F47" s="183"/>
      <c r="G47" s="183"/>
      <c r="H47" s="183"/>
      <c r="I47" s="183"/>
      <c r="J47" s="183"/>
      <c r="K47" s="183"/>
      <c r="L47" s="33" t="s">
        <v>10</v>
      </c>
      <c r="M47" s="34">
        <v>3846122254.7596235</v>
      </c>
    </row>
    <row r="48" spans="1:13" ht="4.5" customHeight="1" thickTop="1">
      <c r="A48" s="26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</row>
    <row r="49" spans="1:13" ht="4.5" customHeight="1">
      <c r="A49" s="26"/>
      <c r="B49" s="26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 t="s">
        <v>39</v>
      </c>
    </row>
    <row r="50" spans="1:13" ht="15.75">
      <c r="A50" s="26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</row>
  </sheetData>
  <mergeCells count="28">
    <mergeCell ref="C14:K14"/>
    <mergeCell ref="C15:K15"/>
    <mergeCell ref="C24:E24"/>
    <mergeCell ref="F17:K17"/>
    <mergeCell ref="C17:E17"/>
    <mergeCell ref="I24:K24"/>
    <mergeCell ref="C22:K22"/>
    <mergeCell ref="C23:K23"/>
    <mergeCell ref="C47:K47"/>
    <mergeCell ref="I25:K25"/>
    <mergeCell ref="C29:E29"/>
    <mergeCell ref="C25:E25"/>
    <mergeCell ref="C43:K43"/>
    <mergeCell ref="C27:E27"/>
    <mergeCell ref="C28:E28"/>
    <mergeCell ref="A1:M1"/>
    <mergeCell ref="A2:M2"/>
    <mergeCell ref="A3:M3"/>
    <mergeCell ref="A4:M4"/>
    <mergeCell ref="A6:M6"/>
    <mergeCell ref="A5:M5"/>
    <mergeCell ref="C13:H13"/>
    <mergeCell ref="C9:J9"/>
    <mergeCell ref="C10:J10"/>
    <mergeCell ref="I11:K11"/>
    <mergeCell ref="C11:H11"/>
    <mergeCell ref="I13:K13"/>
    <mergeCell ref="C12:K12"/>
  </mergeCells>
  <printOptions horizontalCentered="1"/>
  <pageMargins left="0.5" right="0.5" top="0.5" bottom="1" header="0.5" footer="0.5"/>
  <pageSetup fitToHeight="1" fitToWidth="1" horizontalDpi="300" verticalDpi="300" orientation="portrait" scale="77" r:id="rId1"/>
  <headerFooter alignWithMargins="0">
    <oddFooter>&amp;R&amp;"Times New Roman,Regular"Accounting Schedule 2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U37"/>
  <sheetViews>
    <sheetView zoomScale="75" zoomScaleNormal="75" workbookViewId="0" topLeftCell="A1">
      <selection activeCell="A3" sqref="A3:S5"/>
    </sheetView>
  </sheetViews>
  <sheetFormatPr defaultColWidth="9.77734375" defaultRowHeight="15"/>
  <cols>
    <col min="1" max="1" width="4.77734375" style="0" customWidth="1"/>
    <col min="2" max="2" width="1.4375" style="0" customWidth="1"/>
    <col min="3" max="3" width="2.77734375" style="0" customWidth="1"/>
    <col min="4" max="4" width="23.5546875" style="0" customWidth="1"/>
    <col min="5" max="5" width="1.77734375" style="0" customWidth="1"/>
    <col min="6" max="6" width="2.77734375" style="0" customWidth="1"/>
    <col min="7" max="7" width="12.77734375" style="0" customWidth="1"/>
    <col min="8" max="8" width="1.4375" style="0" customWidth="1"/>
    <col min="9" max="9" width="2.77734375" style="0" customWidth="1"/>
    <col min="10" max="10" width="10.3359375" style="0" customWidth="1"/>
    <col min="11" max="11" width="1.4375" style="0" customWidth="1"/>
    <col min="12" max="12" width="9.4453125" style="0" customWidth="1"/>
    <col min="13" max="13" width="1.4375" style="0" customWidth="1"/>
    <col min="14" max="14" width="2.77734375" style="0" customWidth="1"/>
    <col min="15" max="15" width="11.10546875" style="0" customWidth="1"/>
    <col min="16" max="16" width="1.4375" style="0" customWidth="1"/>
    <col min="17" max="17" width="11.99609375" style="0" customWidth="1"/>
    <col min="18" max="18" width="2.77734375" style="0" customWidth="1"/>
    <col min="19" max="19" width="11.77734375" style="0" customWidth="1"/>
  </cols>
  <sheetData>
    <row r="1" spans="1:19" ht="15.75">
      <c r="A1" s="169" t="s">
        <v>40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</row>
    <row r="2" spans="1:19" ht="15.75">
      <c r="A2" s="169" t="s">
        <v>148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</row>
    <row r="3" spans="1:19" ht="15.75">
      <c r="A3" s="170" t="s">
        <v>134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</row>
    <row r="4" spans="1:19" ht="15.75">
      <c r="A4" s="170" t="s">
        <v>319</v>
      </c>
      <c r="B4" s="170"/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170"/>
      <c r="S4" s="170"/>
    </row>
    <row r="5" spans="1:19" ht="15.75">
      <c r="A5" s="170" t="s">
        <v>186</v>
      </c>
      <c r="B5" s="170"/>
      <c r="C5" s="170"/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170"/>
      <c r="P5" s="170"/>
      <c r="Q5" s="170"/>
      <c r="R5" s="170"/>
      <c r="S5" s="170"/>
    </row>
    <row r="6" spans="1:19" ht="28.5" customHeight="1">
      <c r="A6" s="171" t="s">
        <v>122</v>
      </c>
      <c r="B6" s="171"/>
      <c r="C6" s="171"/>
      <c r="D6" s="171"/>
      <c r="E6" s="171"/>
      <c r="F6" s="171"/>
      <c r="G6" s="171"/>
      <c r="H6" s="171"/>
      <c r="I6" s="171"/>
      <c r="J6" s="171"/>
      <c r="K6" s="171"/>
      <c r="L6" s="171"/>
      <c r="M6" s="171"/>
      <c r="N6" s="171"/>
      <c r="O6" s="171"/>
      <c r="P6" s="171"/>
      <c r="Q6" s="171"/>
      <c r="R6" s="171"/>
      <c r="S6" s="171"/>
    </row>
    <row r="7" spans="1:19" ht="15.75">
      <c r="A7" s="170"/>
      <c r="B7" s="170"/>
      <c r="C7" s="170"/>
      <c r="D7" s="170"/>
      <c r="E7" s="170"/>
      <c r="F7" s="170"/>
      <c r="G7" s="170"/>
      <c r="H7" s="170"/>
      <c r="I7" s="170"/>
      <c r="J7" s="170"/>
      <c r="K7" s="170"/>
      <c r="L7" s="170"/>
      <c r="M7" s="170"/>
      <c r="N7" s="170"/>
      <c r="O7" s="170"/>
      <c r="P7" s="170"/>
      <c r="Q7" s="170"/>
      <c r="R7" s="170"/>
      <c r="S7" s="170"/>
    </row>
    <row r="8" spans="1:19" ht="15.75">
      <c r="A8" s="170"/>
      <c r="B8" s="170"/>
      <c r="C8" s="170"/>
      <c r="D8" s="170"/>
      <c r="E8" s="170"/>
      <c r="F8" s="170"/>
      <c r="G8" s="170"/>
      <c r="H8" s="170"/>
      <c r="I8" s="170"/>
      <c r="J8" s="170"/>
      <c r="K8" s="170"/>
      <c r="L8" s="170"/>
      <c r="M8" s="170"/>
      <c r="N8" s="170"/>
      <c r="O8" s="170"/>
      <c r="P8" s="170"/>
      <c r="Q8" s="170"/>
      <c r="R8" s="170"/>
      <c r="S8" s="170"/>
    </row>
    <row r="9" spans="1:19" ht="22.5" customHeight="1">
      <c r="A9" s="1"/>
      <c r="B9" s="163"/>
      <c r="C9" s="189" t="s">
        <v>26</v>
      </c>
      <c r="D9" s="190"/>
      <c r="E9" s="1"/>
      <c r="F9" s="1"/>
      <c r="G9" s="185" t="s">
        <v>314</v>
      </c>
      <c r="H9" s="1"/>
      <c r="I9" s="1"/>
      <c r="J9" s="185" t="s">
        <v>136</v>
      </c>
      <c r="K9" s="72"/>
      <c r="L9" s="185" t="s">
        <v>137</v>
      </c>
      <c r="M9" s="72"/>
      <c r="N9" s="72"/>
      <c r="O9" s="185" t="s">
        <v>138</v>
      </c>
      <c r="P9" s="72"/>
      <c r="Q9" s="73" t="s">
        <v>139</v>
      </c>
      <c r="R9" s="1"/>
      <c r="S9" s="165" t="s">
        <v>103</v>
      </c>
    </row>
    <row r="10" spans="1:19" ht="15.75">
      <c r="A10" s="1"/>
      <c r="B10" s="164"/>
      <c r="C10" s="191"/>
      <c r="D10" s="192"/>
      <c r="E10" s="1"/>
      <c r="F10" s="1"/>
      <c r="G10" s="186"/>
      <c r="H10" s="1"/>
      <c r="I10" s="1"/>
      <c r="J10" s="186"/>
      <c r="K10" s="1"/>
      <c r="L10" s="186"/>
      <c r="M10" s="1"/>
      <c r="N10" s="1"/>
      <c r="O10" s="186"/>
      <c r="P10" s="1"/>
      <c r="Q10" s="71" t="s">
        <v>104</v>
      </c>
      <c r="R10" s="1"/>
      <c r="S10" s="166"/>
    </row>
    <row r="11" spans="1:19" ht="15" customHeight="1">
      <c r="A11" s="1"/>
      <c r="B11" s="164"/>
      <c r="C11" s="193"/>
      <c r="D11" s="162"/>
      <c r="E11" s="1"/>
      <c r="F11" s="1"/>
      <c r="G11" s="187"/>
      <c r="H11" s="1"/>
      <c r="I11" s="1"/>
      <c r="J11" s="187"/>
      <c r="K11" s="47"/>
      <c r="L11" s="187"/>
      <c r="M11" s="47"/>
      <c r="N11" s="47"/>
      <c r="O11" s="187"/>
      <c r="P11" s="47"/>
      <c r="Q11" s="45" t="s">
        <v>102</v>
      </c>
      <c r="R11" s="1"/>
      <c r="S11" s="46" t="s">
        <v>352</v>
      </c>
    </row>
    <row r="12" spans="1:19" ht="15">
      <c r="A12" s="7" t="s">
        <v>3</v>
      </c>
      <c r="B12" s="42"/>
      <c r="C12" s="188" t="s">
        <v>4</v>
      </c>
      <c r="D12" s="188"/>
      <c r="E12" s="43"/>
      <c r="F12" s="43"/>
      <c r="G12" s="42" t="s">
        <v>5</v>
      </c>
      <c r="H12" s="43"/>
      <c r="I12" s="43"/>
      <c r="J12" s="42" t="s">
        <v>6</v>
      </c>
      <c r="K12" s="43"/>
      <c r="L12" s="42" t="s">
        <v>7</v>
      </c>
      <c r="M12" s="43"/>
      <c r="N12" s="43"/>
      <c r="O12" s="42" t="s">
        <v>41</v>
      </c>
      <c r="P12" s="43"/>
      <c r="Q12" s="42" t="s">
        <v>48</v>
      </c>
      <c r="R12" s="43"/>
      <c r="S12" s="42" t="s">
        <v>49</v>
      </c>
    </row>
    <row r="13" spans="1:19" ht="6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1:19" ht="21" customHeight="1">
      <c r="A14" s="22">
        <v>1</v>
      </c>
      <c r="B14" s="92"/>
      <c r="C14" s="48" t="s">
        <v>145</v>
      </c>
      <c r="D14" s="14"/>
      <c r="E14" s="14"/>
      <c r="F14" s="17" t="s">
        <v>10</v>
      </c>
      <c r="G14" s="74">
        <v>2106056801</v>
      </c>
      <c r="H14" s="14"/>
      <c r="I14" s="17" t="s">
        <v>10</v>
      </c>
      <c r="J14" s="74">
        <v>-667009</v>
      </c>
      <c r="K14" s="14"/>
      <c r="L14" s="116">
        <v>0.905543</v>
      </c>
      <c r="M14" s="14"/>
      <c r="N14" s="17" t="s">
        <v>10</v>
      </c>
      <c r="O14" s="74">
        <v>0</v>
      </c>
      <c r="P14" s="14"/>
      <c r="Q14" s="22" t="s">
        <v>112</v>
      </c>
      <c r="R14" s="17" t="s">
        <v>10</v>
      </c>
      <c r="S14" s="26">
        <v>1906520988.417056</v>
      </c>
    </row>
    <row r="15" spans="1:19" ht="15.75">
      <c r="A15" s="22">
        <v>2</v>
      </c>
      <c r="B15" s="64"/>
      <c r="C15" s="26" t="s">
        <v>144</v>
      </c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10"/>
      <c r="R15" s="26"/>
      <c r="S15" s="26"/>
    </row>
    <row r="16" spans="1:19" ht="15.75">
      <c r="A16" s="22">
        <v>3</v>
      </c>
      <c r="B16" s="64"/>
      <c r="C16" s="40" t="s">
        <v>217</v>
      </c>
      <c r="E16" s="26"/>
      <c r="F16" s="17" t="s">
        <v>10</v>
      </c>
      <c r="G16" s="26">
        <v>2892052522</v>
      </c>
      <c r="H16" s="26"/>
      <c r="I16" s="17" t="s">
        <v>10</v>
      </c>
      <c r="J16" s="26">
        <v>0</v>
      </c>
      <c r="K16" s="26"/>
      <c r="L16" s="116">
        <v>0.905543</v>
      </c>
      <c r="M16" s="26"/>
      <c r="N16" s="17" t="s">
        <v>10</v>
      </c>
      <c r="O16" s="26">
        <v>0</v>
      </c>
      <c r="P16" s="26"/>
      <c r="Q16" s="10" t="s">
        <v>113</v>
      </c>
      <c r="R16" s="17" t="s">
        <v>10</v>
      </c>
      <c r="S16" s="26">
        <v>2618877916.9294457</v>
      </c>
    </row>
    <row r="17" spans="1:19" ht="15.75">
      <c r="A17" s="22">
        <v>4</v>
      </c>
      <c r="B17" s="64"/>
      <c r="C17" s="40" t="s">
        <v>146</v>
      </c>
      <c r="E17" s="26"/>
      <c r="F17" s="26"/>
      <c r="G17" s="26">
        <v>116730946</v>
      </c>
      <c r="H17" s="26"/>
      <c r="I17" s="26"/>
      <c r="J17" s="26">
        <v>0</v>
      </c>
      <c r="K17" s="26"/>
      <c r="L17" s="116">
        <v>0.974768</v>
      </c>
      <c r="M17" s="26"/>
      <c r="N17" s="26"/>
      <c r="O17" s="26">
        <v>0</v>
      </c>
      <c r="P17" s="26"/>
      <c r="Q17" s="10" t="s">
        <v>114</v>
      </c>
      <c r="R17" s="26"/>
      <c r="S17" s="26">
        <v>113785590.770528</v>
      </c>
    </row>
    <row r="18" spans="1:19" ht="15.75">
      <c r="A18" s="22">
        <v>5</v>
      </c>
      <c r="B18" s="64"/>
      <c r="C18" s="40" t="s">
        <v>140</v>
      </c>
      <c r="E18" s="26"/>
      <c r="F18" s="26"/>
      <c r="G18" s="26">
        <v>-385592670</v>
      </c>
      <c r="H18" s="26"/>
      <c r="I18" s="26"/>
      <c r="J18" s="26">
        <v>46234000</v>
      </c>
      <c r="K18" s="26"/>
      <c r="L18" s="117" t="s">
        <v>193</v>
      </c>
      <c r="M18" s="26"/>
      <c r="N18" s="26"/>
      <c r="O18" s="26">
        <v>0</v>
      </c>
      <c r="P18" s="26"/>
      <c r="Q18" s="10" t="s">
        <v>115</v>
      </c>
      <c r="R18" s="26"/>
      <c r="S18" s="26">
        <v>-339358670</v>
      </c>
    </row>
    <row r="19" spans="1:19" ht="21" customHeight="1">
      <c r="A19" s="22">
        <v>6</v>
      </c>
      <c r="B19" s="92"/>
      <c r="C19" s="48" t="s">
        <v>218</v>
      </c>
      <c r="D19" s="14"/>
      <c r="E19" s="14"/>
      <c r="F19" s="17" t="s">
        <v>10</v>
      </c>
      <c r="G19" s="18">
        <v>2623190798</v>
      </c>
      <c r="H19" s="14"/>
      <c r="I19" s="17" t="s">
        <v>10</v>
      </c>
      <c r="J19" s="18">
        <v>46234000</v>
      </c>
      <c r="K19" s="14"/>
      <c r="L19" s="14"/>
      <c r="M19" s="14"/>
      <c r="N19" s="17" t="s">
        <v>10</v>
      </c>
      <c r="O19" s="18">
        <v>0</v>
      </c>
      <c r="P19" s="14"/>
      <c r="R19" s="17" t="s">
        <v>10</v>
      </c>
      <c r="S19" s="18">
        <v>2393304837.6999736</v>
      </c>
    </row>
    <row r="20" spans="1:19" ht="21" customHeight="1">
      <c r="A20" s="22">
        <v>7</v>
      </c>
      <c r="B20" s="92"/>
      <c r="C20" s="48" t="s">
        <v>143</v>
      </c>
      <c r="D20" s="14"/>
      <c r="E20" s="14"/>
      <c r="F20" s="17" t="s">
        <v>10</v>
      </c>
      <c r="G20" s="74">
        <v>167625006</v>
      </c>
      <c r="H20" s="14"/>
      <c r="I20" s="17" t="s">
        <v>10</v>
      </c>
      <c r="J20" s="74">
        <v>0</v>
      </c>
      <c r="K20" s="14"/>
      <c r="L20" s="116">
        <v>0.905543</v>
      </c>
      <c r="M20" s="14"/>
      <c r="N20" s="17" t="s">
        <v>10</v>
      </c>
      <c r="O20" s="74">
        <v>0</v>
      </c>
      <c r="P20" s="14"/>
      <c r="Q20" s="22" t="s">
        <v>116</v>
      </c>
      <c r="R20" s="17" t="s">
        <v>10</v>
      </c>
      <c r="S20" s="74">
        <v>151791650.808258</v>
      </c>
    </row>
    <row r="21" spans="1:19" ht="21" customHeight="1">
      <c r="A21" s="22">
        <v>8</v>
      </c>
      <c r="B21" s="92"/>
      <c r="C21" s="14" t="s">
        <v>142</v>
      </c>
      <c r="D21" s="14"/>
      <c r="E21" s="14"/>
      <c r="F21" s="17" t="s">
        <v>10</v>
      </c>
      <c r="G21" s="74">
        <v>59050523</v>
      </c>
      <c r="H21" s="14"/>
      <c r="I21" s="17" t="s">
        <v>10</v>
      </c>
      <c r="J21" s="74">
        <v>0</v>
      </c>
      <c r="K21" s="14"/>
      <c r="L21" s="116">
        <v>0.905543</v>
      </c>
      <c r="M21" s="14"/>
      <c r="N21" s="17" t="s">
        <v>10</v>
      </c>
      <c r="O21" s="74">
        <v>0</v>
      </c>
      <c r="P21" s="14"/>
      <c r="Q21" s="22" t="s">
        <v>117</v>
      </c>
      <c r="R21" s="17" t="s">
        <v>10</v>
      </c>
      <c r="S21" s="74">
        <v>53472787.748989</v>
      </c>
    </row>
    <row r="22" spans="1:19" ht="21" customHeight="1">
      <c r="A22" s="22">
        <v>9</v>
      </c>
      <c r="B22" s="92"/>
      <c r="C22" s="14" t="s">
        <v>141</v>
      </c>
      <c r="D22" s="14"/>
      <c r="E22" s="14"/>
      <c r="F22" s="17" t="s">
        <v>10</v>
      </c>
      <c r="G22" s="74">
        <v>483154197</v>
      </c>
      <c r="H22" s="14"/>
      <c r="I22" s="17" t="s">
        <v>10</v>
      </c>
      <c r="J22" s="74">
        <v>-4179264</v>
      </c>
      <c r="K22" s="14"/>
      <c r="L22" s="116">
        <v>0.905543</v>
      </c>
      <c r="M22" s="14"/>
      <c r="N22" s="17" t="s">
        <v>10</v>
      </c>
      <c r="O22" s="74">
        <v>0</v>
      </c>
      <c r="P22" s="14"/>
      <c r="Q22" s="22" t="s">
        <v>118</v>
      </c>
      <c r="R22" s="17" t="s">
        <v>10</v>
      </c>
      <c r="S22" s="74">
        <v>433732397.753619</v>
      </c>
    </row>
    <row r="23" spans="1:19" ht="15.75" customHeight="1">
      <c r="A23" s="22">
        <v>10</v>
      </c>
      <c r="B23" s="92"/>
      <c r="C23" s="26" t="s">
        <v>219</v>
      </c>
      <c r="D23" s="14"/>
      <c r="E23" s="14"/>
      <c r="F23" s="17"/>
      <c r="G23" s="74"/>
      <c r="H23" s="14"/>
      <c r="I23" s="17"/>
      <c r="J23" s="74"/>
      <c r="K23" s="14"/>
      <c r="L23" s="14"/>
      <c r="M23" s="14"/>
      <c r="N23" s="17"/>
      <c r="O23" s="74"/>
      <c r="P23" s="14"/>
      <c r="R23" s="17"/>
      <c r="S23" s="74"/>
    </row>
    <row r="24" spans="1:19" ht="15.75" customHeight="1">
      <c r="A24" s="22">
        <v>11</v>
      </c>
      <c r="B24" s="92"/>
      <c r="C24" s="40" t="s">
        <v>182</v>
      </c>
      <c r="D24" s="14"/>
      <c r="E24" s="14"/>
      <c r="F24" s="17" t="s">
        <v>10</v>
      </c>
      <c r="G24" s="74">
        <v>2763737239</v>
      </c>
      <c r="H24" s="14"/>
      <c r="I24" s="17" t="s">
        <v>10</v>
      </c>
      <c r="J24" s="74">
        <v>0</v>
      </c>
      <c r="K24" s="14"/>
      <c r="L24" s="117" t="s">
        <v>193</v>
      </c>
      <c r="M24" s="14"/>
      <c r="N24" s="17" t="s">
        <v>10</v>
      </c>
      <c r="O24" s="74">
        <v>-13310955</v>
      </c>
      <c r="P24" s="14"/>
      <c r="Q24" s="10" t="s">
        <v>119</v>
      </c>
      <c r="R24" s="17" t="s">
        <v>10</v>
      </c>
      <c r="S24" s="74">
        <v>2750426284</v>
      </c>
    </row>
    <row r="25" spans="1:19" ht="15.75" customHeight="1">
      <c r="A25" s="22">
        <v>12</v>
      </c>
      <c r="B25" s="92"/>
      <c r="C25" s="40" t="s">
        <v>183</v>
      </c>
      <c r="D25" s="14"/>
      <c r="E25" s="14"/>
      <c r="F25" s="17"/>
      <c r="G25" s="74">
        <v>146276987</v>
      </c>
      <c r="H25" s="14"/>
      <c r="I25" s="17"/>
      <c r="J25" s="74">
        <v>0</v>
      </c>
      <c r="K25" s="14"/>
      <c r="L25" s="117" t="s">
        <v>193</v>
      </c>
      <c r="M25" s="14"/>
      <c r="N25" s="17"/>
      <c r="O25" s="74">
        <v>0</v>
      </c>
      <c r="P25" s="14"/>
      <c r="Q25" s="10" t="s">
        <v>120</v>
      </c>
      <c r="R25" s="17"/>
      <c r="S25" s="74">
        <v>0</v>
      </c>
    </row>
    <row r="26" spans="1:19" ht="21" customHeight="1">
      <c r="A26" s="22">
        <v>13</v>
      </c>
      <c r="B26" s="92"/>
      <c r="C26" s="14" t="s">
        <v>220</v>
      </c>
      <c r="D26" s="14"/>
      <c r="E26" s="14"/>
      <c r="F26" s="17" t="s">
        <v>10</v>
      </c>
      <c r="G26" s="18">
        <v>2910014226</v>
      </c>
      <c r="H26" s="14"/>
      <c r="I26" s="17" t="s">
        <v>10</v>
      </c>
      <c r="J26" s="18">
        <v>0</v>
      </c>
      <c r="K26" s="14"/>
      <c r="L26" s="14"/>
      <c r="M26" s="14"/>
      <c r="N26" s="17" t="s">
        <v>10</v>
      </c>
      <c r="O26" s="18">
        <v>-13310955</v>
      </c>
      <c r="P26" s="14"/>
      <c r="R26" s="17" t="s">
        <v>10</v>
      </c>
      <c r="S26" s="18">
        <v>2750426284</v>
      </c>
    </row>
    <row r="27" spans="1:21" ht="21.75" customHeight="1">
      <c r="A27" s="22">
        <v>14</v>
      </c>
      <c r="B27" s="16"/>
      <c r="C27" s="14" t="s">
        <v>42</v>
      </c>
      <c r="D27" s="14"/>
      <c r="E27" s="14"/>
      <c r="F27" s="17" t="s">
        <v>10</v>
      </c>
      <c r="G27" s="74">
        <v>427547058</v>
      </c>
      <c r="H27" s="14"/>
      <c r="I27" s="17" t="s">
        <v>10</v>
      </c>
      <c r="J27" s="74">
        <v>-6204453</v>
      </c>
      <c r="K27" s="14"/>
      <c r="L27" s="116">
        <v>0.90599</v>
      </c>
      <c r="M27" s="14"/>
      <c r="N27" s="17" t="s">
        <v>10</v>
      </c>
      <c r="O27" s="74">
        <v>0</v>
      </c>
      <c r="P27" s="14"/>
      <c r="Q27" s="22" t="s">
        <v>121</v>
      </c>
      <c r="R27" s="17" t="s">
        <v>10</v>
      </c>
      <c r="S27" s="74">
        <v>381732186.70395</v>
      </c>
      <c r="U27" s="81"/>
    </row>
    <row r="28" spans="1:19" ht="6.75" customHeight="1">
      <c r="A28" s="10"/>
      <c r="B28" s="15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</row>
    <row r="29" spans="1:19" ht="4.5" customHeight="1">
      <c r="A29" s="10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</row>
    <row r="30" spans="1:19" ht="4.5" customHeight="1" thickBot="1">
      <c r="A30" s="10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</row>
    <row r="31" spans="1:19" ht="30" customHeight="1" thickBot="1" thickTop="1">
      <c r="A31" s="65">
        <v>15</v>
      </c>
      <c r="B31" s="49" t="s">
        <v>43</v>
      </c>
      <c r="C31" s="49"/>
      <c r="D31" s="49"/>
      <c r="E31" s="49"/>
      <c r="F31" s="33" t="s">
        <v>10</v>
      </c>
      <c r="G31" s="34">
        <v>8776638609</v>
      </c>
      <c r="H31" s="34"/>
      <c r="I31" s="33" t="s">
        <v>10</v>
      </c>
      <c r="J31" s="34">
        <v>35183274</v>
      </c>
      <c r="K31" s="34"/>
      <c r="L31" s="34"/>
      <c r="M31" s="34"/>
      <c r="N31" s="34"/>
      <c r="O31" s="34">
        <v>-13310955</v>
      </c>
      <c r="P31" s="34"/>
      <c r="Q31" s="34"/>
      <c r="R31" s="33" t="s">
        <v>10</v>
      </c>
      <c r="S31" s="34">
        <v>8070981133.131845</v>
      </c>
    </row>
    <row r="32" spans="1:19" ht="4.5" customHeight="1" thickTop="1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</row>
    <row r="33" spans="1:19" ht="4.5" customHeight="1">
      <c r="A33" s="26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 t="s">
        <v>39</v>
      </c>
    </row>
    <row r="35" ht="15.75">
      <c r="G35" s="74"/>
    </row>
    <row r="36" ht="15">
      <c r="G36" s="80"/>
    </row>
    <row r="37" ht="15.75">
      <c r="G37" s="74"/>
    </row>
  </sheetData>
  <mergeCells count="16">
    <mergeCell ref="O9:O11"/>
    <mergeCell ref="C12:D12"/>
    <mergeCell ref="A7:S7"/>
    <mergeCell ref="A8:S8"/>
    <mergeCell ref="G9:G11"/>
    <mergeCell ref="C9:D11"/>
    <mergeCell ref="B9:B11"/>
    <mergeCell ref="S9:S10"/>
    <mergeCell ref="J9:J11"/>
    <mergeCell ref="L9:L11"/>
    <mergeCell ref="A4:S4"/>
    <mergeCell ref="A6:S6"/>
    <mergeCell ref="A1:S1"/>
    <mergeCell ref="A2:S2"/>
    <mergeCell ref="A3:S3"/>
    <mergeCell ref="A5:S5"/>
  </mergeCells>
  <printOptions horizontalCentered="1"/>
  <pageMargins left="0.25" right="0.25" top="0.25" bottom="0.75" header="0.5" footer="0.5"/>
  <pageSetup fitToHeight="1" fitToWidth="1" horizontalDpi="300" verticalDpi="300" orientation="portrait" scale="67" r:id="rId1"/>
  <headerFooter alignWithMargins="0">
    <oddFooter>&amp;R&amp;"Times New Roman,Regular"Accounting Schedule 3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zoomScale="75" zoomScaleNormal="75" workbookViewId="0" topLeftCell="A1">
      <selection activeCell="A3" sqref="A3:I5"/>
    </sheetView>
  </sheetViews>
  <sheetFormatPr defaultColWidth="8.88671875" defaultRowHeight="15"/>
  <cols>
    <col min="1" max="1" width="4.6640625" style="0" customWidth="1"/>
    <col min="2" max="2" width="1.2265625" style="0" customWidth="1"/>
    <col min="3" max="3" width="6.5546875" style="0" customWidth="1"/>
    <col min="4" max="4" width="29.99609375" style="0" customWidth="1"/>
    <col min="5" max="5" width="17.77734375" style="0" customWidth="1"/>
    <col min="6" max="6" width="2.5546875" style="0" customWidth="1"/>
    <col min="7" max="7" width="10.5546875" style="0" customWidth="1"/>
    <col min="8" max="8" width="2.5546875" style="0" customWidth="1"/>
    <col min="9" max="9" width="11.10546875" style="0" customWidth="1"/>
    <col min="19" max="19" width="11.99609375" style="0" customWidth="1"/>
  </cols>
  <sheetData>
    <row r="1" spans="1:9" ht="15.75">
      <c r="A1" s="169" t="s">
        <v>44</v>
      </c>
      <c r="B1" s="169"/>
      <c r="C1" s="169"/>
      <c r="D1" s="169"/>
      <c r="E1" s="169"/>
      <c r="F1" s="169"/>
      <c r="G1" s="169"/>
      <c r="H1" s="169"/>
      <c r="I1" s="169"/>
    </row>
    <row r="2" spans="1:9" ht="15.75">
      <c r="A2" s="169" t="s">
        <v>148</v>
      </c>
      <c r="B2" s="169"/>
      <c r="C2" s="169"/>
      <c r="D2" s="169"/>
      <c r="E2" s="169"/>
      <c r="F2" s="169"/>
      <c r="G2" s="169"/>
      <c r="H2" s="169"/>
      <c r="I2" s="169"/>
    </row>
    <row r="3" spans="1:9" ht="15.75">
      <c r="A3" s="170" t="s">
        <v>134</v>
      </c>
      <c r="B3" s="170"/>
      <c r="C3" s="170"/>
      <c r="D3" s="170"/>
      <c r="E3" s="170"/>
      <c r="F3" s="170"/>
      <c r="G3" s="170"/>
      <c r="H3" s="170"/>
      <c r="I3" s="170"/>
    </row>
    <row r="4" spans="1:9" ht="15.75">
      <c r="A4" s="170" t="s">
        <v>319</v>
      </c>
      <c r="B4" s="170"/>
      <c r="C4" s="170"/>
      <c r="D4" s="170"/>
      <c r="E4" s="170"/>
      <c r="F4" s="170"/>
      <c r="G4" s="170"/>
      <c r="H4" s="170"/>
      <c r="I4" s="170"/>
    </row>
    <row r="5" spans="1:9" ht="15.75">
      <c r="A5" s="170" t="s">
        <v>186</v>
      </c>
      <c r="B5" s="170"/>
      <c r="C5" s="170"/>
      <c r="D5" s="170"/>
      <c r="E5" s="170"/>
      <c r="F5" s="170"/>
      <c r="G5" s="170"/>
      <c r="H5" s="170"/>
      <c r="I5" s="170"/>
    </row>
    <row r="6" spans="1:9" ht="30" customHeight="1">
      <c r="A6" s="171" t="s">
        <v>123</v>
      </c>
      <c r="B6" s="171"/>
      <c r="C6" s="171"/>
      <c r="D6" s="171"/>
      <c r="E6" s="171"/>
      <c r="F6" s="171"/>
      <c r="G6" s="171"/>
      <c r="H6" s="171"/>
      <c r="I6" s="171"/>
    </row>
    <row r="7" spans="1:9" ht="15.75">
      <c r="A7" s="170"/>
      <c r="B7" s="170"/>
      <c r="C7" s="170"/>
      <c r="D7" s="170"/>
      <c r="E7" s="170"/>
      <c r="F7" s="170"/>
      <c r="G7" s="170"/>
      <c r="H7" s="170"/>
      <c r="I7" s="170"/>
    </row>
    <row r="9" spans="1:9" ht="52.5" customHeight="1">
      <c r="A9" s="50" t="s">
        <v>82</v>
      </c>
      <c r="B9" s="51"/>
      <c r="C9" s="157" t="s">
        <v>26</v>
      </c>
      <c r="D9" s="158"/>
      <c r="E9" s="159"/>
      <c r="F9" s="52"/>
      <c r="G9" s="50" t="s">
        <v>136</v>
      </c>
      <c r="H9" s="27"/>
      <c r="I9" s="50" t="s">
        <v>147</v>
      </c>
    </row>
    <row r="10" spans="1:9" ht="8.25" customHeight="1">
      <c r="A10" s="26"/>
      <c r="B10" s="26"/>
      <c r="C10" s="26"/>
      <c r="D10" s="26"/>
      <c r="E10" s="26"/>
      <c r="F10" s="26"/>
      <c r="G10" s="26"/>
      <c r="H10" s="27"/>
      <c r="I10" s="27"/>
    </row>
    <row r="11" spans="1:9" s="79" customFormat="1" ht="19.5" customHeight="1">
      <c r="A11" s="75" t="s">
        <v>100</v>
      </c>
      <c r="B11" s="76"/>
      <c r="C11" s="77"/>
      <c r="D11" s="77" t="str">
        <f>+plant!C14</f>
        <v>Total Steam Production Plant</v>
      </c>
      <c r="E11" s="78" t="str">
        <f>+plant!Q14</f>
        <v>P-1</v>
      </c>
      <c r="F11" s="75" t="s">
        <v>10</v>
      </c>
      <c r="G11" s="78">
        <v>-667009</v>
      </c>
      <c r="H11" s="75" t="s">
        <v>10</v>
      </c>
      <c r="I11" s="78">
        <v>0</v>
      </c>
    </row>
    <row r="12" spans="1:9" ht="15.75">
      <c r="A12" s="53">
        <v>1</v>
      </c>
      <c r="B12" s="54"/>
      <c r="C12" s="167" t="s">
        <v>308</v>
      </c>
      <c r="D12" s="154"/>
      <c r="E12" s="154"/>
      <c r="F12" s="55" t="s">
        <v>10</v>
      </c>
      <c r="G12" s="27">
        <v>-667009</v>
      </c>
      <c r="H12" s="55" t="s">
        <v>10</v>
      </c>
      <c r="I12" s="27"/>
    </row>
    <row r="13" spans="1:9" ht="15.75">
      <c r="A13" s="53"/>
      <c r="B13" s="54"/>
      <c r="C13" s="155"/>
      <c r="D13" s="156"/>
      <c r="E13" s="156"/>
      <c r="F13" s="27"/>
      <c r="G13" s="27"/>
      <c r="H13" s="55"/>
      <c r="I13" s="27"/>
    </row>
    <row r="14" spans="1:9" s="79" customFormat="1" ht="19.5" customHeight="1">
      <c r="A14" s="75" t="s">
        <v>100</v>
      </c>
      <c r="B14" s="76"/>
      <c r="C14" s="77"/>
      <c r="D14" s="77" t="str">
        <f>+plant!C16</f>
        <v>Nuclear including disallowances</v>
      </c>
      <c r="E14" s="77" t="str">
        <f>+plant!Q16</f>
        <v>P-2</v>
      </c>
      <c r="F14" s="75" t="s">
        <v>10</v>
      </c>
      <c r="G14" s="78">
        <v>0</v>
      </c>
      <c r="H14" s="75" t="s">
        <v>10</v>
      </c>
      <c r="I14" s="78">
        <v>0</v>
      </c>
    </row>
    <row r="15" spans="1:9" ht="15.75">
      <c r="A15" s="53">
        <v>1</v>
      </c>
      <c r="B15" s="54"/>
      <c r="C15" s="167"/>
      <c r="D15" s="154"/>
      <c r="E15" s="154"/>
      <c r="F15" s="55" t="s">
        <v>10</v>
      </c>
      <c r="G15" s="27"/>
      <c r="H15" s="55" t="s">
        <v>10</v>
      </c>
      <c r="I15" s="27"/>
    </row>
    <row r="16" spans="1:9" ht="15.75">
      <c r="A16" s="53"/>
      <c r="B16" s="54"/>
      <c r="C16" s="155"/>
      <c r="D16" s="156"/>
      <c r="E16" s="156"/>
      <c r="F16" s="27"/>
      <c r="G16" s="27"/>
      <c r="H16" s="55"/>
      <c r="I16" s="27"/>
    </row>
    <row r="17" spans="1:9" s="79" customFormat="1" ht="19.5" customHeight="1">
      <c r="A17" s="75" t="s">
        <v>100</v>
      </c>
      <c r="B17" s="76"/>
      <c r="C17" s="77"/>
      <c r="D17" s="77" t="str">
        <f>+plant!C17</f>
        <v>Callaway Post Operational Costs</v>
      </c>
      <c r="E17" s="76" t="str">
        <f>+plant!Q17</f>
        <v>P-3</v>
      </c>
      <c r="F17" s="75" t="s">
        <v>10</v>
      </c>
      <c r="G17" s="78">
        <v>0</v>
      </c>
      <c r="H17" s="75" t="s">
        <v>10</v>
      </c>
      <c r="I17" s="78">
        <v>0</v>
      </c>
    </row>
    <row r="18" spans="1:9" ht="15.75">
      <c r="A18" s="53">
        <v>1</v>
      </c>
      <c r="B18" s="54"/>
      <c r="C18" s="167"/>
      <c r="D18" s="154"/>
      <c r="E18" s="154"/>
      <c r="F18" s="55" t="s">
        <v>10</v>
      </c>
      <c r="G18" s="27"/>
      <c r="H18" s="55" t="s">
        <v>10</v>
      </c>
      <c r="I18" s="27"/>
    </row>
    <row r="19" spans="1:9" ht="15.75">
      <c r="A19" s="53"/>
      <c r="B19" s="54"/>
      <c r="C19" s="155"/>
      <c r="D19" s="156"/>
      <c r="E19" s="156"/>
      <c r="F19" s="27"/>
      <c r="G19" s="27"/>
      <c r="H19" s="55"/>
      <c r="I19" s="27"/>
    </row>
    <row r="20" spans="1:9" s="79" customFormat="1" ht="19.5" customHeight="1">
      <c r="A20" s="75" t="s">
        <v>100</v>
      </c>
      <c r="B20" s="76"/>
      <c r="C20" s="77"/>
      <c r="D20" s="77" t="str">
        <f>+plant!C18</f>
        <v>Plant Disallowances</v>
      </c>
      <c r="E20" s="76" t="str">
        <f>+plant!Q18</f>
        <v>P-4</v>
      </c>
      <c r="F20" s="75" t="s">
        <v>10</v>
      </c>
      <c r="G20" s="78">
        <v>46234000</v>
      </c>
      <c r="H20" s="75" t="s">
        <v>10</v>
      </c>
      <c r="I20" s="78">
        <v>0</v>
      </c>
    </row>
    <row r="21" spans="1:9" ht="15.75">
      <c r="A21" s="53">
        <v>1</v>
      </c>
      <c r="B21" s="54"/>
      <c r="C21" s="167" t="s">
        <v>353</v>
      </c>
      <c r="D21" s="154"/>
      <c r="E21" s="154"/>
      <c r="F21" s="55" t="s">
        <v>10</v>
      </c>
      <c r="G21" s="27">
        <v>46234000</v>
      </c>
      <c r="H21" s="55" t="s">
        <v>10</v>
      </c>
      <c r="I21" s="27"/>
    </row>
    <row r="22" spans="1:9" ht="15.75">
      <c r="A22" s="53"/>
      <c r="B22" s="54"/>
      <c r="C22" s="155"/>
      <c r="D22" s="156"/>
      <c r="E22" s="156"/>
      <c r="F22" s="27"/>
      <c r="G22" s="27"/>
      <c r="H22" s="55"/>
      <c r="I22" s="27"/>
    </row>
    <row r="23" spans="1:9" s="79" customFormat="1" ht="19.5" customHeight="1">
      <c r="A23" s="75" t="s">
        <v>100</v>
      </c>
      <c r="B23" s="76"/>
      <c r="C23" s="77"/>
      <c r="D23" s="77" t="str">
        <f>+plant!C20</f>
        <v>Total Hydraulic Production Plant</v>
      </c>
      <c r="E23" s="76" t="str">
        <f>+plant!Q20</f>
        <v>P-5</v>
      </c>
      <c r="F23" s="75" t="s">
        <v>10</v>
      </c>
      <c r="G23" s="78">
        <v>0</v>
      </c>
      <c r="H23" s="75" t="s">
        <v>10</v>
      </c>
      <c r="I23" s="78">
        <v>0</v>
      </c>
    </row>
    <row r="24" spans="1:9" ht="15.75">
      <c r="A24" s="53">
        <v>1</v>
      </c>
      <c r="B24" s="54"/>
      <c r="C24" s="167"/>
      <c r="D24" s="154"/>
      <c r="E24" s="154"/>
      <c r="F24" s="55" t="s">
        <v>10</v>
      </c>
      <c r="G24" s="27"/>
      <c r="H24" s="55" t="s">
        <v>10</v>
      </c>
      <c r="I24" s="27"/>
    </row>
    <row r="25" spans="1:9" ht="15.75">
      <c r="A25" s="53"/>
      <c r="B25" s="54"/>
      <c r="C25" s="155"/>
      <c r="D25" s="156"/>
      <c r="E25" s="156"/>
      <c r="F25" s="27"/>
      <c r="G25" s="27"/>
      <c r="H25" s="55"/>
      <c r="I25" s="27"/>
    </row>
    <row r="26" spans="1:9" s="79" customFormat="1" ht="19.5" customHeight="1">
      <c r="A26" s="75" t="s">
        <v>100</v>
      </c>
      <c r="B26" s="76"/>
      <c r="C26" s="77"/>
      <c r="D26" s="77" t="str">
        <f>+plant!C21</f>
        <v>Total Other Production Plant</v>
      </c>
      <c r="E26" s="76" t="str">
        <f>+plant!Q21</f>
        <v>P-6</v>
      </c>
      <c r="F26" s="75" t="s">
        <v>10</v>
      </c>
      <c r="G26" s="78">
        <v>0</v>
      </c>
      <c r="H26" s="75" t="s">
        <v>10</v>
      </c>
      <c r="I26" s="78">
        <v>0</v>
      </c>
    </row>
    <row r="27" spans="1:9" ht="15.75">
      <c r="A27" s="53"/>
      <c r="B27" s="54"/>
      <c r="C27" s="167"/>
      <c r="D27" s="154"/>
      <c r="E27" s="154"/>
      <c r="F27" s="55" t="s">
        <v>10</v>
      </c>
      <c r="G27" s="27"/>
      <c r="H27" s="55" t="s">
        <v>10</v>
      </c>
      <c r="I27" s="27"/>
    </row>
    <row r="28" spans="1:9" ht="15.75">
      <c r="A28" s="53"/>
      <c r="B28" s="54"/>
      <c r="C28" s="155"/>
      <c r="D28" s="156"/>
      <c r="E28" s="156"/>
      <c r="F28" s="27"/>
      <c r="G28" s="27"/>
      <c r="H28" s="55"/>
      <c r="I28" s="27"/>
    </row>
    <row r="29" spans="1:9" s="79" customFormat="1" ht="19.5" customHeight="1">
      <c r="A29" s="75" t="s">
        <v>100</v>
      </c>
      <c r="B29" s="76"/>
      <c r="C29" s="77"/>
      <c r="D29" s="77" t="str">
        <f>+plant!C22</f>
        <v>Total Transmission Plant</v>
      </c>
      <c r="E29" s="76" t="str">
        <f>+plant!Q22</f>
        <v>P-7</v>
      </c>
      <c r="F29" s="75" t="s">
        <v>10</v>
      </c>
      <c r="G29" s="78">
        <v>-4179264</v>
      </c>
      <c r="H29" s="75" t="s">
        <v>10</v>
      </c>
      <c r="I29" s="78">
        <v>0</v>
      </c>
    </row>
    <row r="30" spans="1:9" ht="15.75" customHeight="1">
      <c r="A30" s="53">
        <v>1</v>
      </c>
      <c r="B30" s="54"/>
      <c r="C30" s="167" t="s">
        <v>308</v>
      </c>
      <c r="D30" s="154"/>
      <c r="E30" s="154"/>
      <c r="F30" s="55" t="s">
        <v>10</v>
      </c>
      <c r="G30" s="27">
        <v>-4179264</v>
      </c>
      <c r="H30" s="55" t="s">
        <v>10</v>
      </c>
      <c r="I30" s="27"/>
    </row>
    <row r="31" spans="1:9" ht="15.75">
      <c r="A31" s="53"/>
      <c r="B31" s="54"/>
      <c r="C31" s="155"/>
      <c r="D31" s="156"/>
      <c r="E31" s="156"/>
      <c r="F31" s="27"/>
      <c r="G31" s="27"/>
      <c r="H31" s="55"/>
      <c r="I31" s="27"/>
    </row>
    <row r="32" spans="1:9" s="79" customFormat="1" ht="19.5" customHeight="1">
      <c r="A32" s="75" t="s">
        <v>100</v>
      </c>
      <c r="B32" s="76"/>
      <c r="C32" s="77"/>
      <c r="D32" s="77" t="str">
        <f>+plant!C24</f>
        <v>Missouri Distribution</v>
      </c>
      <c r="E32" s="76" t="str">
        <f>+plant!Q24</f>
        <v>P-8</v>
      </c>
      <c r="F32" s="75" t="s">
        <v>10</v>
      </c>
      <c r="G32" s="78">
        <v>0</v>
      </c>
      <c r="H32" s="75" t="s">
        <v>10</v>
      </c>
      <c r="I32" s="78">
        <v>-13310955</v>
      </c>
    </row>
    <row r="33" spans="1:9" ht="15.75">
      <c r="A33" s="53">
        <v>1</v>
      </c>
      <c r="B33" s="54"/>
      <c r="C33" s="167" t="s">
        <v>354</v>
      </c>
      <c r="D33" s="154"/>
      <c r="E33" s="154"/>
      <c r="F33" s="55" t="s">
        <v>10</v>
      </c>
      <c r="G33" s="27"/>
      <c r="H33" s="55" t="s">
        <v>10</v>
      </c>
      <c r="I33" s="27">
        <v>-14438506</v>
      </c>
    </row>
    <row r="34" spans="1:9" ht="15.75">
      <c r="A34" s="53"/>
      <c r="B34" s="54"/>
      <c r="C34" s="155"/>
      <c r="D34" s="156"/>
      <c r="E34" s="156"/>
      <c r="F34" s="27"/>
      <c r="G34" s="27"/>
      <c r="H34" s="55"/>
      <c r="I34" s="27"/>
    </row>
    <row r="35" spans="1:9" ht="15.75" customHeight="1">
      <c r="A35" s="53">
        <f>+A33+1</f>
        <v>2</v>
      </c>
      <c r="B35" s="54"/>
      <c r="C35" s="155" t="s">
        <v>308</v>
      </c>
      <c r="D35" s="156"/>
      <c r="E35" s="156"/>
      <c r="F35" s="55"/>
      <c r="H35" s="55"/>
      <c r="I35" s="27">
        <v>-262449</v>
      </c>
    </row>
    <row r="36" spans="1:9" ht="15.75">
      <c r="A36" s="53"/>
      <c r="B36" s="54"/>
      <c r="C36" s="155"/>
      <c r="D36" s="160"/>
      <c r="E36" s="160"/>
      <c r="F36" s="55"/>
      <c r="H36" s="55"/>
      <c r="I36" s="27"/>
    </row>
    <row r="37" spans="1:9" s="79" customFormat="1" ht="15.75" customHeight="1">
      <c r="A37" s="53">
        <f>+A35+1</f>
        <v>3</v>
      </c>
      <c r="B37" s="54"/>
      <c r="C37" s="155" t="s">
        <v>315</v>
      </c>
      <c r="D37" s="160"/>
      <c r="E37" s="160"/>
      <c r="F37" s="55"/>
      <c r="G37"/>
      <c r="H37" s="55"/>
      <c r="I37" s="27">
        <v>1390000</v>
      </c>
    </row>
    <row r="38" spans="1:9" ht="15.75">
      <c r="A38" s="53"/>
      <c r="B38" s="54"/>
      <c r="C38" s="155"/>
      <c r="D38" s="156"/>
      <c r="E38" s="156"/>
      <c r="F38" s="27"/>
      <c r="G38" s="27"/>
      <c r="H38" s="55"/>
      <c r="I38" s="27"/>
    </row>
    <row r="39" spans="1:9" ht="15.75">
      <c r="A39" s="75" t="s">
        <v>100</v>
      </c>
      <c r="B39" s="76"/>
      <c r="C39" s="77"/>
      <c r="D39" s="77" t="str">
        <f>+plant!C25</f>
        <v>Illinois Distribution</v>
      </c>
      <c r="E39" s="76" t="str">
        <f>+plant!Q25</f>
        <v>P-9</v>
      </c>
      <c r="F39" s="75" t="s">
        <v>10</v>
      </c>
      <c r="G39" s="78">
        <v>0</v>
      </c>
      <c r="H39" s="75" t="s">
        <v>10</v>
      </c>
      <c r="I39" s="78">
        <v>0</v>
      </c>
    </row>
    <row r="40" spans="1:9" s="79" customFormat="1" ht="15.75" customHeight="1">
      <c r="A40" s="53">
        <v>1</v>
      </c>
      <c r="B40" s="54"/>
      <c r="C40" s="167"/>
      <c r="D40" s="154"/>
      <c r="E40" s="154"/>
      <c r="F40" s="55" t="s">
        <v>10</v>
      </c>
      <c r="G40" s="27"/>
      <c r="H40" s="55" t="s">
        <v>10</v>
      </c>
      <c r="I40" s="27"/>
    </row>
    <row r="41" spans="1:9" ht="15.75">
      <c r="A41" s="53"/>
      <c r="B41" s="54"/>
      <c r="C41" s="155"/>
      <c r="D41" s="156"/>
      <c r="E41" s="156"/>
      <c r="F41" s="27"/>
      <c r="G41" s="27"/>
      <c r="H41" s="55"/>
      <c r="I41" s="27"/>
    </row>
    <row r="42" spans="1:9" ht="15.75">
      <c r="A42" s="75" t="s">
        <v>100</v>
      </c>
      <c r="B42" s="76"/>
      <c r="C42" s="77"/>
      <c r="D42" s="77" t="str">
        <f>+plant!C27</f>
        <v>Total General Plant</v>
      </c>
      <c r="E42" s="76" t="str">
        <f>+plant!Q27</f>
        <v>P-10</v>
      </c>
      <c r="F42" s="75" t="s">
        <v>10</v>
      </c>
      <c r="G42" s="78">
        <v>-6204453</v>
      </c>
      <c r="H42" s="75" t="s">
        <v>10</v>
      </c>
      <c r="I42" s="78">
        <v>0</v>
      </c>
    </row>
    <row r="43" spans="1:9" ht="15.75">
      <c r="A43" s="53">
        <v>1</v>
      </c>
      <c r="B43" s="54"/>
      <c r="C43" s="167" t="s">
        <v>355</v>
      </c>
      <c r="D43" s="154"/>
      <c r="E43" s="154"/>
      <c r="F43" s="55" t="s">
        <v>10</v>
      </c>
      <c r="G43" s="27">
        <v>-6204453</v>
      </c>
      <c r="H43" s="55" t="s">
        <v>10</v>
      </c>
      <c r="I43" s="27"/>
    </row>
    <row r="44" spans="1:9" ht="15.75">
      <c r="A44" s="53"/>
      <c r="B44" s="54"/>
      <c r="C44" s="155"/>
      <c r="D44" s="156"/>
      <c r="E44" s="156"/>
      <c r="F44" s="27"/>
      <c r="G44" s="27"/>
      <c r="H44" s="55"/>
      <c r="I44" s="27"/>
    </row>
  </sheetData>
  <mergeCells count="32">
    <mergeCell ref="C44:E44"/>
    <mergeCell ref="C34:E34"/>
    <mergeCell ref="C40:E40"/>
    <mergeCell ref="C41:E41"/>
    <mergeCell ref="C43:E43"/>
    <mergeCell ref="C37:E37"/>
    <mergeCell ref="C36:E36"/>
    <mergeCell ref="C35:E35"/>
    <mergeCell ref="C38:E38"/>
    <mergeCell ref="A7:I7"/>
    <mergeCell ref="A6:I6"/>
    <mergeCell ref="C12:E12"/>
    <mergeCell ref="A5:I5"/>
    <mergeCell ref="A1:I1"/>
    <mergeCell ref="A2:I2"/>
    <mergeCell ref="A3:I3"/>
    <mergeCell ref="A4:I4"/>
    <mergeCell ref="C16:E16"/>
    <mergeCell ref="C13:E13"/>
    <mergeCell ref="C9:E9"/>
    <mergeCell ref="C19:E19"/>
    <mergeCell ref="C18:E18"/>
    <mergeCell ref="C15:E15"/>
    <mergeCell ref="C33:E33"/>
    <mergeCell ref="C27:E27"/>
    <mergeCell ref="C28:E28"/>
    <mergeCell ref="C25:E25"/>
    <mergeCell ref="C30:E30"/>
    <mergeCell ref="C21:E21"/>
    <mergeCell ref="C24:E24"/>
    <mergeCell ref="C22:E22"/>
    <mergeCell ref="C31:E31"/>
  </mergeCells>
  <printOptions horizontalCentered="1"/>
  <pageMargins left="0.5" right="0.5" top="0.5" bottom="0.75" header="0.5" footer="0.5"/>
  <pageSetup fitToHeight="1" fitToWidth="1" horizontalDpi="300" verticalDpi="300" orientation="portrait" scale="86" r:id="rId1"/>
  <headerFooter alignWithMargins="0">
    <oddFooter>&amp;R&amp;"Times New Roman,Regular"Accounting Schedule 4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Doyle L. Gibbs</dc:creator>
  <cp:keywords/>
  <dc:description/>
  <cp:lastModifiedBy>doyle gibbs</cp:lastModifiedBy>
  <cp:lastPrinted>2002-04-11T14:20:22Z</cp:lastPrinted>
  <dcterms:created xsi:type="dcterms:W3CDTF">1999-10-29T16:50:38Z</dcterms:created>
  <dcterms:modified xsi:type="dcterms:W3CDTF">2002-04-15T18:17:42Z</dcterms:modified>
  <cp:category/>
  <cp:version/>
  <cp:contentType/>
  <cp:contentStatus/>
</cp:coreProperties>
</file>